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ustomProperty7.bin" ContentType="application/vnd.openxmlformats-officedocument.spreadsheetml.customProperty"/>
  <Override PartName="/xl/drawings/drawing7.xml" ContentType="application/vnd.openxmlformats-officedocument.drawing+xml"/>
  <Override PartName="/xl/customProperty8.bin" ContentType="application/vnd.openxmlformats-officedocument.spreadsheetml.customProperty"/>
  <Override PartName="/xl/drawings/drawing8.xml" ContentType="application/vnd.openxmlformats-officedocument.drawing+xml"/>
  <Override PartName="/xl/customProperty9.bin" ContentType="application/vnd.openxmlformats-officedocument.spreadsheetml.customProperty"/>
  <Override PartName="/xl/drawings/drawing9.xml" ContentType="application/vnd.openxmlformats-officedocument.drawing+xml"/>
  <Override PartName="/xl/customProperty10.bin" ContentType="application/vnd.openxmlformats-officedocument.spreadsheetml.customProperty"/>
  <Override PartName="/xl/drawings/drawing10.xml" ContentType="application/vnd.openxmlformats-officedocument.drawing+xml"/>
  <Override PartName="/xl/customProperty11.bin" ContentType="application/vnd.openxmlformats-officedocument.spreadsheetml.customProperty"/>
  <Override PartName="/xl/drawings/drawing11.xml" ContentType="application/vnd.openxmlformats-officedocument.drawing+xml"/>
  <Override PartName="/xl/customProperty12.bin" ContentType="application/vnd.openxmlformats-officedocument.spreadsheetml.customProperty"/>
  <Override PartName="/xl/drawings/drawing12.xml" ContentType="application/vnd.openxmlformats-officedocument.drawing+xml"/>
  <Override PartName="/xl/customProperty13.bin" ContentType="application/vnd.openxmlformats-officedocument.spreadsheetml.customProperty"/>
  <Override PartName="/xl/drawings/drawing13.xml" ContentType="application/vnd.openxmlformats-officedocument.drawing+xml"/>
  <Override PartName="/xl/customProperty14.bin" ContentType="application/vnd.openxmlformats-officedocument.spreadsheetml.customProperty"/>
  <Override PartName="/xl/drawings/drawing14.xml" ContentType="application/vnd.openxmlformats-officedocument.drawing+xml"/>
  <Override PartName="/xl/customProperty15.bin" ContentType="application/vnd.openxmlformats-officedocument.spreadsheetml.customProperty"/>
  <Override PartName="/xl/drawings/drawing15.xml" ContentType="application/vnd.openxmlformats-officedocument.drawing+xml"/>
  <Override PartName="/xl/customProperty16.bin" ContentType="application/vnd.openxmlformats-officedocument.spreadsheetml.customProperty"/>
  <Override PartName="/xl/drawings/drawing16.xml" ContentType="application/vnd.openxmlformats-officedocument.drawing+xml"/>
  <Override PartName="/xl/customProperty17.bin" ContentType="application/vnd.openxmlformats-officedocument.spreadsheetml.customProperty"/>
  <Override PartName="/xl/drawings/drawing17.xml" ContentType="application/vnd.openxmlformats-officedocument.drawing+xml"/>
  <Override PartName="/xl/customProperty18.bin" ContentType="application/vnd.openxmlformats-officedocument.spreadsheetml.customProperty"/>
  <Override PartName="/xl/drawings/drawing18.xml" ContentType="application/vnd.openxmlformats-officedocument.drawing+xml"/>
  <Override PartName="/xl/customProperty19.bin" ContentType="application/vnd.openxmlformats-officedocument.spreadsheetml.customProperty"/>
  <Override PartName="/xl/drawings/drawing19.xml" ContentType="application/vnd.openxmlformats-officedocument.drawing+xml"/>
  <Override PartName="/xl/customProperty20.bin" ContentType="application/vnd.openxmlformats-officedocument.spreadsheetml.customProperty"/>
  <Override PartName="/xl/drawings/drawing20.xml" ContentType="application/vnd.openxmlformats-officedocument.drawing+xml"/>
  <Override PartName="/xl/customProperty21.bin" ContentType="application/vnd.openxmlformats-officedocument.spreadsheetml.customProperty"/>
  <Override PartName="/xl/drawings/drawing21.xml" ContentType="application/vnd.openxmlformats-officedocument.drawing+xml"/>
  <Override PartName="/xl/customProperty22.bin" ContentType="application/vnd.openxmlformats-officedocument.spreadsheetml.customProperty"/>
  <Override PartName="/xl/drawings/drawing22.xml" ContentType="application/vnd.openxmlformats-officedocument.drawing+xml"/>
  <Override PartName="/xl/customProperty23.bin" ContentType="application/vnd.openxmlformats-officedocument.spreadsheetml.customProperty"/>
  <Override PartName="/xl/drawings/drawing23.xml" ContentType="application/vnd.openxmlformats-officedocument.drawing+xml"/>
  <Override PartName="/xl/customProperty24.bin" ContentType="application/vnd.openxmlformats-officedocument.spreadsheetml.customProperty"/>
  <Override PartName="/xl/drawings/drawing24.xml" ContentType="application/vnd.openxmlformats-officedocument.drawing+xml"/>
  <Override PartName="/xl/customProperty25.bin" ContentType="application/vnd.openxmlformats-officedocument.spreadsheetml.customProperty"/>
  <Override PartName="/xl/drawings/drawing25.xml" ContentType="application/vnd.openxmlformats-officedocument.drawing+xml"/>
  <Override PartName="/xl/customProperty26.bin" ContentType="application/vnd.openxmlformats-officedocument.spreadsheetml.customProperty"/>
  <Override PartName="/xl/drawings/drawing26.xml" ContentType="application/vnd.openxmlformats-officedocument.drawing+xml"/>
  <Override PartName="/xl/customProperty27.bin" ContentType="application/vnd.openxmlformats-officedocument.spreadsheetml.customProperty"/>
  <Override PartName="/xl/drawings/drawing27.xml" ContentType="application/vnd.openxmlformats-officedocument.drawing+xml"/>
  <Override PartName="/xl/customProperty28.bin" ContentType="application/vnd.openxmlformats-officedocument.spreadsheetml.customProperty"/>
  <Override PartName="/xl/drawings/drawing28.xml" ContentType="application/vnd.openxmlformats-officedocument.drawing+xml"/>
  <Override PartName="/xl/customProperty29.bin" ContentType="application/vnd.openxmlformats-officedocument.spreadsheetml.customProperty"/>
  <Override PartName="/xl/drawings/drawing29.xml" ContentType="application/vnd.openxmlformats-officedocument.drawing+xml"/>
  <Override PartName="/xl/customProperty30.bin" ContentType="application/vnd.openxmlformats-officedocument.spreadsheetml.customProperty"/>
  <Override PartName="/xl/drawings/drawing30.xml" ContentType="application/vnd.openxmlformats-officedocument.drawing+xml"/>
  <Override PartName="/xl/customProperty31.bin" ContentType="application/vnd.openxmlformats-officedocument.spreadsheetml.customProperty"/>
  <Override PartName="/xl/drawings/drawing31.xml" ContentType="application/vnd.openxmlformats-officedocument.drawing+xml"/>
  <Override PartName="/xl/customProperty32.bin" ContentType="application/vnd.openxmlformats-officedocument.spreadsheetml.customProperty"/>
  <Override PartName="/xl/drawings/drawing32.xml" ContentType="application/vnd.openxmlformats-officedocument.drawing+xml"/>
  <Override PartName="/xl/customProperty33.bin" ContentType="application/vnd.openxmlformats-officedocument.spreadsheetml.customProperty"/>
  <Override PartName="/xl/drawings/drawing33.xml" ContentType="application/vnd.openxmlformats-officedocument.drawing+xml"/>
  <Override PartName="/xl/customProperty34.bin" ContentType="application/vnd.openxmlformats-officedocument.spreadsheetml.customProperty"/>
  <Override PartName="/xl/drawings/drawing34.xml" ContentType="application/vnd.openxmlformats-officedocument.drawing+xml"/>
  <Override PartName="/xl/customProperty35.bin" ContentType="application/vnd.openxmlformats-officedocument.spreadsheetml.customProperty"/>
  <Override PartName="/xl/drawings/drawing35.xml" ContentType="application/vnd.openxmlformats-officedocument.drawing+xml"/>
  <Override PartName="/xl/customProperty36.bin" ContentType="application/vnd.openxmlformats-officedocument.spreadsheetml.customProperty"/>
  <Override PartName="/xl/drawings/drawing36.xml" ContentType="application/vnd.openxmlformats-officedocument.drawing+xml"/>
  <Override PartName="/xl/customProperty37.bin" ContentType="application/vnd.openxmlformats-officedocument.spreadsheetml.customProperty"/>
  <Override PartName="/xl/drawings/drawing37.xml" ContentType="application/vnd.openxmlformats-officedocument.drawing+xml"/>
  <Override PartName="/xl/customProperty38.bin" ContentType="application/vnd.openxmlformats-officedocument.spreadsheetml.customProperty"/>
  <Override PartName="/xl/drawings/drawing38.xml" ContentType="application/vnd.openxmlformats-officedocument.drawing+xml"/>
  <Override PartName="/xl/customProperty39.bin" ContentType="application/vnd.openxmlformats-officedocument.spreadsheetml.customProperty"/>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EstaPastaDeTrabalho" defaultThemeVersion="124226"/>
  <mc:AlternateContent xmlns:mc="http://schemas.openxmlformats.org/markup-compatibility/2006">
    <mc:Choice Requires="x15">
      <x15ac:absPath xmlns:x15ac="http://schemas.microsoft.com/office/spreadsheetml/2010/11/ac" url="J:\GERIC 1\Relatório Pilar 3\Relatório Pilar 3\2025\02 - JUN 2025\"/>
    </mc:Choice>
  </mc:AlternateContent>
  <xr:revisionPtr revIDLastSave="0" documentId="8_{C549C132-1861-4346-BACA-0A2E330A5887}" xr6:coauthVersionLast="47" xr6:coauthVersionMax="47" xr10:uidLastSave="{00000000-0000-0000-0000-000000000000}"/>
  <bookViews>
    <workbookView xWindow="-108" yWindow="-108" windowWidth="23256" windowHeight="12576" tabRatio="957" xr2:uid="{00000000-000D-0000-FFFF-FFFF00000000}"/>
  </bookViews>
  <sheets>
    <sheet name="Índice" sheetId="58" r:id="rId1"/>
    <sheet name="KM1" sheetId="8" r:id="rId2"/>
    <sheet name="OV1" sheetId="9" r:id="rId3"/>
    <sheet name="LI1" sheetId="37" state="hidden" r:id="rId4"/>
    <sheet name="LI2" sheetId="33" state="hidden" r:id="rId5"/>
    <sheet name="PV1" sheetId="42" state="hidden" r:id="rId6"/>
    <sheet name="CCA" sheetId="14" r:id="rId7"/>
    <sheet name="CC1" sheetId="12" r:id="rId8"/>
    <sheet name="CC2" sheetId="13" r:id="rId9"/>
    <sheet name="CCyB1" sheetId="20" r:id="rId10"/>
    <sheet name="LR1" sheetId="26" r:id="rId11"/>
    <sheet name="LR2" sheetId="11" r:id="rId12"/>
    <sheet name="LIQ2" sheetId="56" r:id="rId13"/>
    <sheet name="CR1" sheetId="21" r:id="rId14"/>
    <sheet name="CR2" sheetId="22" r:id="rId15"/>
    <sheet name="CR3" sheetId="23" r:id="rId16"/>
    <sheet name="CR4" sheetId="24" r:id="rId17"/>
    <sheet name="CR5" sheetId="25" r:id="rId18"/>
    <sheet name="CRB Região" sheetId="49" state="hidden" r:id="rId19"/>
    <sheet name="CRB Setor" sheetId="50" state="hidden" r:id="rId20"/>
    <sheet name="CRB Vencimento" sheetId="51" state="hidden" r:id="rId21"/>
    <sheet name="CRB Anormais" sheetId="52" state="hidden" r:id="rId22"/>
    <sheet name="CRB Atraso" sheetId="53" state="hidden" r:id="rId23"/>
    <sheet name="CRB Restruturadas" sheetId="54" state="hidden" r:id="rId24"/>
    <sheet name="CRB Maiores Exposições" sheetId="55" state="hidden" r:id="rId25"/>
    <sheet name="CCR1" sheetId="15" r:id="rId26"/>
    <sheet name="CCR3" sheetId="16" r:id="rId27"/>
    <sheet name="CCR5" sheetId="17" r:id="rId28"/>
    <sheet name="CCR6" sheetId="18" r:id="rId29"/>
    <sheet name="CCR8" sheetId="19" r:id="rId30"/>
    <sheet name="SEC1" sheetId="27" r:id="rId31"/>
    <sheet name="SEC2" sheetId="28" r:id="rId32"/>
    <sheet name="SEC3" sheetId="29" r:id="rId33"/>
    <sheet name="SEC4" sheetId="30" r:id="rId34"/>
    <sheet name="MR1" sheetId="10" r:id="rId35"/>
    <sheet name="IRRBB1" sheetId="32" state="hidden" r:id="rId36"/>
    <sheet name="REM1" sheetId="39" state="hidden" r:id="rId37"/>
    <sheet name="REM2" sheetId="40" state="hidden" r:id="rId38"/>
    <sheet name="REM3" sheetId="41" state="hidden" r:id="rId39"/>
    <sheet name="OR1" sheetId="60" state="hidden" r:id="rId40"/>
    <sheet name="OR2" sheetId="61" state="hidden" r:id="rId41"/>
    <sheet name="OR3" sheetId="62" state="hidden" r:id="rId42"/>
  </sheets>
  <definedNames>
    <definedName name="_xlnm.Print_Area" localSheetId="7">'CC1'!$B$1:$E$101</definedName>
    <definedName name="_xlnm.Print_Area" localSheetId="8">'CC2'!$B$1:$D$49</definedName>
    <definedName name="_xlnm.Print_Area" localSheetId="6">CCA!$A$1:$D$47</definedName>
    <definedName name="_xlnm.Print_Area" localSheetId="25">'CCR1'!$B$1:$H$16</definedName>
    <definedName name="_xlnm.Print_Area" localSheetId="26">'CCR3'!$B$1:$L$20</definedName>
    <definedName name="_xlnm.Print_Area" localSheetId="27">'CCR5'!$B$1:$H$21</definedName>
    <definedName name="_xlnm.Print_Area" localSheetId="28">'CCR6'!$B$1:$E$17</definedName>
    <definedName name="_xlnm.Print_Area" localSheetId="29">'CCR8'!$B$1:$E$28</definedName>
    <definedName name="_xlnm.Print_Area" localSheetId="9">CCyB1!$B$1:$G$19</definedName>
    <definedName name="_xlnm.Print_Area" localSheetId="13">'CR1'!$B$1:$I$16</definedName>
    <definedName name="_xlnm.Print_Area" localSheetId="14">'CR2'!$B$1:$D$16</definedName>
    <definedName name="_xlnm.Print_Area" localSheetId="15">'CR3'!$B$1:$H$17</definedName>
    <definedName name="_xlnm.Print_Area" localSheetId="16">'CR4'!$B$1:$I$31</definedName>
    <definedName name="_xlnm.Print_Area" localSheetId="17">'CR5'!$B$1:$W$73</definedName>
    <definedName name="_xlnm.Print_Area" localSheetId="1">'KM1'!$B$1:$H$51</definedName>
    <definedName name="_xlnm.Print_Area" localSheetId="12">'LIQ2'!$B$1:$H$47</definedName>
    <definedName name="_xlnm.Print_Area" localSheetId="10">'LR1'!$B$1:$D$16</definedName>
    <definedName name="_xlnm.Print_Area" localSheetId="11">'LR2'!$B$1:$E$38</definedName>
    <definedName name="_xlnm.Print_Area" localSheetId="34">'MR1'!$B$1:$E$23</definedName>
    <definedName name="_xlnm.Print_Area" localSheetId="2">'OV1'!$A$1:$F$31</definedName>
    <definedName name="_xlnm.Print_Area" localSheetId="30">'SEC1'!$B$1:$L$23</definedName>
    <definedName name="_xlnm.Print_Area" localSheetId="31">'SEC2'!$B$1:$L$21</definedName>
    <definedName name="_xlnm.Print_Area" localSheetId="32">'SEC3'!$B$1:$N$21</definedName>
    <definedName name="_xlnm.Print_Area" localSheetId="33">'SEC4'!$B$1:$N$23</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7" l="1"/>
  <c r="E19" i="17"/>
  <c r="D39" i="8"/>
  <c r="F19" i="17" l="1"/>
  <c r="H29" i="8" l="1"/>
  <c r="G29" i="8"/>
  <c r="F29" i="8"/>
  <c r="E29" i="8"/>
  <c r="H28" i="8"/>
  <c r="G28" i="8"/>
  <c r="F28" i="8"/>
  <c r="E28" i="8"/>
  <c r="H27" i="8"/>
  <c r="G27" i="8"/>
  <c r="F27" i="8"/>
  <c r="E27" i="8"/>
  <c r="H26" i="8"/>
  <c r="G26" i="8"/>
  <c r="F26" i="8"/>
  <c r="E26" i="8"/>
  <c r="H25" i="8"/>
  <c r="G25" i="8"/>
  <c r="F25" i="8"/>
  <c r="E25" i="8"/>
  <c r="H24" i="8"/>
  <c r="G24" i="8"/>
  <c r="F24" i="8"/>
  <c r="E24" i="8"/>
  <c r="D24" i="8"/>
  <c r="D16" i="24" l="1"/>
  <c r="N20" i="30" l="1"/>
  <c r="N19" i="30"/>
  <c r="M19" i="30"/>
  <c r="M20" i="30"/>
  <c r="N15" i="30"/>
  <c r="N14" i="30"/>
  <c r="M15" i="30"/>
  <c r="M14" i="30"/>
  <c r="J20" i="30"/>
  <c r="J19" i="30"/>
  <c r="I20" i="30"/>
  <c r="I19" i="30"/>
  <c r="J15" i="30"/>
  <c r="J14" i="30"/>
  <c r="I15" i="30"/>
  <c r="I14" i="30"/>
  <c r="J13" i="30" l="1"/>
  <c r="D31" i="12" l="1"/>
  <c r="D42" i="12" s="1"/>
  <c r="G17" i="20" l="1"/>
  <c r="G16" i="20"/>
  <c r="G15" i="20"/>
  <c r="G14" i="20"/>
  <c r="G13" i="20"/>
  <c r="G12" i="20"/>
  <c r="G11" i="20"/>
  <c r="D22" i="8" l="1"/>
  <c r="C34" i="13" l="1"/>
  <c r="C29" i="13"/>
  <c r="C31" i="13"/>
  <c r="H47" i="56"/>
  <c r="E36" i="11"/>
  <c r="E34" i="11"/>
  <c r="E49" i="8"/>
  <c r="E45" i="8"/>
  <c r="F39" i="8"/>
  <c r="G39" i="8"/>
  <c r="G41" i="8" s="1"/>
  <c r="H39" i="8"/>
  <c r="E40" i="8"/>
  <c r="F40" i="8"/>
  <c r="G40" i="8"/>
  <c r="H40" i="8"/>
  <c r="E41" i="8"/>
  <c r="F41" i="8"/>
  <c r="H41" i="8"/>
  <c r="E34" i="8"/>
  <c r="E35" i="8" s="1"/>
  <c r="F36" i="8"/>
  <c r="G36" i="8"/>
  <c r="H36" i="8"/>
  <c r="F22" i="8"/>
  <c r="G22" i="8"/>
  <c r="H22" i="8"/>
  <c r="F12" i="8"/>
  <c r="G12" i="8"/>
  <c r="H12" i="8"/>
  <c r="F14" i="8"/>
  <c r="G14" i="8"/>
  <c r="H14" i="8"/>
  <c r="F16" i="8"/>
  <c r="G16" i="8"/>
  <c r="H16" i="8"/>
  <c r="F18" i="8"/>
  <c r="G18" i="8"/>
  <c r="H18" i="8"/>
  <c r="B6" i="62"/>
  <c r="B6" i="61"/>
  <c r="B6" i="60"/>
  <c r="D45" i="8"/>
  <c r="D49" i="8"/>
  <c r="E36" i="8" l="1"/>
  <c r="E16" i="24"/>
  <c r="F16" i="24"/>
  <c r="G16" i="24"/>
  <c r="D21" i="24"/>
  <c r="E21" i="24"/>
  <c r="F21" i="24"/>
  <c r="G21" i="24"/>
  <c r="D40" i="8"/>
  <c r="E19" i="19"/>
  <c r="D41" i="8" l="1"/>
  <c r="D27" i="8"/>
  <c r="D25" i="8"/>
  <c r="D29" i="8"/>
  <c r="C15" i="53"/>
  <c r="D15" i="33" l="1"/>
  <c r="D14" i="33"/>
  <c r="D39" i="37"/>
  <c r="D37" i="37"/>
  <c r="D36" i="37"/>
  <c r="D33" i="37"/>
  <c r="D32" i="37"/>
  <c r="D31" i="37"/>
  <c r="D30" i="37"/>
  <c r="D29" i="37"/>
  <c r="D28" i="37"/>
  <c r="F68" i="25" l="1"/>
  <c r="F67" i="25"/>
  <c r="F66" i="25"/>
  <c r="F65" i="25"/>
  <c r="F64" i="25"/>
  <c r="F63" i="25"/>
  <c r="F62" i="25"/>
  <c r="F61" i="25"/>
  <c r="F60" i="25"/>
  <c r="F59" i="25"/>
  <c r="E15" i="23" l="1"/>
  <c r="E13" i="23"/>
  <c r="E12" i="23"/>
  <c r="E11" i="23"/>
  <c r="E10" i="23"/>
  <c r="F15" i="21" l="1"/>
  <c r="F14" i="21"/>
  <c r="F13" i="21"/>
  <c r="F11" i="21"/>
  <c r="L21" i="27" l="1"/>
  <c r="L20" i="27"/>
  <c r="L19" i="27"/>
  <c r="L18" i="27"/>
  <c r="L17" i="27"/>
  <c r="L15" i="27"/>
  <c r="L14" i="27"/>
  <c r="L13" i="27"/>
  <c r="L12" i="27"/>
  <c r="I21" i="27"/>
  <c r="I20" i="27"/>
  <c r="I19" i="27"/>
  <c r="I18" i="27"/>
  <c r="I17" i="27"/>
  <c r="I15" i="27"/>
  <c r="I14" i="27"/>
  <c r="I13" i="27"/>
  <c r="I12" i="27"/>
  <c r="F21" i="27"/>
  <c r="F20" i="27"/>
  <c r="F19" i="27"/>
  <c r="F18" i="27"/>
  <c r="F17" i="27"/>
  <c r="F15" i="27"/>
  <c r="F14" i="27"/>
  <c r="F13" i="27"/>
  <c r="F12" i="27"/>
  <c r="D24" i="37" l="1"/>
  <c r="D23" i="37"/>
  <c r="F28" i="9" l="1"/>
  <c r="F27" i="9"/>
  <c r="F26" i="9"/>
  <c r="F24" i="9"/>
  <c r="F23" i="9" s="1"/>
  <c r="F22" i="9"/>
  <c r="F21" i="9"/>
  <c r="F20" i="9"/>
  <c r="F19" i="9"/>
  <c r="F18" i="9"/>
  <c r="F17" i="9"/>
  <c r="F15" i="9" s="1"/>
  <c r="F14" i="9"/>
  <c r="F13" i="9"/>
  <c r="F12" i="9"/>
  <c r="D34" i="8"/>
  <c r="D36" i="8" s="1"/>
  <c r="D28" i="8"/>
  <c r="D26" i="8"/>
  <c r="E23" i="9"/>
  <c r="D23" i="9"/>
  <c r="E15" i="9"/>
  <c r="D15" i="9"/>
  <c r="E11" i="9"/>
  <c r="D11" i="9"/>
  <c r="I38" i="37"/>
  <c r="H38" i="37"/>
  <c r="G38" i="37"/>
  <c r="F38" i="37"/>
  <c r="E38" i="37"/>
  <c r="D38" i="37"/>
  <c r="C38" i="37"/>
  <c r="I35" i="37"/>
  <c r="I34" i="37" s="1"/>
  <c r="H35" i="37"/>
  <c r="H34" i="37" s="1"/>
  <c r="G35" i="37"/>
  <c r="G34" i="37" s="1"/>
  <c r="F35" i="37"/>
  <c r="F34" i="37" s="1"/>
  <c r="E35" i="37"/>
  <c r="E34" i="37" s="1"/>
  <c r="D35" i="37"/>
  <c r="D34" i="37" s="1"/>
  <c r="D27" i="37" s="1"/>
  <c r="D40" i="37" s="1"/>
  <c r="D12" i="33" s="1"/>
  <c r="C35" i="37"/>
  <c r="C34" i="37" s="1"/>
  <c r="I20" i="37"/>
  <c r="H20" i="37"/>
  <c r="G20" i="37"/>
  <c r="F20" i="37"/>
  <c r="E20" i="37"/>
  <c r="D20" i="37"/>
  <c r="C20" i="37"/>
  <c r="I12" i="37"/>
  <c r="H12" i="37"/>
  <c r="G12" i="37"/>
  <c r="F12" i="37"/>
  <c r="E12" i="37"/>
  <c r="D12" i="37"/>
  <c r="C12" i="37"/>
  <c r="G17" i="33"/>
  <c r="G13" i="33"/>
  <c r="F13" i="33"/>
  <c r="F17" i="33" s="1"/>
  <c r="E13" i="33"/>
  <c r="E17" i="33" s="1"/>
  <c r="K10" i="42"/>
  <c r="K20" i="42" s="1"/>
  <c r="J10" i="42"/>
  <c r="J20" i="42" s="1"/>
  <c r="H10" i="42"/>
  <c r="G10" i="42"/>
  <c r="G20" i="42" s="1"/>
  <c r="F10" i="42"/>
  <c r="F20" i="42" s="1"/>
  <c r="E10" i="42"/>
  <c r="E20" i="42" s="1"/>
  <c r="D10" i="42"/>
  <c r="D20" i="42" s="1"/>
  <c r="I19" i="42"/>
  <c r="I18" i="42"/>
  <c r="I17" i="42"/>
  <c r="I16" i="42"/>
  <c r="I15" i="42"/>
  <c r="I14" i="42"/>
  <c r="I13" i="42"/>
  <c r="I12" i="42"/>
  <c r="I11" i="42"/>
  <c r="H20" i="42"/>
  <c r="D86" i="12"/>
  <c r="H27" i="37" l="1"/>
  <c r="H40" i="37" s="1"/>
  <c r="H25" i="37"/>
  <c r="H13" i="33" s="1"/>
  <c r="H17" i="33" s="1"/>
  <c r="G27" i="37"/>
  <c r="G40" i="37" s="1"/>
  <c r="E25" i="37"/>
  <c r="D35" i="8"/>
  <c r="F11" i="9"/>
  <c r="F29" i="9" s="1"/>
  <c r="D29" i="9"/>
  <c r="E27" i="37"/>
  <c r="E40" i="37" s="1"/>
  <c r="F27" i="37"/>
  <c r="F40" i="37" s="1"/>
  <c r="I27" i="37"/>
  <c r="I40" i="37" s="1"/>
  <c r="I25" i="37"/>
  <c r="C25" i="37"/>
  <c r="E29" i="9"/>
  <c r="C27" i="37"/>
  <c r="C40" i="37" s="1"/>
  <c r="F25" i="37"/>
  <c r="D25" i="37"/>
  <c r="G25" i="37"/>
  <c r="I10" i="42"/>
  <c r="I20" i="42" s="1"/>
  <c r="D11" i="33" l="1"/>
  <c r="D13" i="33" s="1"/>
  <c r="D17" i="33" s="1"/>
  <c r="D75" i="12"/>
  <c r="D78" i="12" s="1"/>
  <c r="D69" i="12"/>
  <c r="D79" i="12" s="1"/>
  <c r="D61" i="12"/>
  <c r="D45" i="12"/>
  <c r="D51" i="12" s="1"/>
  <c r="D62" i="12" s="1"/>
  <c r="D15" i="12"/>
  <c r="C41" i="13"/>
  <c r="C38" i="13"/>
  <c r="C35" i="13"/>
  <c r="C20" i="13"/>
  <c r="C12" i="13"/>
  <c r="C28" i="13" l="1"/>
  <c r="C47" i="13" s="1"/>
  <c r="C25" i="13"/>
  <c r="D43" i="12"/>
  <c r="D83" i="12" s="1"/>
  <c r="D90" i="12" s="1"/>
  <c r="E18" i="20"/>
  <c r="E19" i="20" s="1"/>
  <c r="D18" i="20"/>
  <c r="D19" i="20" s="1"/>
  <c r="D11" i="26"/>
  <c r="D16" i="26" s="1"/>
  <c r="E31" i="11"/>
  <c r="D31" i="11"/>
  <c r="E27" i="11"/>
  <c r="D27" i="11"/>
  <c r="E21" i="11"/>
  <c r="D21" i="11"/>
  <c r="E13" i="11"/>
  <c r="D13" i="11"/>
  <c r="D63" i="12" l="1"/>
  <c r="D84" i="12" s="1"/>
  <c r="D34" i="11"/>
  <c r="D36" i="11" s="1"/>
  <c r="G19" i="20"/>
  <c r="H39" i="56"/>
  <c r="G39" i="56"/>
  <c r="F39" i="56"/>
  <c r="E39" i="56"/>
  <c r="D39" i="56"/>
  <c r="D30" i="56"/>
  <c r="E30" i="56"/>
  <c r="F30" i="56"/>
  <c r="G30" i="56"/>
  <c r="H30" i="56"/>
  <c r="H22" i="56"/>
  <c r="G22" i="56"/>
  <c r="F22" i="56"/>
  <c r="E22" i="56"/>
  <c r="D22" i="56"/>
  <c r="H18" i="56"/>
  <c r="G18" i="56"/>
  <c r="F18" i="56"/>
  <c r="E18" i="56"/>
  <c r="D18" i="56"/>
  <c r="H15" i="56"/>
  <c r="G15" i="56"/>
  <c r="F15" i="56"/>
  <c r="E15" i="56"/>
  <c r="D15" i="56"/>
  <c r="H12" i="56"/>
  <c r="G12" i="56"/>
  <c r="F12" i="56"/>
  <c r="E12" i="56"/>
  <c r="D12" i="56"/>
  <c r="I15" i="21"/>
  <c r="I14" i="21"/>
  <c r="I13" i="21"/>
  <c r="I11" i="21"/>
  <c r="H12" i="21"/>
  <c r="H16" i="21" s="1"/>
  <c r="G12" i="21"/>
  <c r="G16" i="21" s="1"/>
  <c r="F12" i="21"/>
  <c r="F16" i="21" s="1"/>
  <c r="E12" i="21"/>
  <c r="E16" i="21" s="1"/>
  <c r="D12" i="21"/>
  <c r="D16" i="21" s="1"/>
  <c r="D14" i="22"/>
  <c r="H14" i="23"/>
  <c r="G14" i="23"/>
  <c r="F14" i="23"/>
  <c r="E14" i="23"/>
  <c r="D14" i="23"/>
  <c r="I21" i="24"/>
  <c r="H21" i="24"/>
  <c r="I16" i="24"/>
  <c r="H16" i="24"/>
  <c r="F29" i="24"/>
  <c r="E29" i="24"/>
  <c r="D29" i="24"/>
  <c r="V40" i="25"/>
  <c r="U40" i="25"/>
  <c r="R40" i="25"/>
  <c r="P40" i="25"/>
  <c r="O40" i="25"/>
  <c r="M40" i="25"/>
  <c r="L40" i="25"/>
  <c r="L35" i="25" s="1"/>
  <c r="K40" i="25"/>
  <c r="I40" i="25"/>
  <c r="G40" i="25"/>
  <c r="E40" i="25"/>
  <c r="D40" i="25"/>
  <c r="V36" i="25"/>
  <c r="U36" i="25"/>
  <c r="R36" i="25"/>
  <c r="Q35" i="25"/>
  <c r="P36" i="25"/>
  <c r="O36" i="25"/>
  <c r="N36" i="25"/>
  <c r="N35" i="25" s="1"/>
  <c r="M36" i="25"/>
  <c r="K36" i="25"/>
  <c r="I36" i="25"/>
  <c r="G36" i="25"/>
  <c r="F36" i="25"/>
  <c r="F35" i="25" s="1"/>
  <c r="E36" i="25"/>
  <c r="D36" i="25"/>
  <c r="T35" i="25"/>
  <c r="S35" i="25"/>
  <c r="J35" i="25"/>
  <c r="H35" i="25"/>
  <c r="M24" i="25"/>
  <c r="L24" i="25"/>
  <c r="K24" i="25"/>
  <c r="J24" i="25"/>
  <c r="I24" i="25"/>
  <c r="H24" i="25"/>
  <c r="G24" i="25"/>
  <c r="F24" i="25"/>
  <c r="E24" i="25"/>
  <c r="D24" i="25"/>
  <c r="G69" i="25"/>
  <c r="E69" i="25"/>
  <c r="D69" i="25"/>
  <c r="I51" i="25"/>
  <c r="H47" i="25"/>
  <c r="W44" i="25"/>
  <c r="W43" i="25"/>
  <c r="W42" i="25"/>
  <c r="W41" i="25"/>
  <c r="W39" i="25"/>
  <c r="W38" i="25"/>
  <c r="W37" i="25"/>
  <c r="H32" i="25"/>
  <c r="I29" i="25"/>
  <c r="N26" i="25"/>
  <c r="N25" i="25"/>
  <c r="L21" i="25"/>
  <c r="L18" i="25"/>
  <c r="K15" i="25"/>
  <c r="I12" i="25"/>
  <c r="J9" i="25"/>
  <c r="C15" i="49"/>
  <c r="C12" i="50"/>
  <c r="C9" i="50"/>
  <c r="D13" i="51"/>
  <c r="C13" i="51"/>
  <c r="E35" i="52"/>
  <c r="D35" i="52"/>
  <c r="C35" i="52"/>
  <c r="E15" i="52"/>
  <c r="D15" i="52"/>
  <c r="C15" i="52"/>
  <c r="C11" i="54"/>
  <c r="H14" i="15"/>
  <c r="L17" i="16"/>
  <c r="L16" i="16"/>
  <c r="L15" i="16"/>
  <c r="L14" i="16"/>
  <c r="L13" i="16"/>
  <c r="L12" i="16"/>
  <c r="L11" i="16"/>
  <c r="K18" i="16"/>
  <c r="J18" i="16"/>
  <c r="I18" i="16"/>
  <c r="H18" i="16"/>
  <c r="G18" i="16"/>
  <c r="F18" i="16"/>
  <c r="E18" i="16"/>
  <c r="D18" i="16"/>
  <c r="C18" i="16"/>
  <c r="H19" i="17"/>
  <c r="D19" i="17"/>
  <c r="C19" i="17"/>
  <c r="E14" i="18"/>
  <c r="D14" i="18"/>
  <c r="E15" i="18"/>
  <c r="D15" i="18"/>
  <c r="H29" i="24" l="1"/>
  <c r="H25" i="56"/>
  <c r="D80" i="12"/>
  <c r="D85" i="12" s="1"/>
  <c r="G29" i="24"/>
  <c r="C28" i="50"/>
  <c r="F69" i="25"/>
  <c r="V35" i="25"/>
  <c r="M35" i="25"/>
  <c r="P35" i="25"/>
  <c r="K35" i="25"/>
  <c r="E35" i="25"/>
  <c r="N24" i="25"/>
  <c r="R35" i="25"/>
  <c r="U35" i="25"/>
  <c r="I12" i="21"/>
  <c r="I16" i="21" s="1"/>
  <c r="H46" i="56"/>
  <c r="O35" i="25"/>
  <c r="I35" i="25"/>
  <c r="G35" i="25"/>
  <c r="W40" i="25"/>
  <c r="D35" i="25"/>
  <c r="W36" i="25"/>
  <c r="L18" i="16"/>
  <c r="I29" i="24" l="1"/>
  <c r="W35" i="25"/>
  <c r="E20" i="19" l="1"/>
  <c r="D20" i="19"/>
  <c r="E11" i="19"/>
  <c r="E10" i="19" s="1"/>
  <c r="D11" i="19"/>
  <c r="L16" i="27"/>
  <c r="K16" i="27"/>
  <c r="J16" i="27"/>
  <c r="I16" i="27"/>
  <c r="H16" i="27"/>
  <c r="G16" i="27"/>
  <c r="F16" i="27"/>
  <c r="E16" i="27"/>
  <c r="D16" i="27"/>
  <c r="L11" i="27"/>
  <c r="K11" i="27"/>
  <c r="J11" i="27"/>
  <c r="I11" i="27"/>
  <c r="H11" i="27"/>
  <c r="G11" i="27"/>
  <c r="F11" i="27"/>
  <c r="E11" i="27"/>
  <c r="D11" i="27"/>
  <c r="L16" i="28"/>
  <c r="K16" i="28"/>
  <c r="J16" i="28"/>
  <c r="I16" i="28"/>
  <c r="H16" i="28"/>
  <c r="G16" i="28"/>
  <c r="F16" i="28"/>
  <c r="E16" i="28"/>
  <c r="D16" i="28"/>
  <c r="L11" i="28"/>
  <c r="K11" i="28"/>
  <c r="J11" i="28"/>
  <c r="I11" i="28"/>
  <c r="H11" i="28"/>
  <c r="G11" i="28"/>
  <c r="F11" i="28"/>
  <c r="E11" i="28"/>
  <c r="D11" i="28"/>
  <c r="N18" i="29"/>
  <c r="M18" i="29"/>
  <c r="L18" i="29"/>
  <c r="K18" i="29"/>
  <c r="J18" i="29"/>
  <c r="I18" i="29"/>
  <c r="H18" i="29"/>
  <c r="H17" i="29" s="1"/>
  <c r="G18" i="29"/>
  <c r="G17" i="29" s="1"/>
  <c r="G11" i="29" s="1"/>
  <c r="F18" i="29"/>
  <c r="E18" i="29"/>
  <c r="D18" i="29"/>
  <c r="N17" i="29"/>
  <c r="M17" i="29"/>
  <c r="L17" i="29"/>
  <c r="K17" i="29"/>
  <c r="K11" i="29" s="1"/>
  <c r="J17" i="29"/>
  <c r="I17" i="29"/>
  <c r="F17" i="29"/>
  <c r="E17" i="29"/>
  <c r="D17" i="29"/>
  <c r="N13" i="29"/>
  <c r="N12" i="29" s="1"/>
  <c r="N11" i="29" s="1"/>
  <c r="M13" i="29"/>
  <c r="M12" i="29" s="1"/>
  <c r="M11" i="29" s="1"/>
  <c r="L13" i="29"/>
  <c r="L12" i="29" s="1"/>
  <c r="L11" i="29" s="1"/>
  <c r="K13" i="29"/>
  <c r="J13" i="29"/>
  <c r="J12" i="29" s="1"/>
  <c r="I13" i="29"/>
  <c r="H13" i="29"/>
  <c r="G13" i="29"/>
  <c r="F13" i="29"/>
  <c r="F12" i="29" s="1"/>
  <c r="F11" i="29" s="1"/>
  <c r="E13" i="29"/>
  <c r="E12" i="29" s="1"/>
  <c r="E11" i="29" s="1"/>
  <c r="D13" i="29"/>
  <c r="D12" i="29" s="1"/>
  <c r="D11" i="29" s="1"/>
  <c r="K12" i="29"/>
  <c r="I12" i="29"/>
  <c r="H12" i="29"/>
  <c r="G12" i="29"/>
  <c r="I11" i="29"/>
  <c r="N18" i="30"/>
  <c r="N17" i="30" s="1"/>
  <c r="M18" i="30"/>
  <c r="M17" i="30" s="1"/>
  <c r="L18" i="30"/>
  <c r="L17" i="30" s="1"/>
  <c r="K18" i="30"/>
  <c r="J18" i="30"/>
  <c r="J17" i="30" s="1"/>
  <c r="I18" i="30"/>
  <c r="I17" i="30" s="1"/>
  <c r="H18" i="30"/>
  <c r="G18" i="30"/>
  <c r="F18" i="30"/>
  <c r="F17" i="30" s="1"/>
  <c r="E18" i="30"/>
  <c r="E17" i="30" s="1"/>
  <c r="D18" i="30"/>
  <c r="D17" i="30" s="1"/>
  <c r="K17" i="30"/>
  <c r="H17" i="30"/>
  <c r="G17" i="30"/>
  <c r="N13" i="30"/>
  <c r="N12" i="30" s="1"/>
  <c r="M13" i="30"/>
  <c r="M12" i="30" s="1"/>
  <c r="L13" i="30"/>
  <c r="L12" i="30" s="1"/>
  <c r="K13" i="30"/>
  <c r="K12" i="30" s="1"/>
  <c r="I13" i="30"/>
  <c r="I12" i="30" s="1"/>
  <c r="H13" i="30"/>
  <c r="H12" i="30" s="1"/>
  <c r="H11" i="30" s="1"/>
  <c r="G13" i="30"/>
  <c r="G12" i="30" s="1"/>
  <c r="F13" i="30"/>
  <c r="F12" i="30" s="1"/>
  <c r="E13" i="30"/>
  <c r="E12" i="30" s="1"/>
  <c r="D13" i="30"/>
  <c r="D12" i="30" s="1"/>
  <c r="J12" i="30"/>
  <c r="J11" i="30" l="1"/>
  <c r="K11" i="30"/>
  <c r="H11" i="29"/>
  <c r="J11" i="29"/>
  <c r="G11" i="30"/>
  <c r="I11" i="30"/>
  <c r="L11" i="30"/>
  <c r="N11" i="30"/>
  <c r="E11" i="30"/>
  <c r="M11" i="30"/>
  <c r="F11" i="30"/>
  <c r="D11" i="30"/>
  <c r="E11" i="10" l="1"/>
  <c r="E21" i="10" s="1"/>
  <c r="F10" i="9"/>
  <c r="D11" i="10"/>
  <c r="D21" i="10" s="1"/>
  <c r="F16" i="39"/>
  <c r="E16" i="39"/>
  <c r="F11" i="39"/>
  <c r="F23" i="39" s="1"/>
  <c r="E11" i="39"/>
  <c r="G15" i="41"/>
  <c r="F15" i="41"/>
  <c r="E15" i="41"/>
  <c r="D15" i="41"/>
  <c r="C15" i="41"/>
  <c r="G10" i="41"/>
  <c r="G20" i="41" s="1"/>
  <c r="F10" i="41"/>
  <c r="F20" i="41" s="1"/>
  <c r="E10" i="41"/>
  <c r="E20" i="41" s="1"/>
  <c r="D10" i="41"/>
  <c r="C10" i="41"/>
  <c r="B6" i="41"/>
  <c r="B6" i="40"/>
  <c r="B6" i="39"/>
  <c r="B6" i="32"/>
  <c r="B6" i="10"/>
  <c r="B6" i="30"/>
  <c r="B6" i="29"/>
  <c r="B6" i="28"/>
  <c r="B6" i="27"/>
  <c r="B6" i="19"/>
  <c r="B6" i="18"/>
  <c r="B6" i="17"/>
  <c r="B6" i="16"/>
  <c r="B6" i="15"/>
  <c r="B6" i="55"/>
  <c r="B6" i="54"/>
  <c r="B6" i="53"/>
  <c r="B6" i="52"/>
  <c r="B6" i="51"/>
  <c r="B6" i="50"/>
  <c r="B6" i="49"/>
  <c r="B6" i="25"/>
  <c r="B6" i="24"/>
  <c r="B6" i="23"/>
  <c r="B6" i="22"/>
  <c r="B6" i="21"/>
  <c r="B6" i="56"/>
  <c r="B6" i="11"/>
  <c r="B6" i="26"/>
  <c r="B6" i="20"/>
  <c r="B6" i="13"/>
  <c r="B6" i="12"/>
  <c r="B6" i="14"/>
  <c r="B6" i="42"/>
  <c r="B6" i="33"/>
  <c r="B6" i="37"/>
  <c r="B6" i="9"/>
  <c r="E23" i="39" l="1"/>
  <c r="C20" i="41"/>
  <c r="D20" i="41"/>
</calcChain>
</file>

<file path=xl/sharedStrings.xml><?xml version="1.0" encoding="utf-8"?>
<sst xmlns="http://schemas.openxmlformats.org/spreadsheetml/2006/main" count="1419" uniqueCount="883">
  <si>
    <t>ÍNDICE DO RELATÓRIO DE PILAR 3</t>
  </si>
  <si>
    <t>Conforme Resolução BCB nº 54</t>
  </si>
  <si>
    <r>
      <rPr>
        <b/>
        <sz val="12"/>
        <color theme="3"/>
        <rFont val="Calibri"/>
        <family val="2"/>
        <scheme val="minor"/>
      </rPr>
      <t>KM1 -</t>
    </r>
    <r>
      <rPr>
        <sz val="12"/>
        <color theme="3"/>
        <rFont val="Calibri"/>
        <family val="2"/>
        <scheme val="minor"/>
      </rPr>
      <t xml:space="preserve"> Informações Quantitativas sobre os Requerimentos Prudenciais</t>
    </r>
  </si>
  <si>
    <r>
      <rPr>
        <b/>
        <sz val="12"/>
        <color theme="3"/>
        <rFont val="Calibri"/>
        <family val="2"/>
        <scheme val="minor"/>
      </rPr>
      <t>OV1 -</t>
    </r>
    <r>
      <rPr>
        <sz val="12"/>
        <color theme="3"/>
        <rFont val="Calibri"/>
        <family val="2"/>
        <scheme val="minor"/>
      </rPr>
      <t xml:space="preserve"> Visão Geral dos Ativos Ponderados pelo Risco – RWA</t>
    </r>
  </si>
  <si>
    <r>
      <rPr>
        <b/>
        <sz val="12"/>
        <color theme="3"/>
        <rFont val="Calibri"/>
        <family val="2"/>
        <scheme val="minor"/>
      </rPr>
      <t xml:space="preserve">LI1 - </t>
    </r>
    <r>
      <rPr>
        <sz val="12"/>
        <color theme="3"/>
        <rFont val="Calibri"/>
        <family val="2"/>
        <scheme val="minor"/>
      </rPr>
      <t>Diferenças entre o escopo de consolidação contábil e o escopo de tratamento prudencial, bem como o detalhamento dos valores associados às categorias de risco</t>
    </r>
  </si>
  <si>
    <r>
      <rPr>
        <b/>
        <sz val="12"/>
        <color theme="3"/>
        <rFont val="Calibri"/>
        <family val="2"/>
        <scheme val="minor"/>
      </rPr>
      <t>LI2 -</t>
    </r>
    <r>
      <rPr>
        <sz val="12"/>
        <color theme="3"/>
        <rFont val="Calibri"/>
        <family val="2"/>
        <scheme val="minor"/>
      </rPr>
      <t xml:space="preserve"> Principais causas das diferenças entre os valores considerados na regulamentação prudencial e os valores das exposições</t>
    </r>
  </si>
  <si>
    <r>
      <rPr>
        <b/>
        <sz val="12"/>
        <color theme="3"/>
        <rFont val="Calibri"/>
        <family val="2"/>
        <scheme val="minor"/>
      </rPr>
      <t>PV1 -</t>
    </r>
    <r>
      <rPr>
        <sz val="12"/>
        <color theme="3"/>
        <rFont val="Calibri"/>
        <family val="2"/>
        <scheme val="minor"/>
      </rPr>
      <t xml:space="preserve"> Ajustes Prudenciais (PVA)</t>
    </r>
  </si>
  <si>
    <r>
      <rPr>
        <b/>
        <sz val="12"/>
        <color theme="3"/>
        <rFont val="Calibri"/>
        <family val="2"/>
        <scheme val="minor"/>
      </rPr>
      <t>CCA -</t>
    </r>
    <r>
      <rPr>
        <sz val="12"/>
        <color theme="3"/>
        <rFont val="Calibri"/>
        <family val="2"/>
        <scheme val="minor"/>
      </rPr>
      <t xml:space="preserve"> Principais Características dos Instrumentos que compõe o Patrimônio de Referência (PR)</t>
    </r>
  </si>
  <si>
    <r>
      <rPr>
        <b/>
        <sz val="12"/>
        <color theme="3"/>
        <rFont val="Calibri"/>
        <family val="2"/>
        <scheme val="minor"/>
      </rPr>
      <t>CC1 -</t>
    </r>
    <r>
      <rPr>
        <sz val="12"/>
        <color theme="3"/>
        <rFont val="Calibri"/>
        <family val="2"/>
        <scheme val="minor"/>
      </rPr>
      <t xml:space="preserve"> Composição do Patrimônio de Referência (PR)</t>
    </r>
  </si>
  <si>
    <r>
      <rPr>
        <b/>
        <sz val="12"/>
        <color theme="3"/>
        <rFont val="Calibri"/>
        <family val="2"/>
        <scheme val="minor"/>
      </rPr>
      <t>CC2 -</t>
    </r>
    <r>
      <rPr>
        <sz val="12"/>
        <color theme="3"/>
        <rFont val="Calibri"/>
        <family val="2"/>
        <scheme val="minor"/>
      </rPr>
      <t xml:space="preserve"> Conciliação do Patrimônio de Referência (PR) com o balanço patrimonial</t>
    </r>
  </si>
  <si>
    <r>
      <rPr>
        <b/>
        <sz val="12"/>
        <color theme="3"/>
        <rFont val="Calibri"/>
        <family val="2"/>
        <scheme val="minor"/>
      </rPr>
      <t>CCyB1 -</t>
    </r>
    <r>
      <rPr>
        <sz val="12"/>
        <color theme="3"/>
        <rFont val="Calibri"/>
        <family val="2"/>
        <scheme val="minor"/>
      </rPr>
      <t xml:space="preserve"> Distribuição geográfica das exposições ao risco de crédito consideradas no cálculo do ACPContracíclico</t>
    </r>
  </si>
  <si>
    <r>
      <rPr>
        <b/>
        <sz val="12"/>
        <color theme="3"/>
        <rFont val="Calibri"/>
        <family val="2"/>
        <scheme val="minor"/>
      </rPr>
      <t>LR1 -</t>
    </r>
    <r>
      <rPr>
        <sz val="12"/>
        <color theme="3"/>
        <rFont val="Calibri"/>
        <family val="2"/>
        <scheme val="minor"/>
      </rPr>
      <t xml:space="preserve"> Comparação entre informações das demonstrações financeiras e as utilizadas para apuração da Razão de Alavancagem (RA)</t>
    </r>
  </si>
  <si>
    <r>
      <rPr>
        <b/>
        <sz val="12"/>
        <color theme="3"/>
        <rFont val="Calibri"/>
        <family val="2"/>
        <scheme val="minor"/>
      </rPr>
      <t xml:space="preserve">LR2 - </t>
    </r>
    <r>
      <rPr>
        <sz val="12"/>
        <color theme="3"/>
        <rFont val="Calibri"/>
        <family val="2"/>
        <scheme val="minor"/>
      </rPr>
      <t>Informações Detalhadas sobre a Razão de Alavancagem</t>
    </r>
  </si>
  <si>
    <r>
      <rPr>
        <b/>
        <sz val="12"/>
        <color theme="3"/>
        <rFont val="Calibri"/>
        <family val="2"/>
        <scheme val="minor"/>
      </rPr>
      <t>LIQ2 -</t>
    </r>
    <r>
      <rPr>
        <sz val="12"/>
        <color theme="3"/>
        <rFont val="Calibri"/>
        <family val="2"/>
        <scheme val="minor"/>
      </rPr>
      <t xml:space="preserve"> Indicador Liquidez de Longo Prazo – NSFR </t>
    </r>
  </si>
  <si>
    <r>
      <rPr>
        <b/>
        <sz val="12"/>
        <color theme="3"/>
        <rFont val="Calibri"/>
        <family val="2"/>
        <scheme val="minor"/>
      </rPr>
      <t>CR1 -</t>
    </r>
    <r>
      <rPr>
        <sz val="12"/>
        <color theme="3"/>
        <rFont val="Calibri"/>
        <family val="2"/>
        <scheme val="minor"/>
      </rPr>
      <t xml:space="preserve"> Qualidade creditícia das exposições</t>
    </r>
  </si>
  <si>
    <r>
      <rPr>
        <b/>
        <sz val="12"/>
        <color theme="3"/>
        <rFont val="Calibri"/>
        <family val="2"/>
        <scheme val="minor"/>
      </rPr>
      <t>CR2 -</t>
    </r>
    <r>
      <rPr>
        <sz val="12"/>
        <color theme="3"/>
        <rFont val="Calibri"/>
        <family val="2"/>
        <scheme val="minor"/>
      </rPr>
      <t xml:space="preserve"> Mudanças no estoque de ativos problemáticos</t>
    </r>
  </si>
  <si>
    <r>
      <rPr>
        <b/>
        <sz val="12"/>
        <color theme="3"/>
        <rFont val="Calibri"/>
        <family val="2"/>
        <scheme val="minor"/>
      </rPr>
      <t>CR3 -</t>
    </r>
    <r>
      <rPr>
        <sz val="12"/>
        <color theme="3"/>
        <rFont val="Calibri"/>
        <family val="2"/>
        <scheme val="minor"/>
      </rPr>
      <t xml:space="preserve"> Visão geral das técnicas de mitigação do risco de crédito</t>
    </r>
  </si>
  <si>
    <r>
      <rPr>
        <b/>
        <sz val="12"/>
        <color theme="3"/>
        <rFont val="Calibri"/>
        <family val="2"/>
        <scheme val="minor"/>
      </rPr>
      <t xml:space="preserve">CR4 - </t>
    </r>
    <r>
      <rPr>
        <sz val="12"/>
        <color theme="3"/>
        <rFont val="Calibri"/>
        <family val="2"/>
        <scheme val="minor"/>
      </rPr>
      <t>Abordagem padronizada – exposições e efeitos da mitigação do risco de crédito</t>
    </r>
  </si>
  <si>
    <r>
      <rPr>
        <b/>
        <sz val="12"/>
        <color theme="3"/>
        <rFont val="Calibri"/>
        <family val="2"/>
        <scheme val="minor"/>
      </rPr>
      <t xml:space="preserve">CR5 - </t>
    </r>
    <r>
      <rPr>
        <sz val="12"/>
        <color theme="3"/>
        <rFont val="Calibri"/>
        <family val="2"/>
        <scheme val="minor"/>
      </rPr>
      <t>Abordagem padronizada - exposições por contraparte e fator de ponderação de risco (FPR)</t>
    </r>
  </si>
  <si>
    <r>
      <rPr>
        <b/>
        <sz val="12"/>
        <color theme="3"/>
        <rFont val="Calibri"/>
        <family val="2"/>
        <scheme val="minor"/>
      </rPr>
      <t xml:space="preserve">CRB Região - </t>
    </r>
    <r>
      <rPr>
        <sz val="12"/>
        <color theme="3"/>
        <rFont val="Calibri"/>
        <family val="2"/>
        <scheme val="minor"/>
      </rPr>
      <t>Informações adicionais sobre a qualidade creditícia das exposições</t>
    </r>
  </si>
  <si>
    <r>
      <rPr>
        <b/>
        <sz val="12"/>
        <color theme="3"/>
        <rFont val="Calibri"/>
        <family val="2"/>
        <scheme val="minor"/>
      </rPr>
      <t xml:space="preserve">CRB Setor - </t>
    </r>
    <r>
      <rPr>
        <sz val="12"/>
        <color theme="3"/>
        <rFont val="Calibri"/>
        <family val="2"/>
        <scheme val="minor"/>
      </rPr>
      <t>Informações adicionais sobre a qualidade creditícia das exposições</t>
    </r>
  </si>
  <si>
    <r>
      <rPr>
        <b/>
        <sz val="12"/>
        <color theme="3"/>
        <rFont val="Calibri"/>
        <family val="2"/>
        <scheme val="minor"/>
      </rPr>
      <t xml:space="preserve">CRB Vencimento - </t>
    </r>
    <r>
      <rPr>
        <sz val="12"/>
        <color theme="3"/>
        <rFont val="Calibri"/>
        <family val="2"/>
        <scheme val="minor"/>
      </rPr>
      <t>Informações adicionais sobre a qualidade creditícia das exposições</t>
    </r>
  </si>
  <si>
    <r>
      <rPr>
        <b/>
        <sz val="12"/>
        <color theme="3"/>
        <rFont val="Calibri"/>
        <family val="2"/>
        <scheme val="minor"/>
      </rPr>
      <t>CRB Anormais -</t>
    </r>
    <r>
      <rPr>
        <sz val="12"/>
        <color theme="3"/>
        <rFont val="Calibri"/>
        <family val="2"/>
        <scheme val="minor"/>
      </rPr>
      <t xml:space="preserve"> Informações adicionais sobre a qualidade creditícia das exposições</t>
    </r>
  </si>
  <si>
    <r>
      <rPr>
        <b/>
        <sz val="12"/>
        <color theme="3"/>
        <rFont val="Calibri"/>
        <family val="2"/>
        <scheme val="minor"/>
      </rPr>
      <t xml:space="preserve">CRB Atraso - </t>
    </r>
    <r>
      <rPr>
        <sz val="12"/>
        <color theme="3"/>
        <rFont val="Calibri"/>
        <family val="2"/>
        <scheme val="minor"/>
      </rPr>
      <t>Informações adicionais sobre a qualidade creditícia das exposições</t>
    </r>
  </si>
  <si>
    <r>
      <rPr>
        <b/>
        <sz val="12"/>
        <color theme="3"/>
        <rFont val="Calibri"/>
        <family val="2"/>
        <scheme val="minor"/>
      </rPr>
      <t>CRB Reestruturadas -</t>
    </r>
    <r>
      <rPr>
        <sz val="12"/>
        <color theme="3"/>
        <rFont val="Calibri"/>
        <family val="2"/>
        <scheme val="minor"/>
      </rPr>
      <t xml:space="preserve"> Informações adicionais sobre a qualidade creditícia das exposições</t>
    </r>
  </si>
  <si>
    <r>
      <rPr>
        <b/>
        <sz val="12"/>
        <color theme="3"/>
        <rFont val="Calibri"/>
        <family val="2"/>
        <scheme val="minor"/>
      </rPr>
      <t xml:space="preserve">CRB Maiores Exposições - </t>
    </r>
    <r>
      <rPr>
        <sz val="12"/>
        <color theme="3"/>
        <rFont val="Calibri"/>
        <family val="2"/>
        <scheme val="minor"/>
      </rPr>
      <t>Informações adicionais sobre a qualidade creditícia das exposições</t>
    </r>
  </si>
  <si>
    <r>
      <rPr>
        <b/>
        <sz val="12"/>
        <color theme="3"/>
        <rFont val="Calibri"/>
        <family val="2"/>
        <scheme val="minor"/>
      </rPr>
      <t xml:space="preserve">CCR1 - </t>
    </r>
    <r>
      <rPr>
        <sz val="12"/>
        <color theme="3"/>
        <rFont val="Calibri"/>
        <family val="2"/>
        <scheme val="minor"/>
      </rPr>
      <t>Análise das exposições ao risco de crédito de contraparte (CCR) por abordagem utilizada</t>
    </r>
  </si>
  <si>
    <r>
      <rPr>
        <b/>
        <sz val="12"/>
        <color theme="3"/>
        <rFont val="Calibri"/>
        <family val="2"/>
        <scheme val="minor"/>
      </rPr>
      <t xml:space="preserve">CCR3 - </t>
    </r>
    <r>
      <rPr>
        <sz val="12"/>
        <color theme="3"/>
        <rFont val="Calibri"/>
        <family val="2"/>
        <scheme val="minor"/>
      </rPr>
      <t>Abordagem padronizada – segregação de exposições ao CCR por contraparte e por fator de ponderação de risco</t>
    </r>
  </si>
  <si>
    <r>
      <rPr>
        <b/>
        <sz val="12"/>
        <color theme="3"/>
        <rFont val="Calibri"/>
        <family val="2"/>
        <scheme val="minor"/>
      </rPr>
      <t>CCR5 -</t>
    </r>
    <r>
      <rPr>
        <sz val="12"/>
        <color theme="3"/>
        <rFont val="Calibri"/>
        <family val="2"/>
        <scheme val="minor"/>
      </rPr>
      <t xml:space="preserve"> Colaterais financeiros associados a exposições ao risco de crédito de contraparte</t>
    </r>
  </si>
  <si>
    <r>
      <rPr>
        <b/>
        <sz val="12"/>
        <color theme="3"/>
        <rFont val="Calibri"/>
        <family val="2"/>
        <scheme val="minor"/>
      </rPr>
      <t>CCR6 -</t>
    </r>
    <r>
      <rPr>
        <sz val="12"/>
        <color theme="3"/>
        <rFont val="Calibri"/>
        <family val="2"/>
        <scheme val="minor"/>
      </rPr>
      <t xml:space="preserve"> Informações sobre o risco de crédito de contraparte associado a derivativos de crédito</t>
    </r>
  </si>
  <si>
    <r>
      <rPr>
        <b/>
        <sz val="12"/>
        <color theme="3"/>
        <rFont val="Calibri"/>
        <family val="2"/>
        <scheme val="minor"/>
      </rPr>
      <t>CCR8 -</t>
    </r>
    <r>
      <rPr>
        <sz val="12"/>
        <color theme="3"/>
        <rFont val="Calibri"/>
        <family val="2"/>
        <scheme val="minor"/>
      </rPr>
      <t xml:space="preserve"> Informações sobre o risco de crédito de contraparte associado a exposições a contrapartes centrais</t>
    </r>
  </si>
  <si>
    <r>
      <rPr>
        <b/>
        <sz val="12"/>
        <color theme="3"/>
        <rFont val="Calibri"/>
        <family val="2"/>
        <scheme val="minor"/>
      </rPr>
      <t xml:space="preserve">SEC1 - </t>
    </r>
    <r>
      <rPr>
        <sz val="12"/>
        <color theme="3"/>
        <rFont val="Calibri"/>
        <family val="2"/>
        <scheme val="minor"/>
      </rPr>
      <t>Exposições de securitização classificadas na carteira bancária</t>
    </r>
  </si>
  <si>
    <r>
      <rPr>
        <b/>
        <sz val="12"/>
        <color theme="3"/>
        <rFont val="Calibri"/>
        <family val="2"/>
        <scheme val="minor"/>
      </rPr>
      <t>SEC2 -</t>
    </r>
    <r>
      <rPr>
        <sz val="12"/>
        <color theme="3"/>
        <rFont val="Calibri"/>
        <family val="2"/>
        <scheme val="minor"/>
      </rPr>
      <t xml:space="preserve"> Exposições de securitização classificadas na carteira de negociação</t>
    </r>
  </si>
  <si>
    <r>
      <rPr>
        <b/>
        <sz val="12"/>
        <color theme="3"/>
        <rFont val="Calibri"/>
        <family val="2"/>
        <scheme val="minor"/>
      </rPr>
      <t xml:space="preserve">SEC3 - </t>
    </r>
    <r>
      <rPr>
        <sz val="12"/>
        <color theme="3"/>
        <rFont val="Calibri"/>
        <family val="2"/>
        <scheme val="minor"/>
      </rPr>
      <t>Exposições de securitização na carteira bancária e requerimentos de capital - instituição como originadora ou patrocinadora</t>
    </r>
  </si>
  <si>
    <r>
      <rPr>
        <b/>
        <sz val="12"/>
        <color theme="3"/>
        <rFont val="Calibri"/>
        <family val="2"/>
        <scheme val="minor"/>
      </rPr>
      <t>SEC4 -</t>
    </r>
    <r>
      <rPr>
        <sz val="12"/>
        <color theme="3"/>
        <rFont val="Calibri"/>
        <family val="2"/>
        <scheme val="minor"/>
      </rPr>
      <t xml:space="preserve"> Exposições de securitização na carteira bancária e requerimentos de capital - instituição como investidora</t>
    </r>
  </si>
  <si>
    <r>
      <rPr>
        <b/>
        <sz val="12"/>
        <color theme="3"/>
        <rFont val="Calibri"/>
        <family val="2"/>
        <scheme val="minor"/>
      </rPr>
      <t xml:space="preserve">MR1 - </t>
    </r>
    <r>
      <rPr>
        <sz val="12"/>
        <color theme="3"/>
        <rFont val="Calibri"/>
        <family val="2"/>
        <scheme val="minor"/>
      </rPr>
      <t xml:space="preserve">Abordagem Padronizada - Fatores de Risco Associados ao Risco de Mercado </t>
    </r>
  </si>
  <si>
    <r>
      <rPr>
        <b/>
        <sz val="12"/>
        <color theme="3"/>
        <rFont val="Calibri"/>
        <family val="2"/>
        <scheme val="minor"/>
      </rPr>
      <t xml:space="preserve">IRRBB1 - </t>
    </r>
    <r>
      <rPr>
        <sz val="12"/>
        <color theme="3"/>
        <rFont val="Calibri"/>
        <family val="2"/>
        <scheme val="minor"/>
      </rPr>
      <t>Informações quantitativas sobre o IRRBB</t>
    </r>
  </si>
  <si>
    <r>
      <rPr>
        <b/>
        <sz val="12"/>
        <color theme="3"/>
        <rFont val="Calibri"/>
        <family val="2"/>
        <scheme val="minor"/>
      </rPr>
      <t xml:space="preserve">REM1 - </t>
    </r>
    <r>
      <rPr>
        <sz val="12"/>
        <color theme="3"/>
        <rFont val="Calibri"/>
        <family val="2"/>
        <scheme val="minor"/>
      </rPr>
      <t>Remuneração atribuída durante o ano de referência</t>
    </r>
  </si>
  <si>
    <r>
      <rPr>
        <b/>
        <sz val="12"/>
        <color theme="3"/>
        <rFont val="Calibri"/>
        <family val="2"/>
        <scheme val="minor"/>
      </rPr>
      <t>REM2 -</t>
    </r>
    <r>
      <rPr>
        <sz val="12"/>
        <color theme="3"/>
        <rFont val="Calibri"/>
        <family val="2"/>
        <scheme val="minor"/>
      </rPr>
      <t xml:space="preserve"> Pagamentos extraordinários</t>
    </r>
  </si>
  <si>
    <r>
      <rPr>
        <b/>
        <sz val="12"/>
        <color theme="3"/>
        <rFont val="Calibri"/>
        <family val="2"/>
        <scheme val="minor"/>
      </rPr>
      <t>REM3 -</t>
    </r>
    <r>
      <rPr>
        <sz val="12"/>
        <color theme="3"/>
        <rFont val="Calibri"/>
        <family val="2"/>
        <scheme val="minor"/>
      </rPr>
      <t xml:space="preserve"> Remuneração diferida</t>
    </r>
  </si>
  <si>
    <r>
      <rPr>
        <b/>
        <sz val="12"/>
        <color theme="3"/>
        <rFont val="Calibri"/>
        <family val="2"/>
        <scheme val="minor"/>
      </rPr>
      <t xml:space="preserve">OR1 - </t>
    </r>
    <r>
      <rPr>
        <sz val="12"/>
        <color theme="3"/>
        <rFont val="Calibri"/>
        <family val="2"/>
        <scheme val="minor"/>
      </rPr>
      <t>Histórico de perdas operacionais</t>
    </r>
  </si>
  <si>
    <r>
      <rPr>
        <b/>
        <sz val="12"/>
        <color theme="3"/>
        <rFont val="Calibri"/>
        <family val="2"/>
        <scheme val="minor"/>
      </rPr>
      <t>OR2 -</t>
    </r>
    <r>
      <rPr>
        <sz val="12"/>
        <color theme="3"/>
        <rFont val="Calibri"/>
        <family val="2"/>
        <scheme val="minor"/>
      </rPr>
      <t xml:space="preserve"> Composição do Indicador de Negócios (BI)</t>
    </r>
  </si>
  <si>
    <r>
      <rPr>
        <b/>
        <sz val="12"/>
        <color theme="3"/>
        <rFont val="Calibri"/>
        <family val="2"/>
        <scheme val="minor"/>
      </rPr>
      <t>OR3 -</t>
    </r>
    <r>
      <rPr>
        <sz val="12"/>
        <color theme="3"/>
        <rFont val="Calibri"/>
        <family val="2"/>
        <scheme val="minor"/>
      </rPr>
      <t xml:space="preserve"> Requerimento de capital para o risco operacional</t>
    </r>
  </si>
  <si>
    <t>NA</t>
  </si>
  <si>
    <t>Tabela KM1: Informações quantitativas sobre os requerimentos prudenciais</t>
  </si>
  <si>
    <t>Frequência: Trimestral</t>
  </si>
  <si>
    <t>Data Base: 30/06/2025</t>
  </si>
  <si>
    <t>R$ mil</t>
  </si>
  <si>
    <t>a</t>
  </si>
  <si>
    <t>b</t>
  </si>
  <si>
    <t>c</t>
  </si>
  <si>
    <t>d</t>
  </si>
  <si>
    <t>e</t>
  </si>
  <si>
    <t>Capital regulamentar</t>
  </si>
  <si>
    <t>Capital Principal</t>
  </si>
  <si>
    <t>1a</t>
  </si>
  <si>
    <t>Capital Principal corresponde à linha 1 deduzindo, conforme aplicável, o valor estabelecido pelo art. 4º, caput, inciso I, alínea “i”, e §§ 8º e 9º, da Resolução CMN nº 4.955, de 21 de outubro de 2021</t>
  </si>
  <si>
    <t>Nível I</t>
  </si>
  <si>
    <t>2a</t>
  </si>
  <si>
    <t xml:space="preserve">Nível I considerando a apuração do Capital Principal conforme linha 1a </t>
  </si>
  <si>
    <t>Patrimônio de Referência (PR)</t>
  </si>
  <si>
    <t>3a</t>
  </si>
  <si>
    <t xml:space="preserve">Patrimônio de Referência (PR) considerando a apuração do Capital Principal conforme linha 1a </t>
  </si>
  <si>
    <t>3b</t>
  </si>
  <si>
    <t>Excesso dos recursos aplicados no ativo permanente</t>
  </si>
  <si>
    <t>3b1</t>
  </si>
  <si>
    <t>Excesso dos recursos aplicados no ativo permanente considerando o PR conforme linha 3a</t>
  </si>
  <si>
    <t>3c</t>
  </si>
  <si>
    <t>Destaque do PR</t>
  </si>
  <si>
    <t>Ativos ponderados pelo risco (RWA) - valores</t>
  </si>
  <si>
    <t>RWA total</t>
  </si>
  <si>
    <t>4b</t>
  </si>
  <si>
    <t>RWA corresponde à linha 4 deduzindo, conforme aplicável, o valor referente ao inciso XII do caput do art. 4º ponderado pelo Fator de Ponderação de Risco (FPR) estabelecido no art. 82-A, ambos os comandos da Resolução 229, de 12 de maio de 2022.</t>
  </si>
  <si>
    <t>Capital regulamentar como proporção do RWA</t>
  </si>
  <si>
    <t>Índice de Capital Principal (ICP)</t>
  </si>
  <si>
    <t>5a</t>
  </si>
  <si>
    <t>Índice de Capital Principal (ICP) considerando: 1a / 1b</t>
  </si>
  <si>
    <t>Índice de Nível I (%)</t>
  </si>
  <si>
    <t>6a</t>
  </si>
  <si>
    <t>Índice de Nível 1, considerando: 2a / 4b</t>
  </si>
  <si>
    <t>Índice de Basileia</t>
  </si>
  <si>
    <t>7a</t>
  </si>
  <si>
    <t>Índice de Basileia, considerando: 3a / 4b</t>
  </si>
  <si>
    <t>Adicional de Capital Principal (ACP) como proporção do RWA</t>
  </si>
  <si>
    <r>
      <t>Adicional de Conservação de Capital Principal - ACP</t>
    </r>
    <r>
      <rPr>
        <vertAlign val="subscript"/>
        <sz val="10"/>
        <rFont val="Calibri"/>
        <family val="2"/>
      </rPr>
      <t>Conservação</t>
    </r>
    <r>
      <rPr>
        <vertAlign val="superscript"/>
        <sz val="10"/>
        <rFont val="Calibri"/>
        <family val="2"/>
      </rPr>
      <t xml:space="preserve"> </t>
    </r>
    <r>
      <rPr>
        <sz val="10"/>
        <rFont val="Calibri"/>
        <family val="2"/>
      </rPr>
      <t>(%)</t>
    </r>
  </si>
  <si>
    <r>
      <t>Adicional Contracíclico de Capital Principal - ACP</t>
    </r>
    <r>
      <rPr>
        <vertAlign val="subscript"/>
        <sz val="10"/>
        <rFont val="Calibri"/>
        <family val="2"/>
      </rPr>
      <t>Contracíclico</t>
    </r>
    <r>
      <rPr>
        <vertAlign val="superscript"/>
        <sz val="10"/>
        <rFont val="Calibri"/>
        <family val="2"/>
      </rPr>
      <t xml:space="preserve"> </t>
    </r>
    <r>
      <rPr>
        <sz val="10"/>
        <rFont val="Calibri"/>
        <family val="2"/>
      </rPr>
      <t>(%)</t>
    </r>
  </si>
  <si>
    <r>
      <t>Adicional de Importância Sistêmica de Capital Principal - ACP</t>
    </r>
    <r>
      <rPr>
        <vertAlign val="subscript"/>
        <sz val="10"/>
        <rFont val="Calibri"/>
        <family val="2"/>
      </rPr>
      <t xml:space="preserve">Sistêmico </t>
    </r>
    <r>
      <rPr>
        <sz val="10"/>
        <rFont val="Calibri"/>
        <family val="2"/>
      </rPr>
      <t>(%)</t>
    </r>
  </si>
  <si>
    <t>ACP total (%)</t>
  </si>
  <si>
    <t>Margem excedente de Capital Principal (%)</t>
  </si>
  <si>
    <t>12a</t>
  </si>
  <si>
    <t>Margem excedente de Capital Principal (%) considerando o Capital Principal conforme linha 1a</t>
  </si>
  <si>
    <t>Razão de Alavancagem (RA)</t>
  </si>
  <si>
    <t>Exposição total</t>
  </si>
  <si>
    <t>13a</t>
  </si>
  <si>
    <t xml:space="preserve">Exposição total corresponde à linha 13 deduzindo, conforme aplicável, o valor referente ao inciso XII do caput do art. 4º da Resolução 229, de 12 de maio de 2022. </t>
  </si>
  <si>
    <t>RA (%)</t>
  </si>
  <si>
    <t>14a</t>
  </si>
  <si>
    <t>RA (%) considerando: 2a / 13a</t>
  </si>
  <si>
    <t>Indicador Liquidez de Curto Prazo (LCR)</t>
  </si>
  <si>
    <t>Total de Ativos de Alta Liquidez (HQLA)</t>
  </si>
  <si>
    <t>Total de saídas líquidas de caixa</t>
  </si>
  <si>
    <t>LCR (%)</t>
  </si>
  <si>
    <t>Indicador de Liquidez de Longo Prazo (NSFR)</t>
  </si>
  <si>
    <t>Recursos estáveis disponíveis (ASF)</t>
  </si>
  <si>
    <t>Recursos estáveis requeridos (RSF)</t>
  </si>
  <si>
    <t>NSFR (%)</t>
  </si>
  <si>
    <r>
      <rPr>
        <u/>
        <sz val="10"/>
        <rFont val="Calibri"/>
        <family val="2"/>
      </rPr>
      <t>Comentários</t>
    </r>
    <r>
      <rPr>
        <sz val="10"/>
        <rFont val="Calibri"/>
        <family val="2"/>
      </rPr>
      <t>:
- O ajuste registrado no Patrimônio Líquido, em 1º de janeiro de 2025, decorrente dos critérios de constituição de provisão para perdas esperadas estabelecidos na Resolução CMN nº 4.966, apresentou valor positivo. Dessa forma, os valores do Patrimônio de Referência (PR) e dos Ativos Ponderados pelo Risco (RWA) não serão impactados pela aplicação da regra de transição associada à implementação do novo modelo de provisionamento com base em perdas esperadas.</t>
    </r>
    <r>
      <rPr>
        <b/>
        <sz val="10"/>
        <rFont val="Calibri"/>
        <family val="2"/>
      </rPr>
      <t xml:space="preserve">
</t>
    </r>
    <r>
      <rPr>
        <sz val="10"/>
        <rFont val="Calibri"/>
        <family val="2"/>
      </rPr>
      <t>- A redução de 3.1 pp no Índice da Basiléia no último trimestre decorreu do aumento R$ 68 bilhões (9,9%) no RWA e da queda de R$ 3,9 bilhões (-2%) no PR.</t>
    </r>
  </si>
  <si>
    <t>Tabela OV1: Visão geral dos ativos ponderados pelo risco (RWA)</t>
  </si>
  <si>
    <t>RWA</t>
  </si>
  <si>
    <r>
      <rPr>
        <b/>
        <sz val="10"/>
        <rFont val="Calibri"/>
        <family val="2"/>
      </rPr>
      <t>Requerimento
mínimo de PR</t>
    </r>
  </si>
  <si>
    <t>Risco de crédito em sentido estrito</t>
  </si>
  <si>
    <t>Do qual: apurado por meio da abordagem padronizada</t>
  </si>
  <si>
    <t xml:space="preserve">Do qual: apurado por meio da abordagem IRB básica    </t>
  </si>
  <si>
    <t xml:space="preserve">Do qual: apurado por meio da abordagem IRB avançada    </t>
  </si>
  <si>
    <t>Risco de crédito de contraparte (CCR)</t>
  </si>
  <si>
    <t xml:space="preserve">Do qual: apurado mediante uso da abordagem SA-CCR   </t>
  </si>
  <si>
    <t xml:space="preserve">Do qual: apurado mediante uso da abordagem CEM    </t>
  </si>
  <si>
    <t xml:space="preserve">Do qual: outros    </t>
  </si>
  <si>
    <t xml:space="preserve">Cotas de fundos não consolidados - ativos subjacentes identificados    </t>
  </si>
  <si>
    <t xml:space="preserve">Cotas de fundos não consolidados - ativos subjacentes inferidos conforme regulamento do fundo    </t>
  </si>
  <si>
    <t xml:space="preserve">Cotas de fundos não consolidados - ativos subjacentes não identificados    </t>
  </si>
  <si>
    <t xml:space="preserve">Exposições de securitização contabilizadas na carteira bancária    </t>
  </si>
  <si>
    <t>Risco de mercado</t>
  </si>
  <si>
    <t xml:space="preserve">Do qual: requerimento calculado mediante abordagem padronizada (RWAMPAD) </t>
  </si>
  <si>
    <t>Do qual: requerimento calculado mediante modelo interno (RWAMINT)</t>
  </si>
  <si>
    <t>Risco operacional</t>
  </si>
  <si>
    <t>I</t>
  </si>
  <si>
    <t xml:space="preserve">Risco de Pagamentos (RWASP)    </t>
  </si>
  <si>
    <t>Valores referentes às exposições não deduzidas no cálculo do PR</t>
  </si>
  <si>
    <t xml:space="preserve">Total (1+6+12+13+14+16+20+24+I+25) </t>
  </si>
  <si>
    <r>
      <rPr>
        <u/>
        <sz val="10"/>
        <rFont val="Calibri"/>
        <family val="2"/>
      </rPr>
      <t>Comentários</t>
    </r>
    <r>
      <rPr>
        <sz val="10"/>
        <rFont val="Calibri"/>
        <family val="2"/>
      </rPr>
      <t>:
- O RWA apresentou incremento de R$ 68 bilhões (9,9%) no último trimestre devido à variação positiva de R$ 56,9 bilhões (319%) no RWA</t>
    </r>
    <r>
      <rPr>
        <vertAlign val="subscript"/>
        <sz val="10"/>
        <rFont val="Calibri"/>
        <family val="2"/>
      </rPr>
      <t>MPAD</t>
    </r>
    <r>
      <rPr>
        <sz val="10"/>
        <rFont val="Calibri"/>
        <family val="2"/>
      </rPr>
      <t xml:space="preserve"> e de R$ 11 bilhões (2%) no RWA</t>
    </r>
    <r>
      <rPr>
        <vertAlign val="subscript"/>
        <sz val="10"/>
        <rFont val="Calibri"/>
        <family val="2"/>
      </rPr>
      <t>CPAD</t>
    </r>
    <r>
      <rPr>
        <sz val="10"/>
        <rFont val="Calibri"/>
        <family val="2"/>
      </rPr>
      <t>.</t>
    </r>
  </si>
  <si>
    <t>Tabela LI1: Diferenças entre o escopo de consolidação contábil e o escopo de tratamento prudencial, bem como o detalhamento dos valores associados às categorias de risco</t>
  </si>
  <si>
    <t>Frequência: Anual</t>
  </si>
  <si>
    <t>f</t>
  </si>
  <si>
    <t>g</t>
  </si>
  <si>
    <t>Valores reportados nas demonstrações financeiras</t>
  </si>
  <si>
    <t>Valores considerados na regulamentação prudencial</t>
  </si>
  <si>
    <t>Valores considerados na regulamentação prudencial por categoria</t>
  </si>
  <si>
    <t>Sujeitos ao risco de crédito</t>
  </si>
  <si>
    <t>Sujeitos ao risco de crédito de contraparte</t>
  </si>
  <si>
    <t>Sujeitos ao arcabouço de
securitização</t>
  </si>
  <si>
    <t>Sujeitos ao risco de mercado</t>
  </si>
  <si>
    <t>Itens desconsiderados na apuração dos requerimentos mínimos de PR ou deduzidos na apuração do PR</t>
  </si>
  <si>
    <t>Ativos</t>
  </si>
  <si>
    <t>Ativo Circulante e Realizável a Longo Prazo</t>
  </si>
  <si>
    <t>Disponibilidades</t>
  </si>
  <si>
    <t>Aplicações Interfinanceiras de Liquidez</t>
  </si>
  <si>
    <t>Títulos e Valores Mobiliários</t>
  </si>
  <si>
    <t>Relações Interfinanceiras</t>
  </si>
  <si>
    <t>Operações de Crédito</t>
  </si>
  <si>
    <t>Outros Créditos</t>
  </si>
  <si>
    <t>Outros Valores e Bens</t>
  </si>
  <si>
    <t>Investimentos</t>
  </si>
  <si>
    <t>Ágio baseado em expectativa de rentabilidade futura</t>
  </si>
  <si>
    <t>Outros Investimentos</t>
  </si>
  <si>
    <t>Imobilizado de Uso</t>
  </si>
  <si>
    <t>Intangível</t>
  </si>
  <si>
    <t>Total de ativos</t>
  </si>
  <si>
    <t>Passivos</t>
  </si>
  <si>
    <t>Passivo Circulante e Passivo Não Circulante</t>
  </si>
  <si>
    <t>Depósitos</t>
  </si>
  <si>
    <t>Captações no Mercado</t>
  </si>
  <si>
    <t>Obrigações por Depósitos Especiais</t>
  </si>
  <si>
    <t xml:space="preserve">                             -  </t>
  </si>
  <si>
    <t>Obrigações por Emissão de Letras de Crédito do Desenvolvimento, Debêntures, Letras de Crédito do Agronegócio e Letras Financeiras</t>
  </si>
  <si>
    <t>Obrigações por Empréstimos e Repasses</t>
  </si>
  <si>
    <t>Outras Obrigações</t>
  </si>
  <si>
    <t>Dívidas Subordinadas</t>
  </si>
  <si>
    <t>FAT Constitucional</t>
  </si>
  <si>
    <t xml:space="preserve">Outras dívidas subordinadas </t>
  </si>
  <si>
    <t>Elegível a capital</t>
  </si>
  <si>
    <t>Instrumentos Elegíveis ao Capital Principal</t>
  </si>
  <si>
    <t>Secretaria do Tesouro Nacional</t>
  </si>
  <si>
    <t>Total de passivos</t>
  </si>
  <si>
    <r>
      <rPr>
        <u/>
        <sz val="10"/>
        <color rgb="FF000000"/>
        <rFont val="Calibri"/>
        <family val="2"/>
        <scheme val="minor"/>
      </rPr>
      <t>Comentários</t>
    </r>
    <r>
      <rPr>
        <sz val="10"/>
        <color rgb="FF000000"/>
        <rFont val="Calibri"/>
        <family val="2"/>
        <scheme val="minor"/>
      </rPr>
      <t xml:space="preserve">:
</t>
    </r>
  </si>
  <si>
    <t>Tabela LI2: Principais causas das diferenças entre os valores considerados na regulamentação prudencial e os valores das exposições</t>
  </si>
  <si>
    <t>Total</t>
  </si>
  <si>
    <t>Valores</t>
  </si>
  <si>
    <t>Sujeitos ao arcabouço de securitização</t>
  </si>
  <si>
    <t>Total de ativos considerados na regulamentação prudencial</t>
  </si>
  <si>
    <t>Total de passivos considerados na regulamentação prudencial</t>
  </si>
  <si>
    <t>Valor líquido considerado na regulamentação prudencial</t>
  </si>
  <si>
    <t>Exposições não contabilizadas no balanço patrimonial</t>
  </si>
  <si>
    <t>Diferenças no apreçamento de instrumentos financeiros</t>
  </si>
  <si>
    <t>Outras diferenças</t>
  </si>
  <si>
    <t>Exposições consideradas para fins prudenciais</t>
  </si>
  <si>
    <t>Tabela PV1:  Ajustes prudenciais (PVA)</t>
  </si>
  <si>
    <t>h</t>
  </si>
  <si>
    <t>Ações</t>
  </si>
  <si>
    <t>Taxa de juros</t>
  </si>
  <si>
    <t>Câmbio</t>
  </si>
  <si>
    <t>Crédito</t>
  </si>
  <si>
    <t>Mercadorias</t>
  </si>
  <si>
    <t>Do qual: na carteira de negociação</t>
  </si>
  <si>
    <t>Do qual: na carteira bancária</t>
  </si>
  <si>
    <t>Incerteza sobre o custo de liquidação das posições, dos quais:</t>
  </si>
  <si>
    <t>Custo de liquidação das posições</t>
  </si>
  <si>
    <t>Concentração de mercado</t>
  </si>
  <si>
    <t>Risco de pagamento antecipado</t>
  </si>
  <si>
    <t>Risco de modelo</t>
  </si>
  <si>
    <t>Custos efetivos de aplicação e captação de recursos</t>
  </si>
  <si>
    <t>Spread de risco de crédito</t>
  </si>
  <si>
    <t>Custos administrativos futuros</t>
  </si>
  <si>
    <t>Outros</t>
  </si>
  <si>
    <r>
      <rPr>
        <u/>
        <sz val="10"/>
        <color rgb="FF000000"/>
        <rFont val="Calibri"/>
        <family val="2"/>
      </rPr>
      <t>Comentários</t>
    </r>
    <r>
      <rPr>
        <sz val="10"/>
        <color rgb="FF000000"/>
        <rFont val="Calibri"/>
        <family val="2"/>
      </rPr>
      <t xml:space="preserve">:
</t>
    </r>
  </si>
  <si>
    <t>Tabela CCA: Principais características dos instrumentos que compõem o Patrimônio de Referência (PR)</t>
  </si>
  <si>
    <t>Frequência: Semestral</t>
  </si>
  <si>
    <t>Emissor</t>
  </si>
  <si>
    <t>BNDES</t>
  </si>
  <si>
    <t>Identificador único</t>
  </si>
  <si>
    <t>Não possui códigos de colocação privada. Código CETIP IECP1400001</t>
  </si>
  <si>
    <t>Lei aplicável ao instrumento</t>
  </si>
  <si>
    <t>Lei nº 12.833, de 2013</t>
  </si>
  <si>
    <t>Classificação do instrumento como componente do PR durante o tratamento temporário de que trata o art. 28 da Resolução nº 4.192, de 2013.</t>
  </si>
  <si>
    <t>Classificação do instrumento como componente do PR após o tratamento temporário de que trata a linha anterior</t>
  </si>
  <si>
    <t>Escopo da elegibilidade do instrumento</t>
  </si>
  <si>
    <t xml:space="preserve">Conglomerado e Instituição Individual </t>
  </si>
  <si>
    <t>Tipo de instrumento</t>
  </si>
  <si>
    <t>Outro</t>
  </si>
  <si>
    <t>Valor reconhecido no PR</t>
  </si>
  <si>
    <t>Valor de face do instrumento</t>
  </si>
  <si>
    <t>Classificação contábil</t>
  </si>
  <si>
    <t>Passivo – custo amortizado</t>
  </si>
  <si>
    <t>Data original de emissão</t>
  </si>
  <si>
    <t>Perpétuo ou com vencimento</t>
  </si>
  <si>
    <t>Perpétuo</t>
  </si>
  <si>
    <t>Data original de vencimento</t>
  </si>
  <si>
    <t>sem vencimento</t>
  </si>
  <si>
    <t>Opção de resgate ou recompra</t>
  </si>
  <si>
    <t>Sim</t>
  </si>
  <si>
    <t>(1) Data de resgate ou de recompra
(2) Datas de resgate ou de recompra condicionadas
(3) Valor de resgate ou de recompra</t>
  </si>
  <si>
    <t>N/A</t>
  </si>
  <si>
    <t>Datas de resgate ou de recompra subsequentes, se aplicável</t>
  </si>
  <si>
    <t>Remuneração/Dividendos</t>
  </si>
  <si>
    <t>Remuneração ou dividendos fixos ou variáveis</t>
  </si>
  <si>
    <t>Variável</t>
  </si>
  <si>
    <t>Taxa de remuneração e índice referenciado</t>
  </si>
  <si>
    <t>Taxa que leva ou pode levar em conta: (i) Dividendos; (ii) Capital Principal e (iii) Lucro Líquido Ajustado; sempre limitada à TJLP.</t>
  </si>
  <si>
    <t>Possibilidade de suspensão de pagamento de dividendos</t>
  </si>
  <si>
    <t>Não</t>
  </si>
  <si>
    <t>Completa discricionariedade, discricionariedade parcial ou mandatória</t>
  </si>
  <si>
    <t>Discricionariedade parcial</t>
  </si>
  <si>
    <t>Existência de cláusulas que alterem prazos ou condições de remuneração pactuados ou outro incentivo para resgate</t>
  </si>
  <si>
    <t>Cumulativo ou não cumulativo</t>
  </si>
  <si>
    <t>Não cumulativo</t>
  </si>
  <si>
    <t>Conversível ou não conversível</t>
  </si>
  <si>
    <t>Não conversível</t>
  </si>
  <si>
    <t xml:space="preserve">      Se conversível, em quais situações</t>
  </si>
  <si>
    <t xml:space="preserve">      Se conversível, totalmente ou parcialmente</t>
  </si>
  <si>
    <t xml:space="preserve">      Se conversível, taxa de conversão</t>
  </si>
  <si>
    <t xml:space="preserve">      Se conversível, conversão obrigatória ou opcional</t>
  </si>
  <si>
    <t xml:space="preserve">      Se conversível, especificar para qual tipo de instrumento</t>
  </si>
  <si>
    <t xml:space="preserve">      Se conversível, especificar o emissor do instrumento para o qual pode ser convertido</t>
  </si>
  <si>
    <t>Características para a extinção do instrumento</t>
  </si>
  <si>
    <t xml:space="preserve">      Se extinguível, em quais situações</t>
  </si>
  <si>
    <t>a) dissolução do devedor; b) absorção de prejuízos, caso os lucros acumulados, as reservas de lucros, inclusive a legal, e as reservas de capital do BNDES não sejam suficientes e o prejuízo restante não absorvido seja maior do que o saldo do instrumento e c) resgate ou recompra pelo emissor, condicionado à prévia autorização do Banco Central.</t>
  </si>
  <si>
    <t xml:space="preserve">      Se extinguível, totalmente ou parcialmente</t>
  </si>
  <si>
    <t>Opção (2) para os casos a), b) e c), acima</t>
  </si>
  <si>
    <t xml:space="preserve">      Se extinguível, permanentemente ou temporariamente</t>
  </si>
  <si>
    <t>Permanente</t>
  </si>
  <si>
    <t>34a</t>
  </si>
  <si>
    <t>Tipo de subordinação</t>
  </si>
  <si>
    <t>Contratual</t>
  </si>
  <si>
    <t>Posição na hierarquia de subordinação em caso de liquidação</t>
  </si>
  <si>
    <t>Subordinado ao pagamento dos demais passivos</t>
  </si>
  <si>
    <t>Possui características que não serão aceitas após o tratamento temporário de que trata o art. 28 da Resolução nº 4.192, de 2013</t>
  </si>
  <si>
    <t>Se sim, especificar as características de que trata a linha anterior</t>
  </si>
  <si>
    <t>Tabela CC1: Composição do Patrimônio de Referência (PR)</t>
  </si>
  <si>
    <t>Valor (R$ mil)</t>
  </si>
  <si>
    <t>Referência no balanço do conglomerado</t>
  </si>
  <si>
    <t>Capital Principal: instrumentos e reservas</t>
  </si>
  <si>
    <t>Instrumentos elegíveis ao Capital Principal</t>
  </si>
  <si>
    <t>(a) + (b)</t>
  </si>
  <si>
    <t>Reservas de lucros</t>
  </si>
  <si>
    <t>(c) + (d)</t>
  </si>
  <si>
    <t>Outras receitas e outras reservas</t>
  </si>
  <si>
    <t>(e)</t>
  </si>
  <si>
    <t>Participação de não controladores nos instrumentos emitidos por subsidiárias do conglomerado prudencial e elegíveis ao seu Capital Principal</t>
  </si>
  <si>
    <t>Capital Principal antes dos ajustes prudenciais</t>
  </si>
  <si>
    <t>Capital Principal: ajustes prudenciais</t>
  </si>
  <si>
    <t>Ajustes prudenciais relativos a apreçamentos de instrumentos financeiros (PVA)</t>
  </si>
  <si>
    <t>Ágios pagos na aquisição de investimentos com fundamento em expectativa de rentabilidade futura</t>
  </si>
  <si>
    <t>(f)</t>
  </si>
  <si>
    <t>Ativos intangíveis</t>
  </si>
  <si>
    <t>(g)</t>
  </si>
  <si>
    <t>Créditos tributários decorrentes de prejuízos fiscais e de base negativa de Contribuição Social sobre o Lucro Líquido e os originados dessa contribuição relativos a períodos de apuração encerrados até 31 de dezembro de 1998</t>
  </si>
  <si>
    <t>Ajustes relativos ao valor de mercado dos instrumentos financeiros derivativos utilizados para hedge de fluxo de caixa de itens protegidos cujos ajustes de marcação a mercado não são registrados contabilmente</t>
  </si>
  <si>
    <t>Ativos atuariais relacionados a fundos de pensão de benefício definido</t>
  </si>
  <si>
    <t>Ações ou outros instrumentos de emissão própria autorizados a compor o Capital Principal da instituição ou conglomerado, adquiridos diretamente, indiretamente ou de forma sintética</t>
  </si>
  <si>
    <t>Valor total das deduções relativas às aquisições recíprocas de Capital Principal</t>
  </si>
  <si>
    <t>Valor total das deduções relativas às participações líquidas não significativas em Capital Principal de instituições autorizadas a funcionar pelo Banco Central do Brasil e de instituições financeiras no exterior não consolidadas e em capital social de empresas assemelhadas a instituições financeiras não consolidadas, sociedades seguradoras, resseguradoras, de capitalização e entidades abertas de previdência complementar</t>
  </si>
  <si>
    <t>Valor total das deduções relativas às participações líquidas significativas em Capital Principal de instituições autorizadas a funcionar pelo Banco Central do Brasil e de instituições financeiras no exterior não consolidadas e em capital social de empresas assemelhadas a instituições financeiras não consolidadas, sociedades seguradoras, resseguradoras, de capitalização e entidades abertas de previdência complementar, que exceda 10% do valor do Capital Principal da própria instituição ou conglomerado, desconsiderando deduções específicas</t>
  </si>
  <si>
    <t>Valor total das deduções relativas aos créditos tributários decorrentes de diferenças temporárias que dependam de geração de lucros ou receitas tributáveis futuras para sua realização, que exceda 10% do Capital Principal da própria instituição ou conglomerado, desconsiderando deduções específicas</t>
  </si>
  <si>
    <t>Valor que excede, de forma agregada, 15% do Capital Principal da própria instituição ou conglomerado</t>
  </si>
  <si>
    <t>do qual: oriundo de participações líquidas significativas em Capital Principal de instituições autorizadas a funcionar pelo Banco Central do Brasil e de instituições financeiras no exterior não consolidadas e em capital social de empresas assemelhadas a instituições financeiras não consolidadas, de sociedades seguradoras, resseguradoras, de capitalização e de entidades abertas de previdência complementar</t>
  </si>
  <si>
    <t>do qual: oriundo de créditos tributários decorrentes de diferenças temporárias que dependam de geração de lucros ou receitas tributáveis futuras para sua realização</t>
  </si>
  <si>
    <t>Ajustes regulatórios nacionais</t>
  </si>
  <si>
    <t>26.a</t>
  </si>
  <si>
    <t>Ativos permanentes diferidos</t>
  </si>
  <si>
    <t>26.b</t>
  </si>
  <si>
    <t>Investimentos em dependências, instituições financeiras controladas no exterior ou entidades não financeiras que componham o conglomerado, em relação às quais o Banco Central do Brasil não tenha acesso a informações, dados e documentos</t>
  </si>
  <si>
    <t>26.d</t>
  </si>
  <si>
    <t>Aumento de capital social não autorizado</t>
  </si>
  <si>
    <t>26.e</t>
  </si>
  <si>
    <t>Excedente do valor ajustado de Capital Principal</t>
  </si>
  <si>
    <t>26.f</t>
  </si>
  <si>
    <t>Depósito para suprir deficiência de capital</t>
  </si>
  <si>
    <t>26.g</t>
  </si>
  <si>
    <t>Montante dos ativos intangíveis constituídos antes da entrada em vigor da Resolução nº4.192, de 2013</t>
  </si>
  <si>
    <t>26.h</t>
  </si>
  <si>
    <t>Excesso dos recursos aplicados no Ativo Permanente</t>
  </si>
  <si>
    <t>26.i</t>
  </si>
  <si>
    <t>Destaque do PR, conforme Resolução nº4.589, de 29 de junho de 2017</t>
  </si>
  <si>
    <t>26.j</t>
  </si>
  <si>
    <t>Outras diferenças residuais relativas à metodologia de apuração do Capital Principal para fins regulatórios</t>
  </si>
  <si>
    <t>Dedução aplicada ao Capital Principal decorrente de insuficiência de Capital Complementar e de Nível II para cobrir as respectivas deduções nesses componentes</t>
  </si>
  <si>
    <t>Total de deduções regulatórias ao Capital Principal</t>
  </si>
  <si>
    <t>Capital Complementar: instrumentos</t>
  </si>
  <si>
    <t>Instrumentos elegíveis ao Capital Complementar</t>
  </si>
  <si>
    <t>dos quais: classificados como capital social conforme as regras contábeis</t>
  </si>
  <si>
    <t>dos quais: classificados como passivo conforme as regras contábeis</t>
  </si>
  <si>
    <t>Instrumentos autorizados a compor o Capital Complementar antes da entrada em vigor da Resolução nº 4.192, de 2013</t>
  </si>
  <si>
    <t>Participação de não controladores nos instrumentos emitidos por subsidiárias da instituição ou conglomerado e elegíveis ao seu Capital Complementar</t>
  </si>
  <si>
    <t>da qual: instrumentos emitidos por subsidiárias antes da entrada em vigor da Resolução nº 4.192, de 2013</t>
  </si>
  <si>
    <t>Capital Complementar antes das deduções regulatórias</t>
  </si>
  <si>
    <t>Capital Complementar: deduções regulatórias</t>
  </si>
  <si>
    <t>Ações ou outros instrumentos de emissão própria autorizados a compor o Capital Complementar da instituição ou conglomerado, adquiridos diretamente, indiretamente ou de forma sintética</t>
  </si>
  <si>
    <t>Valor total das deduções relativas às aquisições recíprocas de Capital Complementar</t>
  </si>
  <si>
    <t>Valor total das deduções relativas aos investimentos líquidos não significativos em Capital Complementar de instituições autorizadas a funcionar pelo Banco Central do Brasil e de instituições financeiras no exterior não consolidadas</t>
  </si>
  <si>
    <t>Valor total das deduções relativas aos investimentos líquidos significativos em Capital Complementar de instituições autorizadas a funcionar pelo Banco Central do Brasil e de instituições financeiras no exterior não consolidadas</t>
  </si>
  <si>
    <t>41.b</t>
  </si>
  <si>
    <t>Participação de não controladores no Capital Complementar</t>
  </si>
  <si>
    <t>41.c</t>
  </si>
  <si>
    <t>Outras diferenças residuais relativas à metodologia de apuração do Capital Complementar para fins regulatórios</t>
  </si>
  <si>
    <t>Dedução aplicada ao Capital Complementar decorrente de insuficiência de Nível II para cobrir a dedução nesse componente</t>
  </si>
  <si>
    <t>Total de deduções regulatórias ao Capital Complementar</t>
  </si>
  <si>
    <t>Capital Complementar</t>
  </si>
  <si>
    <t>Nível II: instrumentos</t>
  </si>
  <si>
    <t>Instrumentos elegíveis ao Nível II</t>
  </si>
  <si>
    <r>
      <rPr>
        <i/>
        <sz val="10"/>
        <rFont val="Calibri"/>
        <family val="2"/>
      </rPr>
      <t>Instrumentos autorizados a compor o Nível II antes da entrada em vigor da Resolução nº 4.192, de 2013</t>
    </r>
  </si>
  <si>
    <t>(h)</t>
  </si>
  <si>
    <t>Participação de não controladores nos instrumentos emitidos por subsidiárias do conglomerado e elegíveis ao seu Nível II</t>
  </si>
  <si>
    <t>Nível II antes das deduções regulatórias</t>
  </si>
  <si>
    <t>Nível II: deduções regulatórias</t>
  </si>
  <si>
    <t>Ações ou outros instrumentos de emissão própria, autorizados a compor o Nível II da instituição ou conglomerado, adquiridos diretamente, indiretamente ou de forma sintética</t>
  </si>
  <si>
    <t>Valor total das deduções relativas às aquisições recíprocas de Nível II</t>
  </si>
  <si>
    <t>Valor total das deduções relativas aos investimentos líquidos não significativos em instrumentos de Nível II e em instrumentos reconhecidos como TLAC emitidos por instituições autorizadas a funcionar pelo Banco Central do Brasil ou por instituições financeiras no exterior não consolidadas</t>
  </si>
  <si>
    <t>Valor total das deduções relativas aos investimentos líquidos significativos em instrumentos de Nível II e em instrumentos reconhecidos como TLAC emitidos por instituições autorizadas a funcionar pelo Banco Central do Brasil ou por instituições financeiras no exterior não consolidadas</t>
  </si>
  <si>
    <t>56.b</t>
  </si>
  <si>
    <t>Participação de não controladores no Nível II</t>
  </si>
  <si>
    <t>56.c</t>
  </si>
  <si>
    <t>Outras diferenças residuais relativas à metodologia de apuração do Nível II para fins regulatórios</t>
  </si>
  <si>
    <t>Total de deduções regulatórias ao Nível II</t>
  </si>
  <si>
    <t>Nível II</t>
  </si>
  <si>
    <t>Patrimônio de Referência</t>
  </si>
  <si>
    <t>Total de ativos ponderados pelo risco (RWA)</t>
  </si>
  <si>
    <t>Índices de Basileia e Adicional de Capital Principal</t>
  </si>
  <si>
    <t>Índice de Nível I (IN1)</t>
  </si>
  <si>
    <t>Índice de Basileia (IB)</t>
  </si>
  <si>
    <t>Percentual  do  adicional  de  Capital  Principal  (em relação ao RWA)</t>
  </si>
  <si>
    <r>
      <t>do qual: adicional para conservação de capital - ACP</t>
    </r>
    <r>
      <rPr>
        <vertAlign val="subscript"/>
        <sz val="10"/>
        <rFont val="Calibri"/>
        <family val="2"/>
      </rPr>
      <t>Conservação</t>
    </r>
  </si>
  <si>
    <r>
      <t>do qual: adicional contracíclico - ACP</t>
    </r>
    <r>
      <rPr>
        <vertAlign val="subscript"/>
        <sz val="10"/>
        <rFont val="Calibri"/>
        <family val="2"/>
      </rPr>
      <t>Contracíclico</t>
    </r>
  </si>
  <si>
    <r>
      <t>do qual: Adicional de Importância Sistêmica de Capital Principal - ACP</t>
    </r>
    <r>
      <rPr>
        <vertAlign val="subscript"/>
        <sz val="10"/>
        <rFont val="Calibri"/>
        <family val="2"/>
      </rPr>
      <t>Sistêmico</t>
    </r>
  </si>
  <si>
    <t>Capital Principal excedente ao montante utilizado para cumprimento dos requerimentos de capital, como proporção do RWA (%)</t>
  </si>
  <si>
    <t>Valores abaixo do limite de dedução antes da aplicação de fator de ponderação de risco</t>
  </si>
  <si>
    <t>Valor total, sujeito à ponderação de risco, das participações não significativas em Capital Principal de instituições autorizadas a funcionar pelo Banco Central do Brasil e de instituições financeiras no exterior não consolidas e em capital social de empresas assemelhadas a instituições financeiras não consolidadas, sociedades seguradoras, resseguradoras, de capitalização e entidades abertas de previdência complementar, bem como dos investimentos não significativos em Capital Complementar, em instrumentos de Nível II e em instrumentos reconhecidos como TLAC emitidos por instituições financeiras autorizadas a funcionar pelo Banco Central do Brasil ou por instituições financeiras no exterior não consolidadas</t>
  </si>
  <si>
    <t>Valor total, sujeito à ponderação de risco, das participações significativas em Capital Principal de instituições autorizadas a funcionar pelo Banco Central do Brasil e de instituições financeiras no exterior não consolidas e em capital social de empresas assemelhadas a instituições financeiras não consolidadas, sociedades seguradoras, resseguradoras, de capitalização e entidades abertas de previdência complementar</t>
  </si>
  <si>
    <t>Valor total, sujeito à ponderação de risco, de créditos tributários decorrentes de diferenças temporárias que dependam de geração de lucros ou receitas tributáveis futuras para sua realização, não deduzidos do Capital Principal</t>
  </si>
  <si>
    <t>Instrumentos autorizados a compor o PR antes da entrada em vigor da Resolução nº 4.192, de 2013 (aplicável entre 1º de janeiro de 2018 e 1º de janeiro de 2022)</t>
  </si>
  <si>
    <t>Limite atual para os instrumentos autorizados a compor o Capital Complementar antes da entrada em vigor da Resolução nº 4.192, de 2013</t>
  </si>
  <si>
    <t>Valor excluído do Capital Complementar devido ao limite da linha 82</t>
  </si>
  <si>
    <r>
      <rPr>
        <i/>
        <sz val="10"/>
        <rFont val="Calibri"/>
        <family val="2"/>
      </rPr>
      <t>Limite atual para os instrumentos autorizados a compor o Nível II antes da entrada em vigor da Resolução nº 4.192, de 2013</t>
    </r>
  </si>
  <si>
    <t>Valor excluído do Nível II devido ao limite da linha 84</t>
  </si>
  <si>
    <t>Tabela CC2: Conciliação do Patrimônio de Referência (PR) com o balanço patrimonial</t>
  </si>
  <si>
    <t>Balanço Patrimonial Consolidado</t>
  </si>
  <si>
    <t>Valores do balanço patrimonial no final do período</t>
  </si>
  <si>
    <r>
      <rPr>
        <b/>
        <sz val="10"/>
        <rFont val="Calibri"/>
        <family val="2"/>
      </rPr>
      <t>Referência no balanço
do conglomerado</t>
    </r>
  </si>
  <si>
    <t>Ativo</t>
  </si>
  <si>
    <t>Passivo</t>
  </si>
  <si>
    <t>Dívidas Subordinadas - FAT Constitucional</t>
  </si>
  <si>
    <t xml:space="preserve">  Elegível a Capital</t>
  </si>
  <si>
    <t xml:space="preserve">  Outras dívidas subordinadas </t>
  </si>
  <si>
    <t>(b)</t>
  </si>
  <si>
    <t>Patrimônio líquido</t>
  </si>
  <si>
    <t>Capital social</t>
  </si>
  <si>
    <t>(a)</t>
  </si>
  <si>
    <t xml:space="preserve">Aumento de capital em curso  </t>
  </si>
  <si>
    <t xml:space="preserve">(c) </t>
  </si>
  <si>
    <t>Ajuste de avaliação patrimonial</t>
  </si>
  <si>
    <t>Lucros acumulados</t>
  </si>
  <si>
    <t>(d)</t>
  </si>
  <si>
    <t>Total do Passivo e Patrimônio Líquido</t>
  </si>
  <si>
    <r>
      <rPr>
        <u/>
        <sz val="10"/>
        <color rgb="FF000000"/>
        <rFont val="Calibri"/>
        <family val="2"/>
      </rPr>
      <t>Comentários</t>
    </r>
    <r>
      <rPr>
        <sz val="10"/>
        <color rgb="FF000000"/>
        <rFont val="Calibri"/>
        <family val="2"/>
      </rPr>
      <t xml:space="preserve">:
</t>
    </r>
  </si>
  <si>
    <t>Tabela CCyB1: Distribuição geográfica das exposições ao risco de crédito consideradas no cálculo do ACP Contracíclico</t>
  </si>
  <si>
    <t>Jurisdição</t>
  </si>
  <si>
    <r>
      <rPr>
        <b/>
        <sz val="10"/>
        <rFont val="Calibri"/>
        <family val="2"/>
      </rPr>
      <t>ACCPi</t>
    </r>
  </si>
  <si>
    <t>Valores de exposição e de RWACPrNB  considerados no cálculo do ACPContracíclico</t>
  </si>
  <si>
    <t>Adicional contracíclico aplicável à instituição</t>
  </si>
  <si>
    <t>Valor do ACPContracíclico</t>
  </si>
  <si>
    <t>Montante da exposição ao risco de crédito ao setor privado não bancário</t>
  </si>
  <si>
    <t>RWACPrNB</t>
  </si>
  <si>
    <t>Brasil</t>
  </si>
  <si>
    <t>Chile</t>
  </si>
  <si>
    <t>Alemanha</t>
  </si>
  <si>
    <t>França</t>
  </si>
  <si>
    <t>Reino Unido</t>
  </si>
  <si>
    <t>Holanda</t>
  </si>
  <si>
    <t>Demais Países</t>
  </si>
  <si>
    <t>Subtotal</t>
  </si>
  <si>
    <t>Tabela LR1: Comparação entre informações das demonstrações financeiras e as utilizadas para apuração da Razão de Alavancagem (RA)</t>
  </si>
  <si>
    <r>
      <rPr>
        <sz val="10"/>
        <rFont val="Calibri"/>
        <family val="2"/>
      </rPr>
      <t>Ativo total de acordo com  as demonstrações financeiras
publicadas</t>
    </r>
  </si>
  <si>
    <t>Ajuste decorrente de diferenças de consolidação contábil</t>
  </si>
  <si>
    <t>1+2</t>
  </si>
  <si>
    <t>Ativo   total   do   balanço   patrimonial   individual   ou   do conglomerado prudencial, no caso de apuração da RA em bases consolidadas.</t>
  </si>
  <si>
    <r>
      <rPr>
        <sz val="10"/>
        <rFont val="Calibri"/>
        <family val="2"/>
      </rPr>
      <t>Ajuste  relativo  ao  método  de  apuração  do  valor  dos
instrumentos financeiros derivativos</t>
    </r>
  </si>
  <si>
    <r>
      <rPr>
        <sz val="10"/>
        <rFont val="Calibri"/>
        <family val="2"/>
      </rPr>
      <t>Ajuste  relativo  ao  método  de  apuração  do  valor  das
operações compromissadas e de empréstimo de ativos</t>
    </r>
  </si>
  <si>
    <r>
      <rPr>
        <sz val="10"/>
        <rFont val="Calibri"/>
        <family val="2"/>
      </rPr>
      <t>Ajuste relativo a operações não contabilizadas no balanço
patrimonial</t>
    </r>
  </si>
  <si>
    <t>Outros ajustes</t>
  </si>
  <si>
    <t>Exposição Total</t>
  </si>
  <si>
    <t>Tabela LR2: Informações detalhadas sobre a Razão de Alavancagem</t>
  </si>
  <si>
    <t>Itens contabilizados no balanço patrimonial</t>
  </si>
  <si>
    <t>Itens patrimoniais, exceto instrumentos financeiros derivativos, títulos e valores mobiliários recebidos por empréstimo e revenda a liquidar em operações compromissadas</t>
  </si>
  <si>
    <t>Ajustes relativos aos elementos patrimoniais deduzidos na apuração do Nível I</t>
  </si>
  <si>
    <t>Total das exposições contabilizadas no balanço patrimonial</t>
  </si>
  <si>
    <t>Operações com instrumentos financeiros derivativos</t>
  </si>
  <si>
    <t>Valor de reposição em operações com derivativos</t>
  </si>
  <si>
    <t>Ganho potencial futuro decorrente de operações com derivativos</t>
  </si>
  <si>
    <t>Ajuste relativo à margem de garantia diária prestada</t>
  </si>
  <si>
    <t>Ajuste relativo à dedução da exposição relativa a contraparte central qualificada (QCCP) nas operações de derivativos em nome de clientes nas quais não há obrigatoriedade contratual de reembolso em decorrência de falência ou inadimplemento das entidades responsáveis pela liquidação e compensação das transações</t>
  </si>
  <si>
    <t>Valor de referência dos derivativos de crédito</t>
  </si>
  <si>
    <t>Ajuste no valor de referência dos derivativos de crédito</t>
  </si>
  <si>
    <t>Total das exposições relativas a operações com instrumentos financeiros derivativos</t>
  </si>
  <si>
    <t>Operações compromissadas e de empréstimo de títulos e valores mobiliários (TVM)</t>
  </si>
  <si>
    <t>Aplicações em operações compromissadas e em empréstimo de TVM</t>
  </si>
  <si>
    <t>Ajuste relativo a recompras a liquidar e a TVM cedidos por empréstimo</t>
  </si>
  <si>
    <t>Valor relativo ao risco de crédito da contraparte (CCR)</t>
  </si>
  <si>
    <t>Valor relativo ao CCR em operações de intermediação</t>
  </si>
  <si>
    <r>
      <rPr>
        <b/>
        <sz val="10"/>
        <rFont val="Calibri"/>
        <family val="2"/>
      </rPr>
      <t>Total das exposições relativas a operações
compromissadas e de empréstimo de TVM</t>
    </r>
  </si>
  <si>
    <t>Itens não contabilizados no balanço patrimonial</t>
  </si>
  <si>
    <t>Valor de referência das operações não contabilizadas no balanço patrimonial</t>
  </si>
  <si>
    <t>Ajuste relativo à aplicação de FCC específico às operações não contabilizadas no balanço patrimonial</t>
  </si>
  <si>
    <t>Total das exposições não contabilizadas no balanço patrimonial</t>
  </si>
  <si>
    <t>Capital e Exposição Total</t>
  </si>
  <si>
    <t>Razão de Alavancagem (%)</t>
  </si>
  <si>
    <r>
      <rPr>
        <u/>
        <sz val="10"/>
        <rFont val="Calibri"/>
        <family val="2"/>
      </rPr>
      <t>Comentários</t>
    </r>
    <r>
      <rPr>
        <sz val="10"/>
        <rFont val="Calibri"/>
        <family val="2"/>
      </rPr>
      <t>:
- A Razão de Alavancagem apresentou discreta redução entre junho/25 e março/25 de 0.7 pp decorrente da queda de R$ 3,9 bilhões (-2,2%) do capital de Nível I e do aumento de R$ 21,1 bilhões (2,1%) da exposição total.</t>
    </r>
  </si>
  <si>
    <t>Tabela LIQ2: Indicador Liquidez de Longo Prazo (NSFR)</t>
  </si>
  <si>
    <t>Valor por prazo efetivo de vencimento residual, antes da ponderação (R$ mil)</t>
  </si>
  <si>
    <t>Valor após a ponderação (R$ mil)</t>
  </si>
  <si>
    <t>Sem vencimento</t>
  </si>
  <si>
    <t>Menor do que seis meses</t>
  </si>
  <si>
    <t>Maior ou igual a seis meses e menor do que um ano</t>
  </si>
  <si>
    <t>Maior ou igual a um ano</t>
  </si>
  <si>
    <t>Recursos Estáveis Disponíveis (ASF)</t>
  </si>
  <si>
    <t>Capital</t>
  </si>
  <si>
    <t>Patrimônio de Referência (PR), bruto de deduções regulatórias</t>
  </si>
  <si>
    <t>Outros instrumentos não incluídos na linha 2</t>
  </si>
  <si>
    <t>Captações de varejo, das quais:</t>
  </si>
  <si>
    <t>Captações estáveis</t>
  </si>
  <si>
    <t>Captações menos estáveis</t>
  </si>
  <si>
    <t>Captações de atacado, das quais:</t>
  </si>
  <si>
    <t>Depósitos operacionais e depósitos de cooperativas filiadas</t>
  </si>
  <si>
    <t>Outras captações de atacado</t>
  </si>
  <si>
    <t>Operações em que a instituição atue exclusivamente como intermediadora, não assumindo quaisquer direitos ou obrigações, ainda que contingentes.</t>
  </si>
  <si>
    <t>Outros passivos, dos quais:</t>
  </si>
  <si>
    <t>Derivativos cujo valor de reposição seja menor do que zero</t>
  </si>
  <si>
    <t>Demais elementos de passivo ou patrimônio líquido não incluídos nas linhas anteriores</t>
  </si>
  <si>
    <t>Total de Recursos Estáveis Disponíveis (ASF)</t>
  </si>
  <si>
    <t>Recursos Estáveis Requeridos (RSF)</t>
  </si>
  <si>
    <t>Depósitos operacionais mantidos em outras instituições financeiras</t>
  </si>
  <si>
    <t>Títulos, valores mobiliários e operações com instituições financeiras, não- financeiras e bancos centrais, dos quais:</t>
  </si>
  <si>
    <t>Operações com instituições financeiras colateralizadas por HQLA de Nível 1</t>
  </si>
  <si>
    <t>Operações com instituições financeiras colateralizadas por HQLA de Nível 2A, de Nível 2B ou sem colateral</t>
  </si>
  <si>
    <t>Empréstimos e financiamentos concedidos a clientes de atacado, de varejo, governos centrais e operações com bancos centrais, dos quais:</t>
  </si>
  <si>
    <t>Operações com Fator de Ponderação de Risco (FPR) menor ou igual a 35%, nos termos da Circular nº 3.644, de 2013</t>
  </si>
  <si>
    <t>Financiamentos imobiliários residenciais, dos quais:</t>
  </si>
  <si>
    <t>Operações que atendem ao disposto na Circular nº 3.644, de 2013, art.22</t>
  </si>
  <si>
    <t>Títulos e valores mobiliários não elegíveis a HQLA, incluindo ações negociadas em bolsa de valores</t>
  </si>
  <si>
    <t>Operações em que a instituição atue exclusivamente como intermediadora, não assumindo quaisquer direitos ou obrigações, ainda que contingentes</t>
  </si>
  <si>
    <t>Outros ativos, dos quais:</t>
  </si>
  <si>
    <r>
      <t>Operações com ouro e com mercadorias (</t>
    </r>
    <r>
      <rPr>
        <b/>
        <i/>
        <sz val="10"/>
        <rFont val="Calibri"/>
        <family val="2"/>
      </rPr>
      <t>commodities</t>
    </r>
    <r>
      <rPr>
        <i/>
        <sz val="10"/>
        <rFont val="Calibri"/>
        <family val="2"/>
      </rPr>
      <t>), incluindo aquelas com previsão de liquidação física</t>
    </r>
  </si>
  <si>
    <t>Ativos prestados em decorrência de depósito de margem inicial de garantia em operação com derivativos e participação em fundos degarantia mutualizados de câmaras ou prestadores de serviços de compensação e liquidação que se interponham como contraparte central</t>
  </si>
  <si>
    <t>Derivativos cujo valor de reposição seja maior ou igual a zero</t>
  </si>
  <si>
    <t>Derivativos cujo valor de reposição seja menor do que zero, bruto da dedução de qualquer garantia prestada em decorrência de depósito de margem de variação</t>
  </si>
  <si>
    <t>Demais ativos não incluídos nas linhas anteriores</t>
  </si>
  <si>
    <t>Operações não contabilizadas no balanço patrimonial</t>
  </si>
  <si>
    <t>Total de Recursos Estáveis Requeridos (RSF)</t>
  </si>
  <si>
    <t>Tabela CR1: Qualidade creditícia das exposições</t>
  </si>
  <si>
    <t>Valor bruto:</t>
  </si>
  <si>
    <t>Provisões, adiantamentos e rendas a apropriar</t>
  </si>
  <si>
    <t xml:space="preserve">Provisões, adiantamentos e rendas a apropriar  Dos quais: RWACPAD </t>
  </si>
  <si>
    <t>Provisões, adiantamentos e rendas a apropriar  Dos quais: RWACIRB</t>
  </si>
  <si>
    <t>Valor líquido (a+b-c)</t>
  </si>
  <si>
    <t xml:space="preserve">Exposições caracterizadas como ativos problematicos </t>
  </si>
  <si>
    <t xml:space="preserve">Exposições não caracterizadas como ativos problematicos </t>
  </si>
  <si>
    <t>Concessão de crédito</t>
  </si>
  <si>
    <t>Títulos de dívida</t>
  </si>
  <si>
    <t xml:space="preserve">     dos quais: títulos soberanos nacionais</t>
  </si>
  <si>
    <t>2b</t>
  </si>
  <si>
    <t xml:space="preserve">     dos quais: outros títulos</t>
  </si>
  <si>
    <t>Total (1+2+3)</t>
  </si>
  <si>
    <t>Tabela CR2: Mudanças no estoque de ativos problemáticos</t>
  </si>
  <si>
    <t>(a) 
Total</t>
  </si>
  <si>
    <t xml:space="preserve">Valor das exposições classificadas como ativos problemáticos ao final do período anterior </t>
  </si>
  <si>
    <t xml:space="preserve">Valor das exposições que passaram a ser classificadas como ativos problemáticos no período corrente </t>
  </si>
  <si>
    <t xml:space="preserve">Valor das exposições que deixaram de ser caracterizadas como ativos problemáticos no período corrente </t>
  </si>
  <si>
    <t xml:space="preserve">Valor da baixa contábil por prejuízo </t>
  </si>
  <si>
    <t xml:space="preserve">Outros ajustes </t>
  </si>
  <si>
    <t xml:space="preserve">Valor das exposições classificadas como ativos problemáticos no final do período corrente (1+2+3+4+5) </t>
  </si>
  <si>
    <r>
      <rPr>
        <u/>
        <sz val="10"/>
        <rFont val="Calibri"/>
        <family val="2"/>
        <scheme val="minor"/>
      </rPr>
      <t>Comentários</t>
    </r>
    <r>
      <rPr>
        <sz val="10"/>
        <rFont val="Calibri"/>
        <family val="2"/>
        <scheme val="minor"/>
      </rPr>
      <t>:
- O montante de ativos problemáticos aumentou R$ 1,8 bilhão (10,3%) entre dezembro/24 e junho/25.</t>
    </r>
  </si>
  <si>
    <t>Tabela CR3: Visão geral das técnicas de mitigação do risco de crédito</t>
  </si>
  <si>
    <t>Exposições não mitigadas</t>
  </si>
  <si>
    <t>Exposições mitigadas</t>
  </si>
  <si>
    <t>Das quais: Parcela coberta por colaterais
financeiros</t>
  </si>
  <si>
    <t>Das quais: Parcela coberta por garantias fidejussórias</t>
  </si>
  <si>
    <t>Das quais: Parcela coberta por derivativos
de crédito</t>
  </si>
  <si>
    <t>Operações não contabilizadas no
balanço patrimonial</t>
  </si>
  <si>
    <t>II</t>
  </si>
  <si>
    <t>Demais operações</t>
  </si>
  <si>
    <t xml:space="preserve">     dos quais: ativos problemáticos</t>
  </si>
  <si>
    <r>
      <rPr>
        <u/>
        <sz val="10"/>
        <rFont val="Calibri"/>
        <family val="2"/>
        <scheme val="minor"/>
      </rPr>
      <t>Comentários</t>
    </r>
    <r>
      <rPr>
        <sz val="10"/>
        <rFont val="Calibri"/>
        <family val="2"/>
        <scheme val="minor"/>
      </rPr>
      <t>:
- O total da Exposição pós FCC da tabela CR3 apresentou um aumento de R$ 12 bilhões (1,6%) em relação ao semestre anterior.</t>
    </r>
  </si>
  <si>
    <t>Tabela CR4: Abordagem padronizada – exposições e efeitos da mitigação do risco de crédito</t>
  </si>
  <si>
    <t>Categorias</t>
  </si>
  <si>
    <r>
      <rPr>
        <b/>
        <sz val="10"/>
        <rFont val="Calibri"/>
        <family val="2"/>
        <scheme val="minor"/>
      </rPr>
      <t>Exposições pré FCC e
mitigação</t>
    </r>
  </si>
  <si>
    <r>
      <rPr>
        <b/>
        <sz val="10"/>
        <rFont val="Calibri"/>
        <family val="2"/>
        <scheme val="minor"/>
      </rPr>
      <t>Exposições pós FCC e
mitigação</t>
    </r>
  </si>
  <si>
    <r>
      <rPr>
        <b/>
        <sz val="10"/>
        <rFont val="Calibri"/>
        <family val="2"/>
        <scheme val="minor"/>
      </rPr>
      <t>RWA e densidade
de RWA</t>
    </r>
  </si>
  <si>
    <t>Operações contabilizadas no balanço</t>
  </si>
  <si>
    <t>Operações não contabilizadas
no balanço</t>
  </si>
  <si>
    <r>
      <rPr>
        <sz val="10"/>
        <rFont val="Calibri"/>
        <family val="2"/>
        <scheme val="minor"/>
      </rPr>
      <t>Operações não contabilizadas
no balanço</t>
    </r>
  </si>
  <si>
    <t>Densidade de RWA [e/(c+d)]</t>
  </si>
  <si>
    <t>Governos centrais e respectivos bancos centrais</t>
  </si>
  <si>
    <t>Estados, Municípios, Distrito Federal, entes subnacionais equivalentes no exterior</t>
  </si>
  <si>
    <t>Organismos multilaterais e Entidades Multilaterais de Desenvolvimento (EMD)</t>
  </si>
  <si>
    <t>Instituições financeiras e demais autorizadas pelo Banco Central do Brasil.</t>
  </si>
  <si>
    <t>Títulos com características específicas (covered 
bonds)</t>
  </si>
  <si>
    <t>Pessoas jurídicas não financeiras</t>
  </si>
  <si>
    <t>6.1</t>
  </si>
  <si>
    <t xml:space="preserve">Dos quais: Financiamentos especializados </t>
  </si>
  <si>
    <t>6.2</t>
  </si>
  <si>
    <t>Dos quais: outros</t>
  </si>
  <si>
    <t>Participações societárias e instrumentos de dívida subordinada</t>
  </si>
  <si>
    <t>Exposições de varejo</t>
  </si>
  <si>
    <t>Exposições garantidas por imóveis</t>
  </si>
  <si>
    <t>9.1</t>
  </si>
  <si>
    <t xml:space="preserve">Das quais: garantidas por imóveis residenciais, em que o cumprimento das obrigações financeiras associadas às exposições não seja dependente dos fluxos de caixa gerados pelos imóveis. </t>
  </si>
  <si>
    <t>9.2</t>
  </si>
  <si>
    <t xml:space="preserve">Das quais: garantidas por imóveis residenciais, em que o cumprimento das obrigações financeiras associadas às exposições seja dependente dos fluxos de caixa gerados pelos imóveis. </t>
  </si>
  <si>
    <t>9.3</t>
  </si>
  <si>
    <t>Das quais: garantidas por imóveis não residenciais, em que o cumprimento das obrigações financeiras associadas às exposições não seja dependente dos fluxos de caixa gerados pelos imóveis.</t>
  </si>
  <si>
    <t>9.4</t>
  </si>
  <si>
    <t xml:space="preserve">Das quais: garantidas por imóveis não residenciais em que o cumprimento das obrigações financeiras associadas às exposições seja dependente dos fluxos de caixa gerados pelos imóveis. </t>
  </si>
  <si>
    <t>9.5</t>
  </si>
  <si>
    <t xml:space="preserve">Das quais: relativas a empreendimentos imobiliários </t>
  </si>
  <si>
    <t>Ativos Problemáticos</t>
  </si>
  <si>
    <t>Outros ativos</t>
  </si>
  <si>
    <r>
      <rPr>
        <u/>
        <sz val="10"/>
        <rFont val="Calibri"/>
        <family val="2"/>
        <scheme val="minor"/>
      </rPr>
      <t>Comentários</t>
    </r>
    <r>
      <rPr>
        <sz val="10"/>
        <rFont val="Calibri"/>
        <family val="2"/>
        <scheme val="minor"/>
      </rPr>
      <t>:
- O total da Exposição pré FCC apresentou um aumento de R$ 21,2 bilhões (2,3%) quando comparado ao semestre anterior.
- O total da Exposição pós FCC aumentou em R$ 12 bilhoes (1,6%) em relação ao semestre anterior.</t>
    </r>
  </si>
  <si>
    <t>Tabela CR5: Abordagem padronizada - exposições por contraparte e fator de ponderação de risco (FPR)</t>
  </si>
  <si>
    <t>Total das exposições de crédito (após FCC e mitigação)</t>
  </si>
  <si>
    <t>Instituições financeiras e demais autorizadas pelo Banco Central do Brasil</t>
  </si>
  <si>
    <t>Títulos com características específicas (covered bonds)</t>
  </si>
  <si>
    <t>Das quais: financiamentos especializados</t>
  </si>
  <si>
    <t>Das quais: outros</t>
  </si>
  <si>
    <t>III</t>
  </si>
  <si>
    <t>Das quais: garantidas por imóveis residenciais, em que o cumprimento das obrigações financeiras associadas às exposições não seja dependente dos fluxos de caixa gerados pelos imóveis</t>
  </si>
  <si>
    <t>III.a</t>
  </si>
  <si>
    <t>Das quais: apuradas diretamente a partir dos valores dos empréstimos e financiamentos sem interferência e utilização de FPR médios ponderados, cada um deles obtido da combinação do FPR associado ao imóvel dado em garantia e do FPR do tomador do empréstimo</t>
  </si>
  <si>
    <t>III.b</t>
  </si>
  <si>
    <t>Das quais: outras</t>
  </si>
  <si>
    <t>IV</t>
  </si>
  <si>
    <t>Das quais: garantidas por imóveis residenciais, em que o cumprimento das obrigações financeiras associadas às exposições seja dependente dos fluxos de caixa gerados pelos imóveis</t>
  </si>
  <si>
    <t>V</t>
  </si>
  <si>
    <t>Das quais: garantidas por imóveis não residenciais, em que o cumprimento das obrigações financeiras associadas às exposições não seja dependente dos fluxos de caixa gerados pelos imóveis</t>
  </si>
  <si>
    <t>V.a</t>
  </si>
  <si>
    <t>V.b</t>
  </si>
  <si>
    <t>VI</t>
  </si>
  <si>
    <t>Das quais: garantidas por imóveis não residenciais, em que o cumprimento das obrigações financeiras associadas às exposições seja dependente dos fluxos de caixa gerados pelos imóveis</t>
  </si>
  <si>
    <t>VII</t>
  </si>
  <si>
    <t>Das quais: relativas a empreendimentos imobiliários</t>
  </si>
  <si>
    <t>Outros Ativos</t>
  </si>
  <si>
    <t>Fator de ponderação de risco (FPR)</t>
  </si>
  <si>
    <t>Exposições contabilizadas no balanço patrimonial</t>
  </si>
  <si>
    <t>Exposições não contabilizadas no balanço patrimonial 
(antes do FCC)</t>
  </si>
  <si>
    <t>FCC médio* 
(ponderado pelo FPR)</t>
  </si>
  <si>
    <t>Menor que 40%</t>
  </si>
  <si>
    <t>40 - 70%</t>
  </si>
  <si>
    <t>75%</t>
  </si>
  <si>
    <t>80 - 85%</t>
  </si>
  <si>
    <t>90 - 100%</t>
  </si>
  <si>
    <t>105 - 130%</t>
  </si>
  <si>
    <t>150%</t>
  </si>
  <si>
    <t>250%</t>
  </si>
  <si>
    <t>400%</t>
  </si>
  <si>
    <t>1.250%</t>
  </si>
  <si>
    <t>* Os ponderadores são as exposições não contabilizadas no balanço patrimonial, antes da aplicação dos respectivos FCC.</t>
  </si>
  <si>
    <r>
      <rPr>
        <u/>
        <sz val="10"/>
        <rFont val="Calibri"/>
        <family val="2"/>
        <scheme val="minor"/>
      </rPr>
      <t>Comentários</t>
    </r>
    <r>
      <rPr>
        <sz val="10"/>
        <rFont val="Calibri"/>
        <family val="2"/>
        <scheme val="minor"/>
      </rPr>
      <t>:
- O valor da Exposição de Crédito (após FCC e mitigação) é de R$ 776.888.899 se considerarmos as exposições de R$ 57.847.804.092,85 (FPR de 160%) e R$ 17.482.183.407,18 (FPR 220%).</t>
    </r>
  </si>
  <si>
    <t>Tabela CRB: Informações adicionais sobre a qualidade creditícia das exposições</t>
  </si>
  <si>
    <t>Região</t>
  </si>
  <si>
    <t>Exposição</t>
  </si>
  <si>
    <t>Centro-Oeste</t>
  </si>
  <si>
    <t>Nordeste</t>
  </si>
  <si>
    <t>Norte</t>
  </si>
  <si>
    <t>Sudeste</t>
  </si>
  <si>
    <t>Sul</t>
  </si>
  <si>
    <t>Exterior</t>
  </si>
  <si>
    <r>
      <rPr>
        <u/>
        <sz val="10"/>
        <color rgb="FF000000"/>
        <rFont val="Calibri"/>
        <family val="2"/>
        <scheme val="minor"/>
      </rPr>
      <t>Comentários</t>
    </r>
    <r>
      <rPr>
        <sz val="10"/>
        <color rgb="FF000000"/>
        <rFont val="Calibri"/>
        <family val="2"/>
        <scheme val="minor"/>
      </rPr>
      <t xml:space="preserve">:
</t>
    </r>
    <r>
      <rPr>
        <sz val="10"/>
        <color rgb="FFFF0000"/>
        <rFont val="Calibri"/>
        <family val="2"/>
        <scheme val="minor"/>
      </rPr>
      <t>- A exposição total aumentou em R$ 52,4 bilhões (7%) em comparação ao valor bruto da CR1 do ano anterior.</t>
    </r>
  </si>
  <si>
    <t>Setor Econômico</t>
  </si>
  <si>
    <t>Setor Público</t>
  </si>
  <si>
    <t>Governo Estadual/Municipal</t>
  </si>
  <si>
    <t>Governo Federal</t>
  </si>
  <si>
    <t>Setor Privadio</t>
  </si>
  <si>
    <t>Agropecuária</t>
  </si>
  <si>
    <t>Bens De Capital</t>
  </si>
  <si>
    <t>Comércio E Serviços</t>
  </si>
  <si>
    <t>Construção</t>
  </si>
  <si>
    <t>Consumo Básico</t>
  </si>
  <si>
    <t>Consumo Cíclico</t>
  </si>
  <si>
    <t>Externo</t>
  </si>
  <si>
    <t>Financeiro E Outros</t>
  </si>
  <si>
    <t>Fontes De Energia</t>
  </si>
  <si>
    <t>Infraestrutura</t>
  </si>
  <si>
    <t>Insumos Básicos</t>
  </si>
  <si>
    <t>Pessoa Física</t>
  </si>
  <si>
    <t>Serviços Sociais Básicos</t>
  </si>
  <si>
    <t>Transporte</t>
  </si>
  <si>
    <t>Vencimento</t>
  </si>
  <si>
    <t>Provisão</t>
  </si>
  <si>
    <t>Até 6 meses</t>
  </si>
  <si>
    <t>Acima de 6 meses até 1 ano</t>
  </si>
  <si>
    <t>Acima de 1 ano até 5 anos</t>
  </si>
  <si>
    <t>Acima de 5 anos</t>
  </si>
  <si>
    <t>Ativo Problemático</t>
  </si>
  <si>
    <t>Baixados para Prejuízo</t>
  </si>
  <si>
    <t>Fontes de Energia</t>
  </si>
  <si>
    <r>
      <rPr>
        <u/>
        <sz val="10"/>
        <rFont val="Calibri"/>
        <family val="2"/>
        <scheme val="minor"/>
      </rPr>
      <t>Comentários</t>
    </r>
    <r>
      <rPr>
        <sz val="10"/>
        <rFont val="Calibri"/>
        <family val="2"/>
        <scheme val="minor"/>
      </rPr>
      <t xml:space="preserve">:
</t>
    </r>
    <r>
      <rPr>
        <sz val="10"/>
        <color rgb="FFFF0000"/>
        <rFont val="Calibri"/>
        <family val="2"/>
        <scheme val="minor"/>
      </rPr>
      <t>- A exposição total dos ativos problemáticos aumentou em R$ 508 milhões (3%) em comparação ao ano anterior.</t>
    </r>
  </si>
  <si>
    <t>Dias de atraso</t>
  </si>
  <si>
    <t>Valor em atraso</t>
  </si>
  <si>
    <t>Até 30 dias</t>
  </si>
  <si>
    <t>Entre 31 e 60 dias</t>
  </si>
  <si>
    <t>Entre 61 e 90 dias</t>
  </si>
  <si>
    <t>Entre 91 e 180 dias</t>
  </si>
  <si>
    <t>Entre 181 dias e 365 dias</t>
  </si>
  <si>
    <t>Acima de 365 dias</t>
  </si>
  <si>
    <r>
      <rPr>
        <u/>
        <sz val="10"/>
        <rFont val="Calibri"/>
        <family val="2"/>
        <scheme val="minor"/>
      </rPr>
      <t>Comentários</t>
    </r>
    <r>
      <rPr>
        <sz val="10"/>
        <rFont val="Calibri"/>
        <family val="2"/>
        <scheme val="minor"/>
      </rPr>
      <t xml:space="preserve">:
</t>
    </r>
    <r>
      <rPr>
        <sz val="10"/>
        <color rgb="FFFF0000"/>
        <rFont val="Calibri"/>
        <family val="2"/>
        <scheme val="minor"/>
      </rPr>
      <t>- A exposição das operações em atraso reduziu em R$ 638 milhões (32,8%) em relação ao ano anterior.</t>
    </r>
  </si>
  <si>
    <t>Reestruturados</t>
  </si>
  <si>
    <t>Ativos problemáticos</t>
  </si>
  <si>
    <t>Demais</t>
  </si>
  <si>
    <t>Exposição aos maiores clientes (inclui macro setor financeiro)</t>
  </si>
  <si>
    <t>Maiores Exposições</t>
  </si>
  <si>
    <t>% da carteira</t>
  </si>
  <si>
    <t>Carteira Total</t>
  </si>
  <si>
    <t>10 maiores clientes</t>
  </si>
  <si>
    <t>100 maiores clientes</t>
  </si>
  <si>
    <t>Exposição aos maiores clientes (exclui macro setor financeiro)</t>
  </si>
  <si>
    <t>Concentração da carteira</t>
  </si>
  <si>
    <t>Carteira Total Sem Repasse</t>
  </si>
  <si>
    <r>
      <rPr>
        <u/>
        <sz val="10"/>
        <rFont val="Calibri"/>
        <family val="2"/>
        <scheme val="minor"/>
      </rPr>
      <t>Comentários</t>
    </r>
    <r>
      <rPr>
        <sz val="10"/>
        <rFont val="Calibri"/>
        <family val="2"/>
        <scheme val="minor"/>
      </rPr>
      <t xml:space="preserve">:
</t>
    </r>
    <r>
      <rPr>
        <sz val="10"/>
        <color rgb="FFFF0000"/>
        <rFont val="Calibri"/>
        <family val="2"/>
        <scheme val="minor"/>
      </rPr>
      <t>- Os percentuais das 10 e 100 maiores exposições em relação à Carteira Total permaneceram estáveis. No entanto, ao excluir o maro setor financeiro, observou-se uma redução de 6 p.p. no percentual das 10 maiores exposições e de 16 p.p. nas 100 maiores.</t>
    </r>
  </si>
  <si>
    <t>Tabela CCR1: Análise das exposições ao risco de crédito de contraparte (CCR) por abordagem utilizada</t>
  </si>
  <si>
    <t>Valor de reposição</t>
  </si>
  <si>
    <t xml:space="preserve">Exposição potencial futura </t>
  </si>
  <si>
    <t>Alpha empregado no cômputo da EAD regulatória</t>
  </si>
  <si>
    <t>EAD pós- mitigação</t>
  </si>
  <si>
    <t>Abordagem SA-CCR</t>
  </si>
  <si>
    <t>1.4</t>
  </si>
  <si>
    <t>1.1</t>
  </si>
  <si>
    <t>Abordagem CEM</t>
  </si>
  <si>
    <t>Abordagem Simples - mitigação do CCR (operações compromissadas e empréstimo de ativos)</t>
  </si>
  <si>
    <t xml:space="preserve">Abordagem Abrangente - mitigação do CCR (operações compromissadas e empréstimo de ativos) </t>
  </si>
  <si>
    <r>
      <rPr>
        <u/>
        <sz val="10"/>
        <rFont val="Calibri"/>
        <family val="2"/>
      </rPr>
      <t>Comentários</t>
    </r>
    <r>
      <rPr>
        <sz val="10"/>
        <rFont val="Calibri"/>
        <family val="2"/>
      </rPr>
      <t>:
- Entre dezembro/24 e junho/25, o RWA da tabela CCR1 regisrou aumento de R$ 696 milhões (26%), impulsionado principalmente pelo acréscimo de R$ 512 milhões (47,3%) nas exposições sujeitas à abordagem abrangente.</t>
    </r>
  </si>
  <si>
    <t>Tabela CCR3: Abordagem padronizada – segregação de exposições ao CCR por contraparte e por fator de ponderação de risco</t>
  </si>
  <si>
    <t>Contraparte</t>
  </si>
  <si>
    <t>d1</t>
  </si>
  <si>
    <t>e1</t>
  </si>
  <si>
    <t>i</t>
  </si>
  <si>
    <t>Pessoas jurídicas, exceto exposições de varejo</t>
  </si>
  <si>
    <t>Outras contrapartes</t>
  </si>
  <si>
    <r>
      <rPr>
        <u/>
        <sz val="10"/>
        <rFont val="Calibri"/>
        <family val="2"/>
        <scheme val="minor"/>
      </rPr>
      <t>Comentários</t>
    </r>
    <r>
      <rPr>
        <sz val="10"/>
        <rFont val="Calibri"/>
        <family val="2"/>
        <scheme val="minor"/>
      </rPr>
      <t>:
- O total da Exposição pós FCC da tabela CCR3 aumentou em R$ 23 bilhões (31%) em relação ao semestre anterior. As principais variações ocorreram nas categorisa de governos e bancos centrais, com crescimento de de $ 16,9 bilhões (110,2%), e de instiruições financeiras, com acréscimo de R$ 5,9 bilhões (1,7%).</t>
    </r>
  </si>
  <si>
    <t>Tabela CCR5: Colaterais financeiros associados a exposições ao risco de crédito de contraparte</t>
  </si>
  <si>
    <t>Colaterais financeiros associados a operações com derivativos</t>
  </si>
  <si>
    <t>Colaterais financeiros associados a operações compromissadas e de empréstimo de ativos</t>
  </si>
  <si>
    <t>Valor justo dos colaterais constituídos pela contraparte em favor da instituição</t>
  </si>
  <si>
    <t>Valor justo dos colaterais constituídos pela instituição em favor da contraparte</t>
  </si>
  <si>
    <t>Apartados</t>
  </si>
  <si>
    <r>
      <rPr>
        <b/>
        <sz val="10"/>
        <rFont val="Calibri"/>
        <family val="2"/>
      </rPr>
      <t>Não
apartados</t>
    </r>
  </si>
  <si>
    <t>Depósitos – moeda nacional</t>
  </si>
  <si>
    <t>Depósitos – outras moedas</t>
  </si>
  <si>
    <t>Título públicos federais</t>
  </si>
  <si>
    <t>Títulos emitidos por governos centrais de jurisdições estrangeiras e respectivos bancos centrais</t>
  </si>
  <si>
    <t>Títulos privados</t>
  </si>
  <si>
    <t>Outros colaterais</t>
  </si>
  <si>
    <r>
      <rPr>
        <u/>
        <sz val="10"/>
        <rFont val="Calibri"/>
        <family val="2"/>
        <scheme val="minor"/>
      </rPr>
      <t>Comentários</t>
    </r>
    <r>
      <rPr>
        <sz val="10"/>
        <rFont val="Calibri"/>
        <family val="2"/>
        <scheme val="minor"/>
      </rPr>
      <t xml:space="preserve">:
- Nas operações de derivativos, o valor justo dos colaterais financeiros dados em garantia registrou um acréscimo de R$ 2 bilhões (94,9%) em relação ao semestre anterior.
- Nas operações compromissadas, o valor justo dos colaterais financeiros recebidos em garantia aumentou em R$ 29,5 bilhões (28,5%) e dos dados em garantia cresceu em R$ 31,2 bilhões (30,2%). </t>
    </r>
  </si>
  <si>
    <t>Tabela CCR6: Informações sobre o risco de crédito de contraparte associado a derivativos de crédito</t>
  </si>
  <si>
    <t>Risco transferido</t>
  </si>
  <si>
    <t>Risco recebido</t>
  </si>
  <si>
    <t>Valor Nocional</t>
  </si>
  <si>
    <r>
      <t>Swap de crédito referenciado ao descumprimento de uma única entidade (</t>
    </r>
    <r>
      <rPr>
        <b/>
        <sz val="10"/>
        <rFont val="Calibri"/>
        <family val="2"/>
      </rPr>
      <t>Single-name CDS</t>
    </r>
    <r>
      <rPr>
        <sz val="10"/>
        <rFont val="Calibri"/>
        <family val="2"/>
      </rPr>
      <t>)</t>
    </r>
  </si>
  <si>
    <t>Swap de crédito referenciado ao descumprimento de mais de uma entidade</t>
  </si>
  <si>
    <t>Swaps de taxa de retorno total</t>
  </si>
  <si>
    <t>Valor de nocional total</t>
  </si>
  <si>
    <t>Valor justo</t>
  </si>
  <si>
    <t>Valor justo positivo (ativo)</t>
  </si>
  <si>
    <t>Valor justo negativo (passivo)</t>
  </si>
  <si>
    <t>Tabela CCR8: Informações sobre o risco de crédito de contraparte associado a exposições a contrapartes centrais</t>
  </si>
  <si>
    <r>
      <rPr>
        <b/>
        <sz val="10"/>
        <rFont val="Calibri"/>
        <family val="2"/>
      </rPr>
      <t>Exposição após
mitigação</t>
    </r>
  </si>
  <si>
    <t>Exposições a QCCPs (total)</t>
  </si>
  <si>
    <t>Exposições associadas a operações a serem liquidadas em QCCPs, das quais:</t>
  </si>
  <si>
    <t>(i) Derivativos de balcão</t>
  </si>
  <si>
    <t>(ii) Derivativos padronizados</t>
  </si>
  <si>
    <t>(iii) Empréstimos de ativos e operações compromissadas</t>
  </si>
  <si>
    <t>(iv) Demais operações</t>
  </si>
  <si>
    <t>Colaterais financeiros constituídos, exceto  como margem de variação,  prontamente restituídos à instituição, em caso liquidação, falência ou providência similar das QCCPs</t>
  </si>
  <si>
    <t>Colaterais financeiros constituídos, exceto  como margem de variação, que não sejam  prontamente restituídos à instituição, em caso liquidação, falência ou providência similar das QCCPs</t>
  </si>
  <si>
    <t>Participação integralizada em fundos de garantia mutualizados</t>
  </si>
  <si>
    <t>Exposições a CCPs não qualificadas (total)</t>
  </si>
  <si>
    <t>Exposições associadas a operações liquidadas em CCPs não qualificadas, das quais:</t>
  </si>
  <si>
    <t xml:space="preserve">Participação em fundos de garantia mutualizados contingente e futuro passíveis de serem exigidos por QCCPs </t>
  </si>
  <si>
    <t>Colaterais financeiros constituídos, exceto como margens de variação,  que não sejam prontamente restituídos à instituição, em caso liquidação, falência ou providência similar das CCPs não qualificadas</t>
  </si>
  <si>
    <t>Participação em fundo de garantia mutualizado, contingente e futuro, passível de ser exigido por CCPs não qualificadas</t>
  </si>
  <si>
    <t>Tabela SEC1: Exposições de securitização classificadas na carteira bancária</t>
  </si>
  <si>
    <t>k</t>
  </si>
  <si>
    <t>l</t>
  </si>
  <si>
    <t>Instituição financeira
Posições retidas</t>
  </si>
  <si>
    <t>Instituição financeira
Como patrocinadora</t>
  </si>
  <si>
    <t>Instituição financeira
Como investidora</t>
  </si>
  <si>
    <t>Tradicional</t>
  </si>
  <si>
    <t>Sintética</t>
  </si>
  <si>
    <t>Varejo (total), das quais:</t>
  </si>
  <si>
    <t xml:space="preserve">   imobiliário residencial</t>
  </si>
  <si>
    <t xml:space="preserve">   cartão de crédito</t>
  </si>
  <si>
    <t xml:space="preserve">   outras</t>
  </si>
  <si>
    <t xml:space="preserve">   ressecuritização</t>
  </si>
  <si>
    <t>Atacado (total), das quais:</t>
  </si>
  <si>
    <t xml:space="preserve">  empréstimos a pessoas jurídicas não financeiras</t>
  </si>
  <si>
    <t xml:space="preserve">   imobiliário comercial</t>
  </si>
  <si>
    <t xml:space="preserve">   arrendamento mercantil e recebíveis</t>
  </si>
  <si>
    <r>
      <rPr>
        <u/>
        <sz val="10"/>
        <rFont val="Calibri"/>
        <family val="2"/>
        <scheme val="minor"/>
      </rPr>
      <t>Comentários</t>
    </r>
    <r>
      <rPr>
        <sz val="10"/>
        <rFont val="Calibri"/>
        <family val="2"/>
        <scheme val="minor"/>
      </rPr>
      <t>:
- A posição foi reduzida em R$ 28,4 milhões (-37,7%) em compração com o semestre anterior, mantendo, no entanto, o mesmo perfil, com investimentos em operações de securitização tradicional e uma carteira composta por ativos subjacentes de atacado.</t>
    </r>
  </si>
  <si>
    <t>Tabela SEC2: Exposições de securitização classificadas na carteira de negociação</t>
  </si>
  <si>
    <t>imobiliário residencial</t>
  </si>
  <si>
    <t>cartão de crédito</t>
  </si>
  <si>
    <t>outras</t>
  </si>
  <si>
    <t>ressecuritização</t>
  </si>
  <si>
    <t xml:space="preserve">empréstimos a pessoas jurídicas não financeiras </t>
  </si>
  <si>
    <t>imobiliário comercial</t>
  </si>
  <si>
    <t>arrendamento mercantil e recebíveis</t>
  </si>
  <si>
    <t>Tabela SEC3: Exposições de securitização na carteira bancária e requerimentos de capital - instituição como originadora ou patrocinadora</t>
  </si>
  <si>
    <t>m</t>
  </si>
  <si>
    <t>p</t>
  </si>
  <si>
    <t>q</t>
  </si>
  <si>
    <t>Valores das exposições (por faixa de FPR)</t>
  </si>
  <si>
    <r>
      <rPr>
        <b/>
        <sz val="10"/>
        <rFont val="Calibri"/>
        <family val="2"/>
        <scheme val="minor"/>
      </rPr>
      <t>Valor agregado das
exposições</t>
    </r>
  </si>
  <si>
    <t>Requerimento de capital</t>
  </si>
  <si>
    <t>≤20%</t>
  </si>
  <si>
    <t>20% &lt; 
FPR 
&lt; 50%</t>
  </si>
  <si>
    <t>50% ≤ 
FPR 
&lt; 100%</t>
  </si>
  <si>
    <t>100% 
≤ FPR &lt;
1.250%</t>
  </si>
  <si>
    <t>Abordagem 
Padronizada</t>
  </si>
  <si>
    <t>Exposições totais</t>
  </si>
  <si>
    <t>Securitização tradicional:</t>
  </si>
  <si>
    <t xml:space="preserve">Da qual: securitização: </t>
  </si>
  <si>
    <t>Da qual: com ativos subjacentes de varejo</t>
  </si>
  <si>
    <t>Da qual: com ativos subjacentes que não sejam varejo</t>
  </si>
  <si>
    <t>Da qual: ressecuritização:</t>
  </si>
  <si>
    <t xml:space="preserve">Securitização sintética: </t>
  </si>
  <si>
    <t>Da qual: securitização:</t>
  </si>
  <si>
    <t xml:space="preserve">Da qual: ressecuritização: </t>
  </si>
  <si>
    <t>Tabela SEC4: Exposições de securitização na carteira bancária e requerimentos de capital - instituição como investidora</t>
  </si>
  <si>
    <r>
      <rPr>
        <b/>
        <sz val="10"/>
        <rFont val="Calibri"/>
        <family val="2"/>
      </rPr>
      <t>Valor agregado das
exposições</t>
    </r>
  </si>
  <si>
    <t>20% 
&lt; FPR &lt; 
50%</t>
  </si>
  <si>
    <t>50% 
≤ FPR &lt;
 100%</t>
  </si>
  <si>
    <r>
      <rPr>
        <u/>
        <sz val="10"/>
        <rFont val="Calibri"/>
        <family val="2"/>
        <scheme val="minor"/>
      </rPr>
      <t>Comentários</t>
    </r>
    <r>
      <rPr>
        <sz val="10"/>
        <rFont val="Calibri"/>
        <family val="2"/>
        <scheme val="minor"/>
      </rPr>
      <t>:
- A exposição apresentou redução de R$ 28,4 milhões (-37,7%) em relação ao semestre anterior, mantendo praticamente a mesma distribuição entre as faixas de FPR, resultando em decréscimo de R$ 7 bilhões (-22,1%) no RWA.</t>
    </r>
  </si>
  <si>
    <t>Tabela MR1: Abordagem padronizada - fatores de risco associados ao risco de mercado</t>
  </si>
  <si>
    <t>Fatores de risco</t>
  </si>
  <si>
    <r>
      <t>RWA</t>
    </r>
    <r>
      <rPr>
        <b/>
        <vertAlign val="subscript"/>
        <sz val="10"/>
        <rFont val="Calibri"/>
        <family val="2"/>
      </rPr>
      <t>MPAD</t>
    </r>
  </si>
  <si>
    <t>Taxas de juros</t>
  </si>
  <si>
    <r>
      <t xml:space="preserve">     Taxas de juros prefixadadenominadas em Real (RWA</t>
    </r>
    <r>
      <rPr>
        <vertAlign val="subscript"/>
        <sz val="10"/>
        <rFont val="Calibri"/>
        <family val="2"/>
      </rPr>
      <t>JUR1</t>
    </r>
    <r>
      <rPr>
        <sz val="10"/>
        <rFont val="Calibri"/>
        <family val="2"/>
      </rPr>
      <t>)</t>
    </r>
  </si>
  <si>
    <t>1b</t>
  </si>
  <si>
    <r>
      <t xml:space="preserve">     Taxas dos cupons de moeda estrangeira (RWA</t>
    </r>
    <r>
      <rPr>
        <vertAlign val="subscript"/>
        <sz val="10"/>
        <rFont val="Calibri"/>
        <family val="2"/>
      </rPr>
      <t>JUR2</t>
    </r>
    <r>
      <rPr>
        <sz val="10"/>
        <rFont val="Calibri"/>
        <family val="2"/>
      </rPr>
      <t>)</t>
    </r>
  </si>
  <si>
    <t>1c</t>
  </si>
  <si>
    <r>
      <t xml:space="preserve">     Taxas dos cupons de índices de preço (RWA</t>
    </r>
    <r>
      <rPr>
        <vertAlign val="subscript"/>
        <sz val="10"/>
        <rFont val="Calibri"/>
        <family val="2"/>
      </rPr>
      <t>JUR3</t>
    </r>
    <r>
      <rPr>
        <sz val="10"/>
        <rFont val="Calibri"/>
        <family val="2"/>
      </rPr>
      <t>)</t>
    </r>
  </si>
  <si>
    <t>1d</t>
  </si>
  <si>
    <r>
      <t xml:space="preserve">     Taxas dos cupons de taxas de juros (RWA</t>
    </r>
    <r>
      <rPr>
        <vertAlign val="subscript"/>
        <sz val="10"/>
        <rFont val="Calibri"/>
        <family val="2"/>
      </rPr>
      <t>JUR4</t>
    </r>
    <r>
      <rPr>
        <sz val="10"/>
        <rFont val="Calibri"/>
        <family val="2"/>
      </rPr>
      <t>)</t>
    </r>
  </si>
  <si>
    <r>
      <t>Preços de ações (RWA</t>
    </r>
    <r>
      <rPr>
        <vertAlign val="subscript"/>
        <sz val="10"/>
        <rFont val="Calibri"/>
        <family val="2"/>
      </rPr>
      <t>ACS</t>
    </r>
    <r>
      <rPr>
        <sz val="10"/>
        <rFont val="Calibri"/>
        <family val="2"/>
      </rPr>
      <t>)</t>
    </r>
  </si>
  <si>
    <r>
      <t>Taxas de câmbio (RWA</t>
    </r>
    <r>
      <rPr>
        <vertAlign val="subscript"/>
        <sz val="10"/>
        <rFont val="Calibri"/>
        <family val="2"/>
      </rPr>
      <t>CAM</t>
    </r>
    <r>
      <rPr>
        <sz val="10"/>
        <rFont val="Calibri"/>
        <family val="2"/>
      </rPr>
      <t>)</t>
    </r>
  </si>
  <si>
    <r>
      <t>Preços de mercadorias (</t>
    </r>
    <r>
      <rPr>
        <b/>
        <sz val="10"/>
        <rFont val="Calibri"/>
        <family val="2"/>
      </rPr>
      <t>commodities</t>
    </r>
    <r>
      <rPr>
        <sz val="10"/>
        <rFont val="Calibri"/>
        <family val="2"/>
      </rPr>
      <t>) (RWA</t>
    </r>
    <r>
      <rPr>
        <vertAlign val="subscript"/>
        <sz val="10"/>
        <rFont val="Calibri"/>
        <family val="2"/>
      </rPr>
      <t>COM</t>
    </r>
    <r>
      <rPr>
        <sz val="10"/>
        <rFont val="Calibri"/>
        <family val="2"/>
      </rPr>
      <t>)</t>
    </r>
  </si>
  <si>
    <r>
      <t>RWA</t>
    </r>
    <r>
      <rPr>
        <vertAlign val="subscript"/>
        <sz val="10"/>
        <rFont val="Calibri"/>
        <family val="2"/>
        <scheme val="minor"/>
      </rPr>
      <t>DRC</t>
    </r>
  </si>
  <si>
    <r>
      <t>RWA</t>
    </r>
    <r>
      <rPr>
        <vertAlign val="subscript"/>
        <sz val="10"/>
        <rFont val="Calibri"/>
        <family val="2"/>
        <scheme val="minor"/>
      </rPr>
      <t>CVA</t>
    </r>
  </si>
  <si>
    <r>
      <rPr>
        <u/>
        <sz val="10"/>
        <rFont val="Calibri"/>
        <family val="2"/>
      </rPr>
      <t>Comentários</t>
    </r>
    <r>
      <rPr>
        <sz val="10"/>
        <rFont val="Calibri"/>
        <family val="2"/>
      </rPr>
      <t>: 
- A variação do RWA</t>
    </r>
    <r>
      <rPr>
        <vertAlign val="subscript"/>
        <sz val="10"/>
        <rFont val="Calibri"/>
        <family val="2"/>
      </rPr>
      <t>CAM</t>
    </r>
    <r>
      <rPr>
        <sz val="10"/>
        <rFont val="Calibri"/>
        <family val="2"/>
      </rPr>
      <t xml:space="preserve"> entre março/25 e junho/25 está relacionada ao incremento substancial da exposição cambial marcada a mercado em dólar, após a listagem da JBS na Bolsa de Nova Iorque (NYSE).
- Em observância à Resolução BCB Nº 111, de 6 de julho de 2021, informamos que não houve qualquer reclassificação de instrumentos na carteira de negociação ou na carteira bancária no segundo trimestre de 2025.</t>
    </r>
  </si>
  <si>
    <t>Tabela IRRBB1:  Informações quantitativas sobre o IRRBB</t>
  </si>
  <si>
    <t>Valores em R$ mil</t>
  </si>
  <si>
    <t>∆EVE</t>
  </si>
  <si>
    <t>∆NII</t>
  </si>
  <si>
    <t>Data-base</t>
  </si>
  <si>
    <t>Cenário paralelo de alta</t>
  </si>
  <si>
    <t>Cenário paralelo de baixa</t>
  </si>
  <si>
    <t>Cenário de aumento das taxas de juros de curto prazo</t>
  </si>
  <si>
    <t>Cenário de redução das taxas de juros de curto prazo</t>
  </si>
  <si>
    <t>Cenário steepener</t>
  </si>
  <si>
    <t>Cenário flattener</t>
  </si>
  <si>
    <t>Variação máxima</t>
  </si>
  <si>
    <t>Nível I do Patrimônio de Referência (PR)</t>
  </si>
  <si>
    <r>
      <rPr>
        <u/>
        <sz val="10"/>
        <color rgb="FFFF0000"/>
        <rFont val="Calibri"/>
        <family val="2"/>
        <scheme val="minor"/>
      </rPr>
      <t>Comentários</t>
    </r>
    <r>
      <rPr>
        <sz val="10"/>
        <color rgb="FFFF0000"/>
        <rFont val="Calibri"/>
        <family val="2"/>
        <scheme val="minor"/>
      </rPr>
      <t>:                                                                                                                                                                                                                                                                      Ao longo de 2024, os resultados do IRRBB foram influenciados por diversas alterações metodológicas e de perfil de contratos negociados, listados a seguir: 
* revisão de indexadores de contratos na base de contratos do sistema de risco de mercado;
* alterações na estratégia de investimento dos recursos ociosos para a carteira de negociação, afetando o balanço da carteira bancária;
* alteração da metodologia de apuração das curvas de spread de risco de crédito utilizadas na precificação de debêntures incentivadas;
* atualização das curvas de spread de risco de crédito utilizadas na precificação de debêntures ausentes no mercado secundário;
* inclusão de posições não mapeadas para a carteira bancária, como os fundos de desenvolvimento;
* revisão da modelagem do passivo financiador de debêntures incentivadas no sistema de risco de mercado.
Estes eventos promoveram o aumento do ∆EVE e ∆NII entre os períodos analisados.</t>
    </r>
  </si>
  <si>
    <t>Tabela REM1: Remuneração atribuída durante o ano de referência</t>
  </si>
  <si>
    <t>Remuneração</t>
  </si>
  <si>
    <t>Diretoria</t>
  </si>
  <si>
    <r>
      <rPr>
        <b/>
        <sz val="10"/>
        <rFont val="Calibri"/>
        <family val="2"/>
      </rPr>
      <t>Conselho de
administração</t>
    </r>
  </si>
  <si>
    <t>Remuneração fixa</t>
  </si>
  <si>
    <t>Número de pessoas</t>
  </si>
  <si>
    <t>Total da remuneração fixa (3 + 4 + 5)</t>
  </si>
  <si>
    <t>Da qual: em espécie</t>
  </si>
  <si>
    <t>Da qual: ações e instrumentos baseados em ações</t>
  </si>
  <si>
    <t>Da qual: outras formas de remuneração</t>
  </si>
  <si>
    <t>Remuneração variável</t>
  </si>
  <si>
    <t>Total da remuneração variável (8 + 10 + 12)</t>
  </si>
  <si>
    <t xml:space="preserve">     da qual: diferida</t>
  </si>
  <si>
    <t>Remuneração total (2 + 7)</t>
  </si>
  <si>
    <t>Tabela REM2: Pagamentos extraordinários</t>
  </si>
  <si>
    <t>Pagamentos extraordinários</t>
  </si>
  <si>
    <r>
      <rPr>
        <b/>
        <sz val="10"/>
        <rFont val="Calibri"/>
        <family val="2"/>
      </rPr>
      <t>Bônus garantidos em
transferência interna</t>
    </r>
  </si>
  <si>
    <r>
      <rPr>
        <b/>
        <sz val="10"/>
        <rFont val="Calibri"/>
        <family val="2"/>
      </rPr>
      <t>Bônus garantidos em
contratação</t>
    </r>
  </si>
  <si>
    <r>
      <rPr>
        <b/>
        <sz val="10"/>
        <rFont val="Calibri"/>
        <family val="2"/>
      </rPr>
      <t>Pagamentos por
desligamento</t>
    </r>
  </si>
  <si>
    <t>Valor total</t>
  </si>
  <si>
    <t>Conselho de Administração</t>
  </si>
  <si>
    <t>Tabela REM3: Remuneração diferida</t>
  </si>
  <si>
    <t>Remuneração diferida</t>
  </si>
  <si>
    <t>Total da remuneração diferida pendente de pagamento</t>
  </si>
  <si>
    <t xml:space="preserve">Da qual: Valor total diferido sujeito a ajustes implícitos e explícitos </t>
  </si>
  <si>
    <t>Variação da remuneração diferida resultante de ajuste explícito</t>
  </si>
  <si>
    <t>Variação da remuneração diferida resultante de ajuste implícito</t>
  </si>
  <si>
    <t>Total da remuneração diferida paga no ano de referência</t>
  </si>
  <si>
    <t xml:space="preserve">   Em espécie</t>
  </si>
  <si>
    <t xml:space="preserve">   Ações</t>
  </si>
  <si>
    <t xml:space="preserve">   Instrumentos baseados em ações</t>
  </si>
  <si>
    <t xml:space="preserve">   Outros</t>
  </si>
  <si>
    <t>Conselho de administração</t>
  </si>
  <si>
    <t>Tabela OR1: Histórico de perdas operacionais</t>
  </si>
  <si>
    <t>j</t>
  </si>
  <si>
    <t>T</t>
  </si>
  <si>
    <t>T-1</t>
  </si>
  <si>
    <t>T-2</t>
  </si>
  <si>
    <t>T-3</t>
  </si>
  <si>
    <t>T-4</t>
  </si>
  <si>
    <t>T-5</t>
  </si>
  <si>
    <t>T-6</t>
  </si>
  <si>
    <t>T-7</t>
  </si>
  <si>
    <t>T-8</t>
  </si>
  <si>
    <t>T-9</t>
  </si>
  <si>
    <t>Média dos últimos 10 períodos anuais</t>
  </si>
  <si>
    <t>Com limiar de R$100.000,00 (cem mil reais)</t>
  </si>
  <si>
    <t>Valor da perda
líquida</t>
  </si>
  <si>
    <t>Número de eventos
de perda operacional</t>
  </si>
  <si>
    <t>Valor total de perdas
operacionais
descartadas da base
de perdas</t>
  </si>
  <si>
    <t>Número de eventos
de perda descartados</t>
  </si>
  <si>
    <t>Valor da perda
líquida considerando
eventos descartados</t>
  </si>
  <si>
    <t>Com limiar de R$500.000,00 (quinhentos mil reais)</t>
  </si>
  <si>
    <r>
      <t>Detalhes do cálculo do RWA</t>
    </r>
    <r>
      <rPr>
        <b/>
        <vertAlign val="subscript"/>
        <sz val="10"/>
        <color rgb="FF000000"/>
        <rFont val="Calibri"/>
        <family val="2"/>
        <scheme val="minor"/>
      </rPr>
      <t>OPAD</t>
    </r>
  </si>
  <si>
    <t>Limiar de perdas utilizado no cálculo do ILM: R$ 100.000,00 (cem mil reais) ou R$ 500.000,00 (quinhentos mil reais).</t>
  </si>
  <si>
    <t>Tabela OR2: Composição do Indicador de Negócios (BI)</t>
  </si>
  <si>
    <t>BI e componentes</t>
  </si>
  <si>
    <t>Componente de juros, arrendamento mercantil e participações (ILDC)</t>
  </si>
  <si>
    <t>Receita de juros e arrendamento mercantil (II)</t>
  </si>
  <si>
    <t>Despesa de juros e arrendamento mercantil (IE)</t>
  </si>
  <si>
    <t>Ativos geradores de juros (IEA)</t>
  </si>
  <si>
    <t>Receitas de participações (DI)</t>
  </si>
  <si>
    <t>Componente de serviços (SC)</t>
  </si>
  <si>
    <t>Receita de serviços (FI)</t>
  </si>
  <si>
    <t>Despesa de serviços (FE)</t>
  </si>
  <si>
    <t>2c</t>
  </si>
  <si>
    <t>Outras receitas operacionais (OOI)</t>
  </si>
  <si>
    <t>d2</t>
  </si>
  <si>
    <t>Outras despesas operacionais (OOE)</t>
  </si>
  <si>
    <t>Componente financeiro (FC)</t>
  </si>
  <si>
    <t>Resultado líquido da carteira de negociação (NTB)</t>
  </si>
  <si>
    <t>Resultado líquido da carteira bancária (NBB)</t>
  </si>
  <si>
    <t>Indicador de Negócios (BI)</t>
  </si>
  <si>
    <t>Indicador de Negócios Ponderado (BIC)</t>
  </si>
  <si>
    <t>Divulgação relativa ao BI</t>
  </si>
  <si>
    <t>6c</t>
  </si>
  <si>
    <t>Receitas referentes a serviços de pagamento excluídos do SC</t>
  </si>
  <si>
    <t>6d</t>
  </si>
  <si>
    <t>Despesas referentes a serviços de pagamento excluídos do SC</t>
  </si>
  <si>
    <t>Tabela OR3: Requerimento de capital para o risco operacional</t>
  </si>
  <si>
    <t>Multiplicador de Perdas Internas (ILM)</t>
  </si>
  <si>
    <t>Requerimento de capital para o risco operacional</t>
  </si>
  <si>
    <r>
      <t>RWA</t>
    </r>
    <r>
      <rPr>
        <vertAlign val="subscript"/>
        <sz val="10"/>
        <rFont val="Calibri"/>
        <family val="2"/>
        <scheme val="minor"/>
      </rPr>
      <t>OPAD</t>
    </r>
  </si>
  <si>
    <r>
      <rPr>
        <u/>
        <sz val="10"/>
        <color rgb="FF000000"/>
        <rFont val="Calibri"/>
        <scheme val="minor"/>
      </rPr>
      <t>Comentários</t>
    </r>
    <r>
      <rPr>
        <sz val="10"/>
        <color rgb="FF000000"/>
        <rFont val="Calibri"/>
        <scheme val="minor"/>
      </rPr>
      <t>:
- O PR aumentou em R$ 2,3 bilhões (1,2%) no último semestre, principalmente, pela variação positiva em lucros acumulados em R$ 13,3 bilhões; ajuste positivo em R$ 2,5 bilhões em função da adoção inicial das Resols. CMN n.º 4.966/21 e 4.975/21; sendo compensados pela remuneração ao acionista em R$ 6,3 bilhões, redução em R$ 5,3 bilhões no saldo de IECP e redução na conta de AVM em R$ 1,7 bilhão.
- O RWA apresentou incremento de R$ 80,9 bilhões (12%) no último semestre devido à variação positiva de R$ 49 bilhões (8,6%) no RWA</t>
    </r>
    <r>
      <rPr>
        <vertAlign val="subscript"/>
        <sz val="10"/>
        <color rgb="FF000000"/>
        <rFont val="Calibri"/>
        <scheme val="minor"/>
      </rPr>
      <t>CPAD</t>
    </r>
    <r>
      <rPr>
        <sz val="10"/>
        <color rgb="FF000000"/>
        <rFont val="Calibri"/>
        <scheme val="minor"/>
      </rPr>
      <t xml:space="preserve"> e de R$ 42 bilhões (128%) no RWA</t>
    </r>
    <r>
      <rPr>
        <vertAlign val="subscript"/>
        <sz val="10"/>
        <color rgb="FF000000"/>
        <rFont val="Calibri"/>
        <scheme val="minor"/>
      </rPr>
      <t>MPAD</t>
    </r>
    <r>
      <rPr>
        <sz val="10"/>
        <color rgb="FF000000"/>
        <rFont val="Calibri"/>
        <scheme val="minor"/>
      </rPr>
      <t>, compensada em parte pela queda na parcela do RWA</t>
    </r>
    <r>
      <rPr>
        <vertAlign val="subscript"/>
        <sz val="10"/>
        <color rgb="FF000000"/>
        <rFont val="Calibri"/>
        <scheme val="minor"/>
      </rPr>
      <t>OPAD</t>
    </r>
    <r>
      <rPr>
        <sz val="10"/>
        <color rgb="FF000000"/>
        <rFont val="Calibri"/>
        <scheme val="minor"/>
      </rPr>
      <t xml:space="preserve"> de R$ 10 bilhões (-14,4%).
- O Índice de Basiléia teve decréscimo de 2.7 pp no segundo semestre em decorrência das variações citadas acima.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</si>
</sst>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0.00_);_(* \(#,##0.00\);_(* &quot;-&quot;??_);_(@_)"/>
    <numFmt numFmtId="165" formatCode="_-* #,##0_-;\-* #,##0_-;_-* &quot;-&quot;??_-;_-@_-"/>
    <numFmt numFmtId="166" formatCode="0.0%"/>
    <numFmt numFmtId="167" formatCode="#,##0_ ;[Red]\-#,##0\ "/>
    <numFmt numFmtId="168" formatCode="_(* #,##0_);_(* \(#,##0\);_(* &quot;-&quot;??_);_(@_)"/>
    <numFmt numFmtId="169" formatCode="#,##0%"/>
    <numFmt numFmtId="170" formatCode="0.0000%"/>
  </numFmts>
  <fonts count="62" x14ac:knownFonts="1">
    <font>
      <sz val="10"/>
      <color rgb="FF000000"/>
      <name val="Times New Roman"/>
      <family val="1"/>
    </font>
    <font>
      <sz val="11"/>
      <color theme="1"/>
      <name val="Calibri"/>
      <family val="2"/>
      <scheme val="minor"/>
    </font>
    <font>
      <sz val="10"/>
      <name val="Calibri"/>
      <family val="2"/>
    </font>
    <font>
      <b/>
      <sz val="10"/>
      <name val="Calibri"/>
      <family val="2"/>
    </font>
    <font>
      <sz val="10"/>
      <name val="Arial"/>
      <family val="2"/>
    </font>
    <font>
      <i/>
      <sz val="10"/>
      <name val="Calibri"/>
      <family val="2"/>
    </font>
    <font>
      <vertAlign val="subscript"/>
      <sz val="10"/>
      <name val="Calibri"/>
      <family val="2"/>
    </font>
    <font>
      <b/>
      <vertAlign val="subscript"/>
      <sz val="10"/>
      <name val="Calibri"/>
      <family val="2"/>
    </font>
    <font>
      <vertAlign val="superscript"/>
      <sz val="10"/>
      <name val="Calibri"/>
      <family val="2"/>
    </font>
    <font>
      <b/>
      <sz val="10"/>
      <color indexed="63"/>
      <name val="Calibri"/>
      <family val="2"/>
    </font>
    <font>
      <sz val="10"/>
      <color indexed="63"/>
      <name val="Calibri"/>
      <family val="2"/>
    </font>
    <font>
      <b/>
      <i/>
      <sz val="10"/>
      <name val="Calibri"/>
      <family val="2"/>
    </font>
    <font>
      <sz val="10"/>
      <color rgb="FF000000"/>
      <name val="Times New Roman"/>
      <family val="1"/>
    </font>
    <font>
      <sz val="10"/>
      <color rgb="FF000000"/>
      <name val="Calibri"/>
      <family val="2"/>
    </font>
    <font>
      <b/>
      <sz val="10"/>
      <color rgb="FF000000"/>
      <name val="Calibri"/>
      <family val="2"/>
    </font>
    <font>
      <sz val="10"/>
      <color rgb="FF000000"/>
      <name val="Calibri"/>
      <family val="2"/>
      <scheme val="minor"/>
    </font>
    <font>
      <sz val="10"/>
      <name val="Calibri"/>
      <family val="2"/>
      <scheme val="minor"/>
    </font>
    <font>
      <b/>
      <sz val="10"/>
      <name val="Calibri"/>
      <family val="2"/>
      <scheme val="minor"/>
    </font>
    <font>
      <b/>
      <sz val="10"/>
      <color rgb="FF000000"/>
      <name val="Calibri"/>
      <family val="2"/>
      <scheme val="minor"/>
    </font>
    <font>
      <b/>
      <sz val="8"/>
      <color rgb="FF000000"/>
      <name val="Calibri"/>
      <family val="2"/>
      <scheme val="minor"/>
    </font>
    <font>
      <b/>
      <sz val="10"/>
      <color rgb="FF000000"/>
      <name val="Times New Roman"/>
      <family val="1"/>
    </font>
    <font>
      <sz val="10"/>
      <color theme="1"/>
      <name val="Calibri"/>
      <family val="2"/>
      <scheme val="minor"/>
    </font>
    <font>
      <i/>
      <sz val="10"/>
      <name val="Calibri"/>
      <family val="2"/>
      <scheme val="minor"/>
    </font>
    <font>
      <b/>
      <sz val="10"/>
      <color theme="1"/>
      <name val="Calibri"/>
      <family val="2"/>
      <scheme val="minor"/>
    </font>
    <font>
      <b/>
      <sz val="10"/>
      <color theme="1"/>
      <name val="Calibri"/>
      <family val="2"/>
    </font>
    <font>
      <u/>
      <sz val="10"/>
      <color rgb="FF000000"/>
      <name val="Calibri"/>
      <family val="2"/>
    </font>
    <font>
      <u/>
      <sz val="10"/>
      <name val="Calibri"/>
      <family val="2"/>
      <scheme val="minor"/>
    </font>
    <font>
      <u/>
      <sz val="10"/>
      <color rgb="FF000000"/>
      <name val="Calibri"/>
      <family val="2"/>
      <scheme val="minor"/>
    </font>
    <font>
      <b/>
      <sz val="8"/>
      <name val="Calibri"/>
      <family val="2"/>
    </font>
    <font>
      <b/>
      <sz val="8"/>
      <color rgb="FF6D6E71"/>
      <name val="Calibri"/>
      <family val="2"/>
    </font>
    <font>
      <b/>
      <sz val="9"/>
      <name val="Calibri"/>
      <family val="2"/>
    </font>
    <font>
      <b/>
      <sz val="9"/>
      <color rgb="FF6D6E71"/>
      <name val="Calibri"/>
      <family val="2"/>
    </font>
    <font>
      <sz val="8"/>
      <name val="Calibri"/>
      <family val="2"/>
    </font>
    <font>
      <sz val="8"/>
      <color rgb="FF6D6E71"/>
      <name val="Calibri"/>
      <family val="2"/>
    </font>
    <font>
      <sz val="8"/>
      <color rgb="FF4D4E53"/>
      <name val="Calibri"/>
      <family val="2"/>
    </font>
    <font>
      <b/>
      <sz val="8"/>
      <color rgb="FFCC092F"/>
      <name val="Calibri"/>
      <family val="2"/>
    </font>
    <font>
      <b/>
      <sz val="8"/>
      <color rgb="FF6D6E71"/>
      <name val="Arial"/>
      <family val="2"/>
    </font>
    <font>
      <sz val="8"/>
      <color rgb="FF6D6E71"/>
      <name val="Arial"/>
      <family val="2"/>
    </font>
    <font>
      <b/>
      <sz val="9"/>
      <name val="Arial"/>
      <family val="2"/>
    </font>
    <font>
      <sz val="10"/>
      <color rgb="FFFF0000"/>
      <name val="Calibri"/>
      <family val="2"/>
    </font>
    <font>
      <sz val="10"/>
      <color rgb="FFFF0000"/>
      <name val="Calibri"/>
      <family val="2"/>
      <scheme val="minor"/>
    </font>
    <font>
      <vertAlign val="subscript"/>
      <sz val="10"/>
      <name val="Calibri"/>
      <family val="2"/>
      <scheme val="minor"/>
    </font>
    <font>
      <b/>
      <sz val="15"/>
      <color theme="3"/>
      <name val="Calibri"/>
      <family val="2"/>
      <scheme val="minor"/>
    </font>
    <font>
      <i/>
      <sz val="10"/>
      <color rgb="FF000000"/>
      <name val="Calibri"/>
      <family val="2"/>
      <scheme val="minor"/>
    </font>
    <font>
      <sz val="11"/>
      <color rgb="FF000000"/>
      <name val="Calibri"/>
      <family val="2"/>
      <scheme val="minor"/>
    </font>
    <font>
      <sz val="11"/>
      <color theme="3"/>
      <name val="Calibri"/>
      <family val="2"/>
      <scheme val="minor"/>
    </font>
    <font>
      <sz val="15"/>
      <color theme="3"/>
      <name val="Calibri"/>
      <family val="2"/>
      <scheme val="minor"/>
    </font>
    <font>
      <sz val="12"/>
      <color theme="1"/>
      <name val="Calibri"/>
      <family val="2"/>
      <scheme val="minor"/>
    </font>
    <font>
      <sz val="12"/>
      <color theme="3"/>
      <name val="Calibri"/>
      <family val="2"/>
      <scheme val="minor"/>
    </font>
    <font>
      <b/>
      <sz val="12"/>
      <color theme="3"/>
      <name val="Calibri"/>
      <family val="2"/>
      <scheme val="minor"/>
    </font>
    <font>
      <sz val="12"/>
      <color rgb="FF000000"/>
      <name val="Calibri"/>
      <family val="2"/>
      <scheme val="minor"/>
    </font>
    <font>
      <sz val="11"/>
      <color rgb="FF000000"/>
      <name val="Calibri"/>
      <family val="2"/>
    </font>
    <font>
      <sz val="9"/>
      <color rgb="FF000000"/>
      <name val="Calibri"/>
      <family val="2"/>
    </font>
    <font>
      <sz val="9"/>
      <name val="Calibri"/>
      <family val="2"/>
    </font>
    <font>
      <sz val="9"/>
      <color rgb="FF6D6E71"/>
      <name val="Calibri"/>
      <family val="2"/>
    </font>
    <font>
      <u/>
      <sz val="10"/>
      <name val="Calibri"/>
      <family val="2"/>
    </font>
    <font>
      <u/>
      <sz val="10"/>
      <color rgb="FFFF0000"/>
      <name val="Calibri"/>
      <family val="2"/>
      <scheme val="minor"/>
    </font>
    <font>
      <sz val="8"/>
      <name val="Times New Roman"/>
      <family val="1"/>
    </font>
    <font>
      <b/>
      <vertAlign val="subscript"/>
      <sz val="10"/>
      <color rgb="FF000000"/>
      <name val="Calibri"/>
      <family val="2"/>
      <scheme val="minor"/>
    </font>
    <font>
      <u/>
      <sz val="10"/>
      <color rgb="FF000000"/>
      <name val="Calibri"/>
      <scheme val="minor"/>
    </font>
    <font>
      <sz val="10"/>
      <color rgb="FF000000"/>
      <name val="Calibri"/>
      <scheme val="minor"/>
    </font>
    <font>
      <vertAlign val="subscript"/>
      <sz val="10"/>
      <color rgb="FF000000"/>
      <name val="Calibri"/>
      <scheme val="minor"/>
    </font>
  </fonts>
  <fills count="20">
    <fill>
      <patternFill patternType="none"/>
    </fill>
    <fill>
      <patternFill patternType="gray125"/>
    </fill>
    <fill>
      <patternFill patternType="solid">
        <fgColor indexed="22"/>
        <bgColor indexed="64"/>
      </patternFill>
    </fill>
    <fill>
      <patternFill patternType="solid">
        <fgColor indexed="9"/>
        <bgColor indexed="9"/>
      </patternFill>
    </fill>
    <fill>
      <patternFill patternType="solid">
        <fgColor theme="0" tint="-0.249977111117893"/>
        <bgColor indexed="64"/>
      </patternFill>
    </fill>
    <fill>
      <patternFill patternType="solid">
        <fgColor theme="0" tint="-4.9989318521683403E-2"/>
        <bgColor indexed="64"/>
      </patternFill>
    </fill>
    <fill>
      <patternFill patternType="lightDown">
        <bgColor theme="0" tint="-0.249977111117893"/>
      </patternFill>
    </fill>
    <fill>
      <patternFill patternType="solid">
        <fgColor theme="0" tint="-0.14999847407452621"/>
        <bgColor indexed="64"/>
      </patternFill>
    </fill>
    <fill>
      <patternFill patternType="solid">
        <fgColor rgb="FFD9D9D9"/>
      </patternFill>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9"/>
      </patternFill>
    </fill>
    <fill>
      <patternFill patternType="solid">
        <fgColor rgb="FFBEBEBE"/>
      </patternFill>
    </fill>
    <fill>
      <patternFill patternType="solid">
        <fgColor rgb="FFDADADA"/>
      </patternFill>
    </fill>
    <fill>
      <patternFill patternType="lightUp">
        <fgColor rgb="FF6D6E71"/>
      </patternFill>
    </fill>
    <fill>
      <patternFill patternType="lightUp">
        <fgColor rgb="FF6D6E71"/>
        <bgColor theme="0" tint="-0.14999847407452621"/>
      </patternFill>
    </fill>
    <fill>
      <patternFill patternType="lightUp">
        <fgColor rgb="FF6D6E71"/>
        <bgColor theme="0" tint="-0.249977111117893"/>
      </patternFill>
    </fill>
    <fill>
      <patternFill patternType="solid">
        <fgColor rgb="FFFFFFFF"/>
        <bgColor rgb="FF000000"/>
      </patternFill>
    </fill>
    <fill>
      <patternFill patternType="solid">
        <fgColor indexed="6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indexed="64"/>
      </top>
      <bottom style="thin">
        <color rgb="FF000000"/>
      </bottom>
      <diagonal/>
    </border>
    <border>
      <left/>
      <right/>
      <top style="thin">
        <color rgb="FF000000"/>
      </top>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right/>
      <top style="thin">
        <color theme="0" tint="-0.24994659260841701"/>
      </top>
      <bottom/>
      <diagonal/>
    </border>
    <border>
      <left/>
      <right/>
      <top/>
      <bottom style="hair">
        <color theme="0" tint="-0.24994659260841701"/>
      </bottom>
      <diagonal/>
    </border>
    <border>
      <left/>
      <right style="hair">
        <color theme="0" tint="-0.14996795556505021"/>
      </right>
      <top/>
      <bottom/>
      <diagonal/>
    </border>
    <border>
      <left style="hair">
        <color theme="0" tint="-0.14996795556505021"/>
      </left>
      <right/>
      <top/>
      <bottom/>
      <diagonal/>
    </border>
    <border>
      <left style="hair">
        <color theme="0" tint="-0.14996795556505021"/>
      </left>
      <right style="hair">
        <color theme="0" tint="-0.14996795556505021"/>
      </right>
      <top/>
      <bottom/>
      <diagonal/>
    </border>
    <border>
      <left/>
      <right/>
      <top/>
      <bottom style="thin">
        <color theme="0" tint="-0.24994659260841701"/>
      </bottom>
      <diagonal/>
    </border>
    <border>
      <left style="thin">
        <color indexed="64"/>
      </left>
      <right/>
      <top/>
      <bottom/>
      <diagonal/>
    </border>
  </borders>
  <cellStyleXfs count="13">
    <xf numFmtId="0" fontId="0" fillId="0" borderId="0"/>
    <xf numFmtId="0" fontId="4" fillId="0" borderId="0"/>
    <xf numFmtId="0" fontId="4" fillId="0" borderId="0"/>
    <xf numFmtId="0" fontId="12" fillId="0" borderId="0"/>
    <xf numFmtId="0" fontId="12" fillId="0" borderId="0"/>
    <xf numFmtId="0" fontId="4" fillId="0" borderId="0"/>
    <xf numFmtId="0" fontId="12" fillId="0" borderId="0"/>
    <xf numFmtId="9" fontId="12" fillId="0" borderId="0" applyFont="0" applyFill="0" applyBorder="0" applyAlignment="0" applyProtection="0"/>
    <xf numFmtId="9"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43" fontId="4" fillId="0" borderId="0" applyFont="0" applyFill="0" applyBorder="0" applyAlignment="0" applyProtection="0"/>
  </cellStyleXfs>
  <cellXfs count="656">
    <xf numFmtId="0" fontId="0" fillId="0" borderId="0" xfId="0" applyAlignment="1">
      <alignment horizontal="left" vertical="top"/>
    </xf>
    <xf numFmtId="0" fontId="13" fillId="0" borderId="0" xfId="0" applyFont="1" applyAlignment="1">
      <alignment horizontal="left" vertical="top"/>
    </xf>
    <xf numFmtId="1" fontId="13" fillId="0" borderId="1" xfId="0" applyNumberFormat="1" applyFont="1" applyBorder="1" applyAlignment="1">
      <alignment horizontal="center" vertical="center" shrinkToFit="1"/>
    </xf>
    <xf numFmtId="0" fontId="15" fillId="0" borderId="0" xfId="0" applyFont="1" applyAlignment="1">
      <alignment horizontal="left" vertical="top"/>
    </xf>
    <xf numFmtId="0" fontId="15" fillId="0" borderId="13" xfId="0" applyFont="1" applyBorder="1" applyAlignment="1">
      <alignment vertical="center" wrapText="1"/>
    </xf>
    <xf numFmtId="0" fontId="15" fillId="0" borderId="14" xfId="0" applyFont="1" applyBorder="1" applyAlignment="1">
      <alignment vertical="center" wrapText="1"/>
    </xf>
    <xf numFmtId="0" fontId="15" fillId="0" borderId="0" xfId="0" applyFont="1" applyAlignment="1">
      <alignment vertical="top" wrapText="1"/>
    </xf>
    <xf numFmtId="0" fontId="16" fillId="0" borderId="1" xfId="0" applyFont="1" applyBorder="1" applyAlignment="1">
      <alignment horizontal="center" vertical="top" wrapText="1"/>
    </xf>
    <xf numFmtId="1" fontId="15" fillId="0" borderId="1" xfId="0" applyNumberFormat="1" applyFont="1" applyBorder="1" applyAlignment="1">
      <alignment horizontal="center" vertical="top" shrinkToFit="1"/>
    </xf>
    <xf numFmtId="0" fontId="15" fillId="0" borderId="2" xfId="0" applyFont="1" applyBorder="1" applyAlignment="1">
      <alignment vertical="top" wrapText="1"/>
    </xf>
    <xf numFmtId="0" fontId="16" fillId="0" borderId="2" xfId="0" applyFont="1" applyBorder="1" applyAlignment="1">
      <alignment vertical="top" wrapText="1"/>
    </xf>
    <xf numFmtId="0" fontId="16" fillId="0" borderId="1" xfId="0" applyFont="1" applyBorder="1" applyAlignment="1">
      <alignment horizontal="center" vertical="center" wrapText="1"/>
    </xf>
    <xf numFmtId="1" fontId="18" fillId="4" borderId="1" xfId="0" applyNumberFormat="1" applyFont="1" applyFill="1" applyBorder="1" applyAlignment="1">
      <alignment horizontal="center" vertical="top" shrinkToFit="1"/>
    </xf>
    <xf numFmtId="0" fontId="17" fillId="4" borderId="2" xfId="0" applyFont="1" applyFill="1" applyBorder="1" applyAlignment="1">
      <alignment vertical="top" wrapText="1"/>
    </xf>
    <xf numFmtId="0" fontId="18" fillId="4" borderId="1" xfId="0" applyFont="1" applyFill="1" applyBorder="1" applyAlignment="1">
      <alignment horizontal="left" wrapText="1"/>
    </xf>
    <xf numFmtId="0" fontId="17"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1" fontId="15" fillId="0" borderId="1" xfId="0" applyNumberFormat="1" applyFont="1" applyBorder="1" applyAlignment="1">
      <alignment horizontal="center" vertical="center" shrinkToFit="1"/>
    </xf>
    <xf numFmtId="0" fontId="16" fillId="0" borderId="1" xfId="0" applyFont="1" applyBorder="1" applyAlignment="1">
      <alignment horizontal="left" vertical="center" wrapText="1"/>
    </xf>
    <xf numFmtId="0" fontId="15" fillId="0" borderId="0" xfId="0" applyFont="1" applyAlignment="1">
      <alignment horizontal="center" vertical="center"/>
    </xf>
    <xf numFmtId="0" fontId="15" fillId="0" borderId="0" xfId="0" applyFont="1" applyAlignment="1">
      <alignment horizontal="left" vertical="center"/>
    </xf>
    <xf numFmtId="0" fontId="15" fillId="0" borderId="3" xfId="0" applyFont="1" applyBorder="1" applyAlignment="1">
      <alignment vertical="top" wrapText="1"/>
    </xf>
    <xf numFmtId="0" fontId="16" fillId="0" borderId="1" xfId="0" applyFont="1" applyBorder="1" applyAlignment="1">
      <alignment horizontal="left" vertical="top" wrapText="1" indent="2"/>
    </xf>
    <xf numFmtId="0" fontId="15" fillId="0" borderId="0" xfId="0" applyFont="1" applyAlignment="1">
      <alignment horizontal="left" vertical="top" wrapText="1"/>
    </xf>
    <xf numFmtId="0" fontId="15" fillId="0" borderId="0" xfId="0" applyFont="1" applyAlignment="1">
      <alignment horizontal="center" vertical="top"/>
    </xf>
    <xf numFmtId="0" fontId="15" fillId="0" borderId="0" xfId="0" applyFont="1" applyAlignment="1">
      <alignment horizontal="center" vertical="top" wrapText="1"/>
    </xf>
    <xf numFmtId="0" fontId="15" fillId="0" borderId="3" xfId="0" applyFont="1" applyBorder="1" applyAlignment="1">
      <alignment horizontal="center" vertical="top" wrapText="1"/>
    </xf>
    <xf numFmtId="1" fontId="18" fillId="0" borderId="1" xfId="0" applyNumberFormat="1" applyFont="1" applyBorder="1" applyAlignment="1">
      <alignment horizontal="center" vertical="center" shrinkToFit="1"/>
    </xf>
    <xf numFmtId="0" fontId="15" fillId="0" borderId="0" xfId="0" applyFont="1" applyAlignment="1">
      <alignment horizontal="center" vertical="center" wrapText="1"/>
    </xf>
    <xf numFmtId="43" fontId="15" fillId="0" borderId="1" xfId="9" applyFont="1" applyFill="1" applyBorder="1" applyAlignment="1">
      <alignment horizontal="left" wrapText="1"/>
    </xf>
    <xf numFmtId="165" fontId="15" fillId="0" borderId="1" xfId="9" applyNumberFormat="1" applyFont="1" applyFill="1" applyBorder="1" applyAlignment="1">
      <alignment horizontal="left" wrapText="1"/>
    </xf>
    <xf numFmtId="165" fontId="15" fillId="4" borderId="1" xfId="9" applyNumberFormat="1" applyFont="1" applyFill="1" applyBorder="1" applyAlignment="1">
      <alignment horizontal="left" wrapText="1"/>
    </xf>
    <xf numFmtId="0" fontId="0" fillId="0" borderId="0" xfId="0" applyAlignment="1">
      <alignment horizontal="center" vertical="top"/>
    </xf>
    <xf numFmtId="0" fontId="15" fillId="0" borderId="0" xfId="0" applyFont="1" applyAlignment="1">
      <alignment vertical="center" wrapText="1"/>
    </xf>
    <xf numFmtId="0" fontId="15" fillId="0" borderId="1" xfId="0" applyFont="1" applyBorder="1" applyAlignment="1">
      <alignment horizontal="left" vertical="center" wrapText="1"/>
    </xf>
    <xf numFmtId="0" fontId="16" fillId="0" borderId="0" xfId="0" applyFont="1" applyAlignment="1">
      <alignment vertical="center" wrapText="1"/>
    </xf>
    <xf numFmtId="9" fontId="18" fillId="4" borderId="1" xfId="0" applyNumberFormat="1" applyFont="1" applyFill="1" applyBorder="1" applyAlignment="1">
      <alignment horizontal="center" vertical="center" shrinkToFit="1"/>
    </xf>
    <xf numFmtId="0" fontId="17" fillId="0" borderId="1" xfId="0" applyFont="1" applyBorder="1" applyAlignment="1">
      <alignment horizontal="left" vertical="center" wrapText="1"/>
    </xf>
    <xf numFmtId="1" fontId="18" fillId="4" borderId="1" xfId="0" applyNumberFormat="1" applyFont="1" applyFill="1" applyBorder="1" applyAlignment="1">
      <alignment horizontal="center" vertical="center" shrinkToFit="1"/>
    </xf>
    <xf numFmtId="0" fontId="17" fillId="4" borderId="1" xfId="0" applyFont="1" applyFill="1" applyBorder="1" applyAlignment="1">
      <alignment horizontal="left" vertical="center" wrapText="1"/>
    </xf>
    <xf numFmtId="0" fontId="16" fillId="0" borderId="1" xfId="0" applyFont="1" applyBorder="1" applyAlignment="1">
      <alignment horizontal="left" vertical="center" wrapText="1" indent="4"/>
    </xf>
    <xf numFmtId="0" fontId="15" fillId="0" borderId="0" xfId="0" applyFont="1" applyAlignment="1">
      <alignment vertical="top"/>
    </xf>
    <xf numFmtId="0" fontId="15" fillId="0" borderId="0" xfId="0" applyFont="1" applyAlignment="1">
      <alignment vertical="center"/>
    </xf>
    <xf numFmtId="165" fontId="16" fillId="0" borderId="1" xfId="9" applyNumberFormat="1" applyFont="1" applyFill="1" applyBorder="1" applyAlignment="1">
      <alignment horizontal="left" vertical="center" wrapText="1"/>
    </xf>
    <xf numFmtId="10" fontId="15" fillId="0" borderId="0" xfId="0" applyNumberFormat="1" applyFont="1" applyAlignment="1">
      <alignment horizontal="center" vertical="center"/>
    </xf>
    <xf numFmtId="0" fontId="15" fillId="0" borderId="0" xfId="0" quotePrefix="1" applyFont="1" applyAlignment="1">
      <alignment horizontal="left" vertical="center"/>
    </xf>
    <xf numFmtId="1" fontId="15" fillId="5" borderId="1" xfId="0" applyNumberFormat="1" applyFont="1" applyFill="1" applyBorder="1" applyAlignment="1">
      <alignment horizontal="center" vertical="center" shrinkToFit="1"/>
    </xf>
    <xf numFmtId="0" fontId="16" fillId="5" borderId="1" xfId="0" applyFont="1" applyFill="1" applyBorder="1" applyAlignment="1">
      <alignment horizontal="left" vertical="center" wrapText="1"/>
    </xf>
    <xf numFmtId="165" fontId="18" fillId="4" borderId="1" xfId="9" applyNumberFormat="1" applyFont="1" applyFill="1" applyBorder="1" applyAlignment="1">
      <alignment horizontal="left" vertical="center" wrapText="1"/>
    </xf>
    <xf numFmtId="0" fontId="15" fillId="0" borderId="17" xfId="0" applyFont="1" applyBorder="1" applyAlignment="1">
      <alignment vertical="center" wrapText="1"/>
    </xf>
    <xf numFmtId="0" fontId="16" fillId="0" borderId="15" xfId="0" applyFont="1" applyBorder="1" applyAlignment="1">
      <alignment horizontal="center" vertical="center" wrapText="1"/>
    </xf>
    <xf numFmtId="1" fontId="15" fillId="0" borderId="15" xfId="0" applyNumberFormat="1" applyFont="1" applyBorder="1" applyAlignment="1">
      <alignment horizontal="center" vertical="center" shrinkToFit="1"/>
    </xf>
    <xf numFmtId="0" fontId="16" fillId="0" borderId="18" xfId="0" applyFont="1" applyBorder="1" applyAlignment="1">
      <alignment horizontal="left" vertical="center" wrapText="1"/>
    </xf>
    <xf numFmtId="0" fontId="17" fillId="0" borderId="18" xfId="0" applyFont="1" applyBorder="1" applyAlignment="1">
      <alignment horizontal="left" vertical="center" wrapText="1"/>
    </xf>
    <xf numFmtId="0" fontId="15" fillId="0" borderId="18" xfId="0" applyFont="1" applyBorder="1" applyAlignment="1">
      <alignment horizontal="left" vertical="center" wrapText="1"/>
    </xf>
    <xf numFmtId="0" fontId="16" fillId="0" borderId="18" xfId="0" applyFont="1" applyBorder="1" applyAlignment="1">
      <alignment vertical="center" wrapText="1"/>
    </xf>
    <xf numFmtId="1" fontId="15" fillId="0" borderId="19" xfId="0" applyNumberFormat="1" applyFont="1" applyBorder="1" applyAlignment="1">
      <alignment horizontal="center" vertical="center" shrinkToFit="1"/>
    </xf>
    <xf numFmtId="165" fontId="15" fillId="0" borderId="0" xfId="0" applyNumberFormat="1" applyFont="1" applyAlignment="1">
      <alignment horizontal="left" vertical="center"/>
    </xf>
    <xf numFmtId="166" fontId="15" fillId="0" borderId="0" xfId="0" applyNumberFormat="1" applyFont="1" applyAlignment="1">
      <alignment horizontal="left" vertical="center"/>
    </xf>
    <xf numFmtId="4" fontId="15" fillId="0" borderId="0" xfId="0" applyNumberFormat="1" applyFont="1" applyAlignment="1">
      <alignment horizontal="left" vertical="center"/>
    </xf>
    <xf numFmtId="10" fontId="15" fillId="0" borderId="0" xfId="7" applyNumberFormat="1" applyFont="1" applyFill="1" applyBorder="1" applyAlignment="1">
      <alignment horizontal="left" vertical="center"/>
    </xf>
    <xf numFmtId="10" fontId="15" fillId="0" borderId="0" xfId="0" applyNumberFormat="1" applyFont="1" applyAlignment="1">
      <alignment horizontal="left" vertical="center"/>
    </xf>
    <xf numFmtId="14" fontId="3" fillId="4" borderId="15" xfId="0" applyNumberFormat="1" applyFont="1" applyFill="1" applyBorder="1" applyAlignment="1">
      <alignment horizontal="center" vertical="center" wrapText="1"/>
    </xf>
    <xf numFmtId="166" fontId="13" fillId="0" borderId="15" xfId="7" applyNumberFormat="1" applyFont="1" applyFill="1" applyBorder="1" applyAlignment="1">
      <alignment horizontal="right" vertical="center" wrapText="1"/>
    </xf>
    <xf numFmtId="165" fontId="2" fillId="0" borderId="15" xfId="9" applyNumberFormat="1" applyFont="1" applyFill="1" applyBorder="1" applyAlignment="1">
      <alignment horizontal="right" vertical="center" wrapText="1"/>
    </xf>
    <xf numFmtId="14" fontId="3" fillId="4" borderId="1" xfId="0" applyNumberFormat="1" applyFont="1" applyFill="1" applyBorder="1" applyAlignment="1">
      <alignment horizontal="center" vertical="center" wrapText="1"/>
    </xf>
    <xf numFmtId="165" fontId="13" fillId="0" borderId="1" xfId="9" applyNumberFormat="1" applyFont="1" applyFill="1" applyBorder="1" applyAlignment="1">
      <alignment horizontal="left" vertical="center" wrapText="1"/>
    </xf>
    <xf numFmtId="165" fontId="14" fillId="4" borderId="1" xfId="9" applyNumberFormat="1" applyFont="1" applyFill="1" applyBorder="1" applyAlignment="1">
      <alignment horizontal="left" vertical="center" wrapText="1"/>
    </xf>
    <xf numFmtId="0" fontId="2" fillId="0" borderId="1" xfId="0" applyFont="1" applyBorder="1" applyAlignment="1">
      <alignment horizontal="left" vertical="center" wrapText="1"/>
    </xf>
    <xf numFmtId="0" fontId="13" fillId="0" borderId="0" xfId="0" applyFont="1" applyAlignment="1">
      <alignment horizontal="left" vertical="center"/>
    </xf>
    <xf numFmtId="0" fontId="2" fillId="0" borderId="1" xfId="0" applyFont="1" applyBorder="1" applyAlignment="1">
      <alignment horizontal="center" vertical="center" wrapText="1"/>
    </xf>
    <xf numFmtId="0" fontId="13" fillId="6" borderId="1" xfId="0" applyFont="1" applyFill="1" applyBorder="1" applyAlignment="1">
      <alignment horizontal="left" vertical="center" wrapText="1"/>
    </xf>
    <xf numFmtId="165" fontId="13" fillId="0" borderId="1" xfId="9" applyNumberFormat="1" applyFont="1" applyFill="1" applyBorder="1" applyAlignment="1">
      <alignment horizontal="center" vertical="center" wrapText="1"/>
    </xf>
    <xf numFmtId="165" fontId="13" fillId="4" borderId="1" xfId="9" applyNumberFormat="1" applyFont="1" applyFill="1" applyBorder="1" applyAlignment="1">
      <alignment horizontal="left" wrapText="1"/>
    </xf>
    <xf numFmtId="165" fontId="15" fillId="6" borderId="1" xfId="9" applyNumberFormat="1" applyFont="1" applyFill="1" applyBorder="1" applyAlignment="1">
      <alignment horizontal="left" wrapText="1"/>
    </xf>
    <xf numFmtId="0" fontId="16" fillId="0" borderId="16" xfId="0" applyFont="1" applyBorder="1" applyAlignment="1">
      <alignment horizontal="left" vertical="center" wrapText="1"/>
    </xf>
    <xf numFmtId="0" fontId="17" fillId="4" borderId="16" xfId="0" applyFont="1" applyFill="1" applyBorder="1" applyAlignment="1">
      <alignment horizontal="left" vertical="center" wrapText="1"/>
    </xf>
    <xf numFmtId="165" fontId="15" fillId="4" borderId="1" xfId="9" applyNumberFormat="1" applyFont="1" applyFill="1" applyBorder="1" applyAlignment="1">
      <alignment horizontal="left" vertical="center" wrapText="1"/>
    </xf>
    <xf numFmtId="0" fontId="16" fillId="0" borderId="16" xfId="0" applyFont="1" applyBorder="1" applyAlignment="1">
      <alignment vertical="center" wrapText="1"/>
    </xf>
    <xf numFmtId="0" fontId="13" fillId="0" borderId="0" xfId="0" applyFont="1" applyAlignment="1">
      <alignment vertical="center" wrapText="1"/>
    </xf>
    <xf numFmtId="0" fontId="13" fillId="0" borderId="17" xfId="0" applyFont="1" applyBorder="1" applyAlignment="1">
      <alignment vertical="center" wrapText="1"/>
    </xf>
    <xf numFmtId="0" fontId="2" fillId="0" borderId="15" xfId="0" applyFont="1" applyBorder="1" applyAlignment="1">
      <alignment horizontal="center" vertical="center" wrapText="1"/>
    </xf>
    <xf numFmtId="0" fontId="13" fillId="0" borderId="13" xfId="0" applyFont="1" applyBorder="1" applyAlignment="1">
      <alignment vertical="center" wrapText="1"/>
    </xf>
    <xf numFmtId="0" fontId="13" fillId="0" borderId="14" xfId="0" applyFont="1" applyBorder="1" applyAlignment="1">
      <alignment vertical="center" wrapText="1"/>
    </xf>
    <xf numFmtId="1" fontId="13" fillId="0" borderId="19" xfId="0" applyNumberFormat="1" applyFont="1" applyBorder="1" applyAlignment="1">
      <alignment horizontal="center" vertical="center" shrinkToFit="1"/>
    </xf>
    <xf numFmtId="0" fontId="2" fillId="0" borderId="18" xfId="0" applyFont="1" applyBorder="1" applyAlignment="1">
      <alignment horizontal="left" vertical="center" wrapText="1"/>
    </xf>
    <xf numFmtId="0" fontId="2" fillId="0" borderId="19" xfId="0" applyFont="1" applyBorder="1" applyAlignment="1">
      <alignment horizontal="center" vertical="center" wrapText="1"/>
    </xf>
    <xf numFmtId="0" fontId="20" fillId="4" borderId="15" xfId="0" applyFont="1" applyFill="1" applyBorder="1" applyAlignment="1">
      <alignment horizontal="center" vertical="center" wrapText="1"/>
    </xf>
    <xf numFmtId="0" fontId="3" fillId="4" borderId="18" xfId="0" applyFont="1" applyFill="1" applyBorder="1" applyAlignment="1">
      <alignment vertical="center" wrapText="1"/>
    </xf>
    <xf numFmtId="165" fontId="18" fillId="4" borderId="1" xfId="10" applyNumberFormat="1" applyFont="1" applyFill="1" applyBorder="1" applyAlignment="1">
      <alignment horizontal="left" wrapText="1"/>
    </xf>
    <xf numFmtId="165" fontId="18" fillId="0" borderId="15" xfId="9" applyNumberFormat="1" applyFont="1" applyFill="1" applyBorder="1" applyAlignment="1">
      <alignment horizontal="right" vertical="center" wrapText="1"/>
    </xf>
    <xf numFmtId="0" fontId="13" fillId="0" borderId="0" xfId="0" applyFont="1" applyAlignment="1">
      <alignment vertical="top" wrapText="1"/>
    </xf>
    <xf numFmtId="0" fontId="13" fillId="0" borderId="6" xfId="0" applyFont="1" applyBorder="1" applyAlignment="1">
      <alignment vertical="top" wrapText="1"/>
    </xf>
    <xf numFmtId="0" fontId="13" fillId="0" borderId="3" xfId="0" applyFont="1" applyBorder="1" applyAlignment="1">
      <alignment vertical="top" wrapText="1"/>
    </xf>
    <xf numFmtId="0" fontId="13" fillId="0" borderId="5" xfId="0" applyFont="1" applyBorder="1" applyAlignment="1">
      <alignment vertical="top" wrapText="1"/>
    </xf>
    <xf numFmtId="0" fontId="14"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0" borderId="1" xfId="0" applyFont="1" applyBorder="1" applyAlignment="1">
      <alignment vertical="center" wrapText="1"/>
    </xf>
    <xf numFmtId="1" fontId="14" fillId="4" borderId="1" xfId="0" applyNumberFormat="1" applyFont="1" applyFill="1" applyBorder="1" applyAlignment="1">
      <alignment horizontal="center" vertical="center" shrinkToFit="1"/>
    </xf>
    <xf numFmtId="0" fontId="3" fillId="4" borderId="1" xfId="0" applyFont="1" applyFill="1" applyBorder="1" applyAlignment="1">
      <alignment horizontal="left" vertical="center" wrapText="1"/>
    </xf>
    <xf numFmtId="0" fontId="16" fillId="0" borderId="1" xfId="0" applyFont="1" applyBorder="1" applyAlignment="1">
      <alignment horizontal="left" vertical="top" wrapText="1" indent="4"/>
    </xf>
    <xf numFmtId="165" fontId="15" fillId="0" borderId="1" xfId="9" applyNumberFormat="1" applyFont="1" applyFill="1" applyBorder="1" applyAlignment="1">
      <alignment horizontal="left" vertical="top"/>
    </xf>
    <xf numFmtId="165" fontId="15" fillId="0" borderId="0" xfId="9" applyNumberFormat="1" applyFont="1" applyFill="1" applyBorder="1" applyAlignment="1">
      <alignment horizontal="left" vertical="top"/>
    </xf>
    <xf numFmtId="165" fontId="12" fillId="0" borderId="0" xfId="9" applyNumberFormat="1" applyFont="1" applyFill="1" applyBorder="1" applyAlignment="1">
      <alignment horizontal="left" vertical="top"/>
    </xf>
    <xf numFmtId="17" fontId="3" fillId="7" borderId="1" xfId="0" applyNumberFormat="1" applyFont="1" applyFill="1" applyBorder="1" applyAlignment="1">
      <alignment horizontal="center" vertical="center"/>
    </xf>
    <xf numFmtId="0" fontId="3" fillId="4" borderId="1" xfId="0" applyFont="1" applyFill="1" applyBorder="1" applyAlignment="1">
      <alignment horizontal="center" vertical="center"/>
    </xf>
    <xf numFmtId="0" fontId="3" fillId="7" borderId="1" xfId="0" applyFont="1" applyFill="1" applyBorder="1" applyAlignment="1">
      <alignment horizontal="left" vertical="center"/>
    </xf>
    <xf numFmtId="0" fontId="2" fillId="0" borderId="1"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65" fontId="21" fillId="0" borderId="1" xfId="9" applyNumberFormat="1" applyFont="1" applyBorder="1" applyAlignment="1">
      <alignment horizontal="justify" vertical="center"/>
    </xf>
    <xf numFmtId="0" fontId="15" fillId="0" borderId="13" xfId="0" applyFont="1" applyBorder="1" applyAlignment="1">
      <alignment horizontal="center" vertical="center" wrapText="1"/>
    </xf>
    <xf numFmtId="0" fontId="22" fillId="0" borderId="18" xfId="0" applyFont="1" applyBorder="1" applyAlignment="1">
      <alignment vertical="center" wrapText="1"/>
    </xf>
    <xf numFmtId="0" fontId="17" fillId="7" borderId="1" xfId="0" applyFont="1" applyFill="1" applyBorder="1" applyAlignment="1">
      <alignment horizontal="center" vertical="center" wrapText="1"/>
    </xf>
    <xf numFmtId="0" fontId="17" fillId="0" borderId="1" xfId="3" applyFont="1" applyBorder="1" applyAlignment="1">
      <alignment horizontal="left" vertical="center" wrapText="1"/>
    </xf>
    <xf numFmtId="0" fontId="16" fillId="0" borderId="1" xfId="3" applyFont="1" applyBorder="1" applyAlignment="1">
      <alignment horizontal="left" vertical="center" wrapText="1" indent="1"/>
    </xf>
    <xf numFmtId="0" fontId="15" fillId="0" borderId="1" xfId="3" applyFont="1" applyBorder="1" applyAlignment="1">
      <alignment horizontal="left" vertical="center" wrapText="1" indent="1"/>
    </xf>
    <xf numFmtId="0" fontId="16" fillId="0" borderId="1" xfId="3" applyFont="1" applyBorder="1" applyAlignment="1">
      <alignment horizontal="left" vertical="center" wrapText="1" indent="2"/>
    </xf>
    <xf numFmtId="0" fontId="13" fillId="0" borderId="0" xfId="0" applyFont="1" applyAlignment="1">
      <alignment horizontal="center" vertical="center"/>
    </xf>
    <xf numFmtId="0" fontId="16" fillId="4" borderId="7" xfId="0" applyFont="1" applyFill="1" applyBorder="1" applyAlignment="1">
      <alignment horizontal="center" vertical="center" wrapText="1"/>
    </xf>
    <xf numFmtId="0" fontId="17" fillId="8" borderId="16" xfId="0" applyFont="1" applyFill="1" applyBorder="1" applyAlignment="1">
      <alignment vertical="center" wrapText="1"/>
    </xf>
    <xf numFmtId="0" fontId="17" fillId="8" borderId="19" xfId="0" applyFont="1" applyFill="1" applyBorder="1" applyAlignment="1">
      <alignment vertical="center" wrapText="1"/>
    </xf>
    <xf numFmtId="165" fontId="15" fillId="0" borderId="1" xfId="9" applyNumberFormat="1" applyFont="1" applyFill="1" applyBorder="1" applyAlignment="1">
      <alignment horizontal="left" vertical="top"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5" fillId="0" borderId="3" xfId="6" applyFont="1" applyBorder="1" applyAlignment="1">
      <alignment horizontal="left" vertical="top"/>
    </xf>
    <xf numFmtId="0" fontId="16" fillId="0" borderId="3" xfId="6" applyFont="1" applyBorder="1" applyAlignment="1">
      <alignment vertical="center" wrapText="1"/>
    </xf>
    <xf numFmtId="0" fontId="16" fillId="0" borderId="5" xfId="6" applyFont="1" applyBorder="1" applyAlignment="1">
      <alignment vertical="center" wrapText="1"/>
    </xf>
    <xf numFmtId="0" fontId="17" fillId="9" borderId="1" xfId="6" applyFont="1" applyFill="1" applyBorder="1" applyAlignment="1">
      <alignment horizontal="center" vertical="center" wrapText="1"/>
    </xf>
    <xf numFmtId="0" fontId="18" fillId="9" borderId="1" xfId="6" applyFont="1" applyFill="1" applyBorder="1" applyAlignment="1">
      <alignment horizontal="center" vertical="center" wrapText="1"/>
    </xf>
    <xf numFmtId="1" fontId="15" fillId="0" borderId="1" xfId="6" applyNumberFormat="1" applyFont="1" applyBorder="1" applyAlignment="1">
      <alignment horizontal="center" vertical="center" shrinkToFit="1"/>
    </xf>
    <xf numFmtId="0" fontId="16" fillId="0" borderId="1" xfId="6" applyFont="1" applyBorder="1" applyAlignment="1">
      <alignment horizontal="left" vertical="center" wrapText="1"/>
    </xf>
    <xf numFmtId="165" fontId="18" fillId="7" borderId="1" xfId="9" applyNumberFormat="1" applyFont="1" applyFill="1" applyBorder="1" applyAlignment="1">
      <alignment horizontal="center" vertical="center" wrapText="1"/>
    </xf>
    <xf numFmtId="165" fontId="18" fillId="9" borderId="1" xfId="9" applyNumberFormat="1" applyFont="1" applyFill="1" applyBorder="1" applyAlignment="1">
      <alignment horizontal="center" vertical="center" wrapText="1"/>
    </xf>
    <xf numFmtId="0" fontId="17" fillId="7" borderId="1" xfId="6" applyFont="1" applyFill="1" applyBorder="1" applyAlignment="1">
      <alignment horizontal="left" vertical="center" wrapText="1"/>
    </xf>
    <xf numFmtId="0" fontId="17" fillId="4" borderId="1" xfId="6" applyFont="1" applyFill="1" applyBorder="1" applyAlignment="1">
      <alignment horizontal="center" vertical="center" wrapText="1"/>
    </xf>
    <xf numFmtId="0" fontId="16" fillId="0" borderId="1" xfId="6" applyFont="1" applyBorder="1" applyAlignment="1">
      <alignment horizontal="left" vertical="top" wrapText="1" indent="1"/>
    </xf>
    <xf numFmtId="0" fontId="17" fillId="9" borderId="1" xfId="6" applyFont="1" applyFill="1" applyBorder="1" applyAlignment="1">
      <alignment horizontal="left" vertical="center" wrapText="1"/>
    </xf>
    <xf numFmtId="0" fontId="15" fillId="0" borderId="0" xfId="6" applyFont="1" applyAlignment="1">
      <alignment horizontal="left" wrapText="1"/>
    </xf>
    <xf numFmtId="165" fontId="18" fillId="7" borderId="1" xfId="9" applyNumberFormat="1" applyFont="1" applyFill="1" applyBorder="1" applyAlignment="1">
      <alignment horizontal="center" vertical="center"/>
    </xf>
    <xf numFmtId="0" fontId="16" fillId="4" borderId="24"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6" fillId="0" borderId="18" xfId="0" applyFont="1" applyBorder="1" applyAlignment="1">
      <alignment vertical="top" wrapText="1"/>
    </xf>
    <xf numFmtId="165" fontId="15" fillId="0" borderId="15" xfId="9" applyNumberFormat="1" applyFont="1" applyFill="1" applyBorder="1" applyAlignment="1">
      <alignment horizontal="left" vertical="top" wrapText="1"/>
    </xf>
    <xf numFmtId="1" fontId="15" fillId="0" borderId="19" xfId="0" applyNumberFormat="1" applyFont="1" applyBorder="1" applyAlignment="1">
      <alignment horizontal="center" vertical="top" shrinkToFit="1"/>
    </xf>
    <xf numFmtId="1" fontId="18" fillId="0" borderId="19" xfId="0" applyNumberFormat="1" applyFont="1" applyBorder="1" applyAlignment="1">
      <alignment horizontal="center" vertical="top" shrinkToFit="1"/>
    </xf>
    <xf numFmtId="0" fontId="17" fillId="4" borderId="18" xfId="0" applyFont="1" applyFill="1" applyBorder="1" applyAlignment="1">
      <alignment vertical="top" wrapText="1"/>
    </xf>
    <xf numFmtId="165" fontId="18" fillId="4" borderId="15" xfId="9" applyNumberFormat="1" applyFont="1" applyFill="1" applyBorder="1" applyAlignment="1">
      <alignment horizontal="left" wrapText="1"/>
    </xf>
    <xf numFmtId="165" fontId="23" fillId="0" borderId="1" xfId="9" applyNumberFormat="1" applyFont="1" applyFill="1" applyBorder="1" applyAlignment="1">
      <alignment horizontal="left" vertical="center" wrapText="1"/>
    </xf>
    <xf numFmtId="165" fontId="21" fillId="0" borderId="1" xfId="9" applyNumberFormat="1" applyFont="1" applyFill="1" applyBorder="1" applyAlignment="1">
      <alignment horizontal="left" vertical="center" wrapText="1"/>
    </xf>
    <xf numFmtId="165" fontId="17" fillId="8" borderId="16" xfId="9" applyNumberFormat="1" applyFont="1" applyFill="1" applyBorder="1" applyAlignment="1">
      <alignment vertical="center" wrapText="1"/>
    </xf>
    <xf numFmtId="165" fontId="15" fillId="0" borderId="0" xfId="0" applyNumberFormat="1" applyFont="1" applyAlignment="1">
      <alignment horizontal="left" vertical="top"/>
    </xf>
    <xf numFmtId="165" fontId="17" fillId="8" borderId="20" xfId="9" applyNumberFormat="1" applyFont="1" applyFill="1" applyBorder="1" applyAlignment="1">
      <alignment vertical="center" wrapText="1"/>
    </xf>
    <xf numFmtId="0" fontId="3" fillId="4" borderId="8" xfId="0" applyFont="1" applyFill="1" applyBorder="1" applyAlignment="1">
      <alignment horizontal="center" vertical="center"/>
    </xf>
    <xf numFmtId="0" fontId="13" fillId="0" borderId="8" xfId="0" applyFont="1" applyBorder="1" applyAlignment="1">
      <alignment horizontal="left" vertical="center"/>
    </xf>
    <xf numFmtId="0" fontId="24" fillId="4" borderId="8" xfId="0" applyFont="1" applyFill="1" applyBorder="1" applyAlignment="1">
      <alignment horizontal="left" vertical="center"/>
    </xf>
    <xf numFmtId="165" fontId="24" fillId="4" borderId="8" xfId="9" applyNumberFormat="1" applyFont="1" applyFill="1" applyBorder="1" applyAlignment="1">
      <alignment vertical="center"/>
    </xf>
    <xf numFmtId="0" fontId="2" fillId="0" borderId="0" xfId="1" applyFont="1" applyAlignment="1">
      <alignment vertical="center" wrapText="1"/>
    </xf>
    <xf numFmtId="0" fontId="2" fillId="0" borderId="0" xfId="1" applyFont="1"/>
    <xf numFmtId="0" fontId="3" fillId="2" borderId="8" xfId="2" applyFont="1" applyFill="1" applyBorder="1" applyAlignment="1">
      <alignment horizontal="center" vertical="center" wrapText="1"/>
    </xf>
    <xf numFmtId="0" fontId="2" fillId="11" borderId="0" xfId="1" applyFont="1" applyFill="1"/>
    <xf numFmtId="165" fontId="9" fillId="12" borderId="8" xfId="0" applyNumberFormat="1" applyFont="1" applyFill="1" applyBorder="1" applyAlignment="1">
      <alignment horizontal="left" vertical="center"/>
    </xf>
    <xf numFmtId="0" fontId="2" fillId="0" borderId="8" xfId="0" applyFont="1" applyBorder="1" applyAlignment="1">
      <alignment horizontal="left" vertical="center"/>
    </xf>
    <xf numFmtId="0" fontId="3" fillId="2" borderId="8" xfId="2" quotePrefix="1" applyFont="1" applyFill="1" applyBorder="1" applyAlignment="1">
      <alignment horizontal="center" vertical="center" wrapText="1"/>
    </xf>
    <xf numFmtId="0" fontId="3" fillId="0" borderId="8" xfId="2" applyFont="1" applyBorder="1" applyAlignment="1">
      <alignment vertical="center"/>
    </xf>
    <xf numFmtId="0" fontId="2" fillId="0" borderId="0" xfId="2" applyFont="1" applyAlignment="1">
      <alignment vertical="center"/>
    </xf>
    <xf numFmtId="0" fontId="2" fillId="0" borderId="3" xfId="2" applyFont="1" applyBorder="1" applyAlignment="1">
      <alignment vertical="center"/>
    </xf>
    <xf numFmtId="43" fontId="2" fillId="0" borderId="0" xfId="12" applyFont="1" applyAlignment="1">
      <alignment vertical="center"/>
    </xf>
    <xf numFmtId="9" fontId="2" fillId="0" borderId="0" xfId="8" applyFont="1" applyAlignment="1">
      <alignment vertical="center"/>
    </xf>
    <xf numFmtId="0" fontId="13" fillId="0" borderId="0" xfId="0" applyFont="1" applyAlignment="1">
      <alignment vertical="center"/>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165" fontId="24" fillId="4" borderId="8" xfId="9" applyNumberFormat="1" applyFont="1" applyFill="1" applyBorder="1"/>
    <xf numFmtId="0" fontId="9" fillId="12" borderId="8" xfId="0" applyFont="1" applyFill="1" applyBorder="1" applyAlignment="1">
      <alignment horizontal="center" vertical="center" wrapText="1"/>
    </xf>
    <xf numFmtId="0" fontId="10" fillId="3" borderId="0" xfId="0" applyFont="1" applyFill="1" applyAlignment="1">
      <alignment horizontal="left"/>
    </xf>
    <xf numFmtId="165" fontId="10" fillId="3" borderId="0" xfId="0" applyNumberFormat="1" applyFont="1" applyFill="1" applyAlignment="1">
      <alignment horizontal="left"/>
    </xf>
    <xf numFmtId="0" fontId="24" fillId="4" borderId="8" xfId="0" applyFont="1" applyFill="1" applyBorder="1" applyAlignment="1">
      <alignment horizontal="left"/>
    </xf>
    <xf numFmtId="0" fontId="2" fillId="0" borderId="0" xfId="0" applyFont="1" applyAlignment="1">
      <alignment horizontal="left" vertical="top"/>
    </xf>
    <xf numFmtId="0" fontId="2" fillId="0" borderId="0" xfId="1" applyFont="1" applyAlignment="1">
      <alignment horizontal="left" vertical="center"/>
    </xf>
    <xf numFmtId="0" fontId="2" fillId="0" borderId="0" xfId="1" applyFont="1" applyAlignment="1">
      <alignment horizontal="center" vertical="center"/>
    </xf>
    <xf numFmtId="0" fontId="14" fillId="4" borderId="8" xfId="0" applyFont="1" applyFill="1" applyBorder="1" applyAlignment="1">
      <alignment horizontal="center" vertical="center"/>
    </xf>
    <xf numFmtId="17" fontId="3" fillId="4" borderId="8" xfId="0" quotePrefix="1" applyNumberFormat="1" applyFont="1" applyFill="1" applyBorder="1" applyAlignment="1">
      <alignment horizontal="center" vertical="center"/>
    </xf>
    <xf numFmtId="0" fontId="14" fillId="4" borderId="8" xfId="0" applyFont="1" applyFill="1" applyBorder="1" applyAlignment="1">
      <alignment horizontal="left" vertical="center"/>
    </xf>
    <xf numFmtId="165" fontId="3" fillId="4" borderId="8" xfId="0" applyNumberFormat="1" applyFont="1" applyFill="1" applyBorder="1" applyAlignment="1">
      <alignment horizontal="center" vertical="center"/>
    </xf>
    <xf numFmtId="0" fontId="13" fillId="5" borderId="8" xfId="0" applyFont="1" applyFill="1" applyBorder="1" applyAlignment="1">
      <alignment horizontal="left" vertical="center"/>
    </xf>
    <xf numFmtId="165" fontId="3" fillId="4" borderId="8" xfId="0" applyNumberFormat="1" applyFont="1" applyFill="1" applyBorder="1" applyAlignment="1">
      <alignment horizontal="left" vertical="center"/>
    </xf>
    <xf numFmtId="165" fontId="24" fillId="4" borderId="8" xfId="9" applyNumberFormat="1" applyFont="1" applyFill="1" applyBorder="1" applyAlignment="1">
      <alignment horizontal="center" vertical="center"/>
    </xf>
    <xf numFmtId="0" fontId="2" fillId="11" borderId="0" xfId="1" applyFont="1" applyFill="1" applyAlignment="1">
      <alignment horizontal="left" vertical="center"/>
    </xf>
    <xf numFmtId="0" fontId="2" fillId="11" borderId="0" xfId="1" applyFont="1" applyFill="1" applyAlignment="1">
      <alignment horizontal="center" vertical="center"/>
    </xf>
    <xf numFmtId="0" fontId="15" fillId="0" borderId="0" xfId="0" applyFont="1" applyAlignment="1">
      <alignment horizontal="left" vertical="center" wrapText="1"/>
    </xf>
    <xf numFmtId="0" fontId="17" fillId="9" borderId="1" xfId="0" applyFont="1" applyFill="1" applyBorder="1" applyAlignment="1">
      <alignment horizontal="center" vertical="center" wrapText="1"/>
    </xf>
    <xf numFmtId="0" fontId="18" fillId="9" borderId="1" xfId="0" applyFont="1" applyFill="1" applyBorder="1" applyAlignment="1">
      <alignment horizontal="center" vertical="center" wrapText="1"/>
    </xf>
    <xf numFmtId="0" fontId="16" fillId="0" borderId="2" xfId="0" applyFont="1" applyBorder="1" applyAlignment="1">
      <alignment vertical="center" wrapText="1"/>
    </xf>
    <xf numFmtId="168" fontId="13" fillId="0" borderId="1" xfId="0" applyNumberFormat="1" applyFont="1" applyBorder="1" applyAlignment="1">
      <alignment horizontal="center" vertical="center" wrapText="1"/>
    </xf>
    <xf numFmtId="168" fontId="13" fillId="0" borderId="1" xfId="0" applyNumberFormat="1" applyFont="1" applyBorder="1" applyAlignment="1">
      <alignment horizontal="center" vertical="top" wrapText="1"/>
    </xf>
    <xf numFmtId="0" fontId="17" fillId="0" borderId="2" xfId="0" applyFont="1" applyBorder="1" applyAlignment="1">
      <alignment vertical="center" wrapText="1"/>
    </xf>
    <xf numFmtId="0" fontId="22" fillId="0" borderId="2" xfId="0" applyFont="1" applyBorder="1" applyAlignment="1">
      <alignment vertical="center" wrapText="1"/>
    </xf>
    <xf numFmtId="0" fontId="15" fillId="0" borderId="2" xfId="0" applyFont="1" applyBorder="1" applyAlignment="1">
      <alignment vertical="center" wrapText="1"/>
    </xf>
    <xf numFmtId="0" fontId="15" fillId="0" borderId="0" xfId="4" applyFont="1" applyAlignment="1">
      <alignment horizontal="left" vertical="top"/>
    </xf>
    <xf numFmtId="0" fontId="15" fillId="0" borderId="0" xfId="4" applyFont="1" applyAlignment="1">
      <alignment vertical="center" wrapText="1"/>
    </xf>
    <xf numFmtId="0" fontId="16" fillId="0" borderId="1" xfId="4" applyFont="1" applyBorder="1" applyAlignment="1">
      <alignment horizontal="center" vertical="center" wrapText="1"/>
    </xf>
    <xf numFmtId="14" fontId="16" fillId="0" borderId="1" xfId="4" applyNumberFormat="1" applyFont="1" applyBorder="1" applyAlignment="1">
      <alignment horizontal="center" vertical="center" wrapText="1"/>
    </xf>
    <xf numFmtId="0" fontId="18" fillId="4" borderId="8" xfId="4" applyFont="1" applyFill="1" applyBorder="1" applyAlignment="1">
      <alignment vertical="center" wrapText="1"/>
    </xf>
    <xf numFmtId="0" fontId="17" fillId="4" borderId="8" xfId="4" applyFont="1" applyFill="1" applyBorder="1" applyAlignment="1">
      <alignment horizontal="center" vertical="center" wrapText="1"/>
    </xf>
    <xf numFmtId="0" fontId="15" fillId="4" borderId="8" xfId="4" applyFont="1" applyFill="1" applyBorder="1" applyAlignment="1">
      <alignment horizontal="center" vertical="center" wrapText="1"/>
    </xf>
    <xf numFmtId="0" fontId="17" fillId="0" borderId="0" xfId="4" applyFont="1" applyAlignment="1">
      <alignment horizontal="left" vertical="center" wrapText="1"/>
    </xf>
    <xf numFmtId="0" fontId="16" fillId="0" borderId="0" xfId="4" applyFont="1" applyAlignment="1">
      <alignment horizontal="left" vertical="center" wrapText="1"/>
    </xf>
    <xf numFmtId="168" fontId="15" fillId="0" borderId="0" xfId="11" applyNumberFormat="1" applyFont="1" applyFill="1" applyBorder="1" applyAlignment="1">
      <alignment horizontal="left" vertical="center" wrapText="1"/>
    </xf>
    <xf numFmtId="0" fontId="15" fillId="0" borderId="0" xfId="4" applyFont="1" applyAlignment="1">
      <alignment horizontal="left" vertical="center" wrapText="1"/>
    </xf>
    <xf numFmtId="0" fontId="18" fillId="0" borderId="0" xfId="4" applyFont="1" applyAlignment="1">
      <alignment horizontal="left" vertical="center" wrapText="1"/>
    </xf>
    <xf numFmtId="168" fontId="18" fillId="0" borderId="0" xfId="4" applyNumberFormat="1" applyFont="1" applyAlignment="1">
      <alignment horizontal="left" vertical="center" wrapText="1"/>
    </xf>
    <xf numFmtId="0" fontId="16" fillId="0" borderId="0" xfId="4" applyFont="1" applyAlignment="1">
      <alignment horizontal="left" vertical="center" wrapText="1" indent="1"/>
    </xf>
    <xf numFmtId="0" fontId="15" fillId="0" borderId="3" xfId="4" applyFont="1" applyBorder="1" applyAlignment="1">
      <alignment vertical="center" wrapText="1"/>
    </xf>
    <xf numFmtId="0" fontId="17" fillId="0" borderId="1" xfId="4" applyFont="1" applyBorder="1" applyAlignment="1">
      <alignment horizontal="center" vertical="center" wrapText="1"/>
    </xf>
    <xf numFmtId="1" fontId="13" fillId="0" borderId="1" xfId="4" applyNumberFormat="1" applyFont="1" applyBorder="1" applyAlignment="1">
      <alignment horizontal="center" vertical="center" shrinkToFit="1"/>
    </xf>
    <xf numFmtId="0" fontId="2" fillId="0" borderId="1" xfId="4" applyFont="1" applyBorder="1" applyAlignment="1">
      <alignment horizontal="left" vertical="center" wrapText="1"/>
    </xf>
    <xf numFmtId="14" fontId="13" fillId="0" borderId="0" xfId="4" applyNumberFormat="1" applyFont="1" applyAlignment="1">
      <alignment horizontal="left" vertical="center"/>
    </xf>
    <xf numFmtId="0" fontId="13" fillId="0" borderId="1" xfId="4" applyFont="1" applyBorder="1" applyAlignment="1">
      <alignment horizontal="left" vertical="center" wrapText="1"/>
    </xf>
    <xf numFmtId="0" fontId="13" fillId="0" borderId="0" xfId="4" applyFont="1" applyAlignment="1">
      <alignment horizontal="left" vertical="center"/>
    </xf>
    <xf numFmtId="0" fontId="13" fillId="0" borderId="0" xfId="4" applyFont="1" applyAlignment="1">
      <alignment horizontal="left" vertical="center" wrapText="1"/>
    </xf>
    <xf numFmtId="0" fontId="5" fillId="13" borderId="1" xfId="4" applyFont="1" applyFill="1" applyBorder="1" applyAlignment="1">
      <alignment horizontal="left" vertical="center" wrapText="1"/>
    </xf>
    <xf numFmtId="0" fontId="2" fillId="0" borderId="1" xfId="4" applyFont="1" applyBorder="1" applyAlignment="1">
      <alignment horizontal="center" vertical="center" wrapText="1"/>
    </xf>
    <xf numFmtId="1" fontId="15" fillId="0" borderId="1" xfId="0" applyNumberFormat="1" applyFont="1" applyBorder="1" applyAlignment="1">
      <alignment horizontal="center" vertical="center" wrapText="1" shrinkToFit="1"/>
    </xf>
    <xf numFmtId="166" fontId="2" fillId="0" borderId="15" xfId="7" applyNumberFormat="1" applyFont="1" applyFill="1" applyBorder="1" applyAlignment="1">
      <alignment horizontal="right" vertical="center" wrapText="1"/>
    </xf>
    <xf numFmtId="165" fontId="15" fillId="0" borderId="0" xfId="7" applyNumberFormat="1" applyFont="1" applyFill="1" applyBorder="1" applyAlignment="1">
      <alignment horizontal="left" vertical="center"/>
    </xf>
    <xf numFmtId="167" fontId="15" fillId="0" borderId="0" xfId="0" applyNumberFormat="1" applyFont="1" applyAlignment="1">
      <alignment horizontal="left" vertical="center"/>
    </xf>
    <xf numFmtId="166" fontId="13" fillId="0" borderId="1" xfId="7" applyNumberFormat="1" applyFont="1" applyFill="1" applyBorder="1" applyAlignment="1">
      <alignment horizontal="center" vertical="center" wrapText="1"/>
    </xf>
    <xf numFmtId="0" fontId="19" fillId="0" borderId="13" xfId="0" applyFont="1" applyBorder="1" applyAlignment="1">
      <alignment horizontal="right" wrapText="1"/>
    </xf>
    <xf numFmtId="0" fontId="16" fillId="0" borderId="0" xfId="0" applyFont="1" applyAlignment="1">
      <alignment horizontal="left" vertical="center"/>
    </xf>
    <xf numFmtId="166" fontId="16" fillId="0" borderId="0" xfId="7" applyNumberFormat="1" applyFont="1" applyFill="1" applyBorder="1" applyAlignment="1">
      <alignment horizontal="left" vertical="center"/>
    </xf>
    <xf numFmtId="0" fontId="19" fillId="0" borderId="0" xfId="0" applyFont="1" applyAlignment="1">
      <alignment horizontal="right" wrapText="1"/>
    </xf>
    <xf numFmtId="0" fontId="19" fillId="10" borderId="0" xfId="0" applyFont="1" applyFill="1" applyAlignment="1">
      <alignment horizontal="right" wrapText="1"/>
    </xf>
    <xf numFmtId="0" fontId="19" fillId="0" borderId="0" xfId="0" applyFont="1" applyAlignment="1">
      <alignment horizontal="right"/>
    </xf>
    <xf numFmtId="0" fontId="21" fillId="0" borderId="0" xfId="0" applyFont="1" applyAlignment="1">
      <alignment horizontal="left" vertical="top"/>
    </xf>
    <xf numFmtId="4" fontId="13" fillId="0" borderId="0" xfId="0" applyNumberFormat="1" applyFont="1" applyAlignment="1">
      <alignment vertical="center" wrapText="1"/>
    </xf>
    <xf numFmtId="166" fontId="15" fillId="0" borderId="0" xfId="7" applyNumberFormat="1" applyFont="1" applyAlignment="1">
      <alignment horizontal="left" vertical="center"/>
    </xf>
    <xf numFmtId="10" fontId="15" fillId="0" borderId="0" xfId="7" applyNumberFormat="1" applyFont="1" applyAlignment="1">
      <alignment horizontal="left" vertical="top"/>
    </xf>
    <xf numFmtId="0" fontId="16" fillId="4" borderId="1" xfId="0" applyFont="1" applyFill="1" applyBorder="1" applyAlignment="1">
      <alignment horizontal="center" vertical="center" wrapText="1"/>
    </xf>
    <xf numFmtId="43" fontId="15" fillId="4" borderId="1" xfId="9" applyFont="1" applyFill="1" applyBorder="1" applyAlignment="1">
      <alignment horizontal="left" wrapText="1"/>
    </xf>
    <xf numFmtId="165" fontId="15" fillId="4" borderId="1" xfId="0" applyNumberFormat="1" applyFont="1" applyFill="1" applyBorder="1" applyAlignment="1">
      <alignment horizontal="center" vertical="center" wrapText="1"/>
    </xf>
    <xf numFmtId="0" fontId="2" fillId="4" borderId="1" xfId="0" applyFont="1" applyFill="1" applyBorder="1" applyAlignment="1">
      <alignment horizontal="left" vertical="center" wrapText="1"/>
    </xf>
    <xf numFmtId="1" fontId="15" fillId="0" borderId="1" xfId="0" applyNumberFormat="1" applyFont="1" applyBorder="1" applyAlignment="1">
      <alignment horizontal="left" vertical="center" shrinkToFit="1"/>
    </xf>
    <xf numFmtId="169" fontId="15" fillId="4" borderId="1" xfId="0" applyNumberFormat="1" applyFont="1" applyFill="1" applyBorder="1" applyAlignment="1">
      <alignment horizontal="center" vertical="center" shrinkToFit="1"/>
    </xf>
    <xf numFmtId="0" fontId="16" fillId="0" borderId="27" xfId="0" applyFont="1" applyBorder="1" applyAlignment="1">
      <alignment vertical="center"/>
    </xf>
    <xf numFmtId="0" fontId="15" fillId="4" borderId="27" xfId="0" applyFont="1" applyFill="1" applyBorder="1" applyAlignment="1">
      <alignment horizontal="left" vertical="center" wrapText="1"/>
    </xf>
    <xf numFmtId="165" fontId="15" fillId="0" borderId="27" xfId="9" applyNumberFormat="1" applyFont="1" applyFill="1" applyBorder="1" applyAlignment="1">
      <alignment horizontal="left" vertical="center" wrapText="1"/>
    </xf>
    <xf numFmtId="0" fontId="17" fillId="0" borderId="27" xfId="0" applyFont="1" applyBorder="1" applyAlignment="1">
      <alignment horizontal="left" vertical="center" wrapText="1"/>
    </xf>
    <xf numFmtId="9" fontId="15" fillId="6" borderId="27" xfId="0" applyNumberFormat="1" applyFont="1" applyFill="1" applyBorder="1" applyAlignment="1">
      <alignment horizontal="center" vertical="center" wrapText="1"/>
    </xf>
    <xf numFmtId="165" fontId="18" fillId="0" borderId="27" xfId="9" applyNumberFormat="1" applyFont="1" applyFill="1" applyBorder="1" applyAlignment="1">
      <alignment horizontal="left" vertical="center" wrapText="1"/>
    </xf>
    <xf numFmtId="0" fontId="15" fillId="6" borderId="27" xfId="0" applyFont="1" applyFill="1" applyBorder="1" applyAlignment="1">
      <alignment horizontal="left" vertical="center" wrapText="1"/>
    </xf>
    <xf numFmtId="165" fontId="18" fillId="6" borderId="27" xfId="9" applyNumberFormat="1" applyFont="1" applyFill="1" applyBorder="1" applyAlignment="1">
      <alignment horizontal="left" vertical="center" wrapText="1"/>
    </xf>
    <xf numFmtId="9" fontId="18" fillId="6" borderId="27" xfId="0" applyNumberFormat="1" applyFont="1" applyFill="1" applyBorder="1" applyAlignment="1">
      <alignment horizontal="left" vertical="center" wrapText="1"/>
    </xf>
    <xf numFmtId="1" fontId="3" fillId="0" borderId="15" xfId="0" applyNumberFormat="1" applyFont="1" applyBorder="1" applyAlignment="1">
      <alignment horizontal="center" vertical="center" shrinkToFit="1"/>
    </xf>
    <xf numFmtId="1" fontId="2" fillId="0" borderId="15" xfId="0" applyNumberFormat="1" applyFont="1" applyBorder="1" applyAlignment="1">
      <alignment horizontal="center" vertical="center" shrinkToFit="1"/>
    </xf>
    <xf numFmtId="165" fontId="3" fillId="4" borderId="15" xfId="9" applyNumberFormat="1" applyFont="1" applyFill="1" applyBorder="1" applyAlignment="1">
      <alignment horizontal="right" vertical="center" wrapText="1"/>
    </xf>
    <xf numFmtId="0" fontId="15" fillId="4" borderId="1" xfId="0" applyFont="1" applyFill="1" applyBorder="1" applyAlignment="1">
      <alignment horizontal="center" vertical="top" wrapText="1"/>
    </xf>
    <xf numFmtId="0" fontId="16" fillId="4" borderId="1" xfId="0" applyFont="1" applyFill="1" applyBorder="1" applyAlignment="1">
      <alignment horizontal="center" vertical="top" wrapText="1"/>
    </xf>
    <xf numFmtId="1" fontId="15" fillId="0" borderId="16" xfId="0" applyNumberFormat="1" applyFont="1" applyBorder="1" applyAlignment="1">
      <alignment horizontal="center" vertical="center" shrinkToFit="1"/>
    </xf>
    <xf numFmtId="0" fontId="0" fillId="0" borderId="0" xfId="0" applyAlignment="1">
      <alignment vertical="center" wrapText="1"/>
    </xf>
    <xf numFmtId="0" fontId="0" fillId="0" borderId="13" xfId="0" applyBorder="1" applyAlignment="1">
      <alignment vertical="center" wrapText="1"/>
    </xf>
    <xf numFmtId="165" fontId="16" fillId="0" borderId="1" xfId="9" applyNumberFormat="1" applyFont="1" applyFill="1" applyBorder="1" applyAlignment="1">
      <alignment horizontal="center" vertical="center" wrapText="1"/>
    </xf>
    <xf numFmtId="0" fontId="17" fillId="4" borderId="15" xfId="0" applyFont="1" applyFill="1" applyBorder="1" applyAlignment="1">
      <alignment horizontal="center" vertical="center" wrapText="1"/>
    </xf>
    <xf numFmtId="165" fontId="0" fillId="4" borderId="1" xfId="0" applyNumberFormat="1" applyFill="1" applyBorder="1" applyAlignment="1">
      <alignment horizontal="left" vertical="center"/>
    </xf>
    <xf numFmtId="0" fontId="0" fillId="0" borderId="1" xfId="0" applyBorder="1" applyAlignment="1">
      <alignment horizontal="left" vertical="center"/>
    </xf>
    <xf numFmtId="0" fontId="16" fillId="0" borderId="1" xfId="6" applyFont="1" applyBorder="1" applyAlignment="1">
      <alignment horizontal="center" vertical="center" wrapText="1"/>
    </xf>
    <xf numFmtId="0" fontId="28" fillId="0" borderId="0" xfId="0" applyFont="1" applyAlignment="1">
      <alignment horizontal="center" vertical="center" wrapText="1"/>
    </xf>
    <xf numFmtId="0" fontId="29" fillId="0" borderId="0" xfId="0" applyFont="1" applyAlignment="1">
      <alignment horizontal="center" vertical="center" wrapText="1"/>
    </xf>
    <xf numFmtId="9" fontId="14" fillId="4" borderId="7" xfId="0" applyNumberFormat="1" applyFont="1" applyFill="1" applyBorder="1" applyAlignment="1">
      <alignment horizontal="center" vertical="center" shrinkToFit="1"/>
    </xf>
    <xf numFmtId="0" fontId="30" fillId="4" borderId="1" xfId="0" applyFont="1" applyFill="1" applyBorder="1" applyAlignment="1">
      <alignment horizontal="center" vertical="center" wrapText="1"/>
    </xf>
    <xf numFmtId="9" fontId="31" fillId="0" borderId="29" xfId="7" applyFont="1" applyFill="1" applyBorder="1" applyAlignment="1">
      <alignment horizontal="center" vertical="center" wrapText="1"/>
    </xf>
    <xf numFmtId="0" fontId="32" fillId="0" borderId="1" xfId="0" applyFont="1" applyBorder="1" applyAlignment="1">
      <alignment horizontal="center" vertical="center" wrapText="1"/>
    </xf>
    <xf numFmtId="165" fontId="33" fillId="0" borderId="30" xfId="9" applyNumberFormat="1" applyFont="1" applyFill="1" applyBorder="1" applyAlignment="1">
      <alignment horizontal="center" vertical="center" wrapText="1"/>
    </xf>
    <xf numFmtId="0" fontId="32" fillId="0" borderId="0" xfId="0" applyFont="1" applyAlignment="1">
      <alignment horizontal="center" vertical="center" wrapText="1"/>
    </xf>
    <xf numFmtId="0" fontId="33" fillId="0" borderId="0" xfId="0" applyFont="1" applyAlignment="1">
      <alignment vertical="center" wrapText="1"/>
    </xf>
    <xf numFmtId="165" fontId="33" fillId="0" borderId="31" xfId="9" applyNumberFormat="1" applyFont="1" applyFill="1" applyBorder="1" applyAlignment="1">
      <alignment horizontal="center" vertical="center" wrapText="1"/>
    </xf>
    <xf numFmtId="165" fontId="33" fillId="0" borderId="32" xfId="9" applyNumberFormat="1" applyFont="1" applyFill="1" applyBorder="1" applyAlignment="1">
      <alignment horizontal="center" vertical="center" wrapText="1"/>
    </xf>
    <xf numFmtId="165" fontId="33" fillId="0" borderId="0" xfId="9" applyNumberFormat="1" applyFont="1" applyFill="1" applyBorder="1" applyAlignment="1">
      <alignment horizontal="center" vertical="center" wrapText="1"/>
    </xf>
    <xf numFmtId="165" fontId="33" fillId="0" borderId="0" xfId="9" applyNumberFormat="1" applyFont="1" applyFill="1" applyBorder="1" applyAlignment="1">
      <alignment vertical="center" wrapText="1"/>
    </xf>
    <xf numFmtId="0" fontId="34" fillId="0" borderId="0" xfId="0" applyFont="1" applyAlignment="1">
      <alignment vertical="center"/>
    </xf>
    <xf numFmtId="9" fontId="14" fillId="4" borderId="1" xfId="0" applyNumberFormat="1" applyFont="1" applyFill="1" applyBorder="1" applyAlignment="1">
      <alignment horizontal="center" vertical="center" shrinkToFit="1"/>
    </xf>
    <xf numFmtId="0" fontId="29" fillId="0" borderId="0" xfId="0" applyFont="1" applyAlignment="1">
      <alignment vertical="center" wrapText="1"/>
    </xf>
    <xf numFmtId="9" fontId="31" fillId="0" borderId="0" xfId="7" applyFont="1" applyFill="1" applyBorder="1" applyAlignment="1">
      <alignment horizontal="center" vertical="center" wrapText="1"/>
    </xf>
    <xf numFmtId="0" fontId="29" fillId="0" borderId="0" xfId="0" applyFont="1" applyAlignment="1">
      <alignment horizontal="center" vertical="center"/>
    </xf>
    <xf numFmtId="165" fontId="33" fillId="0" borderId="30" xfId="9" applyNumberFormat="1" applyFont="1" applyFill="1" applyBorder="1" applyAlignment="1">
      <alignment vertical="center" wrapText="1"/>
    </xf>
    <xf numFmtId="0" fontId="34" fillId="0" borderId="30" xfId="0" applyFont="1" applyBorder="1" applyAlignment="1">
      <alignment vertical="center"/>
    </xf>
    <xf numFmtId="0" fontId="35" fillId="0" borderId="0" xfId="0" applyFont="1" applyAlignment="1">
      <alignment vertical="center"/>
    </xf>
    <xf numFmtId="165" fontId="33" fillId="0" borderId="33" xfId="9" applyNumberFormat="1" applyFont="1" applyFill="1" applyBorder="1" applyAlignment="1">
      <alignment horizontal="center" vertical="center" wrapText="1"/>
    </xf>
    <xf numFmtId="165" fontId="32" fillId="0" borderId="1" xfId="9" applyNumberFormat="1" applyFont="1" applyFill="1" applyBorder="1" applyAlignment="1">
      <alignment horizontal="center" vertical="center" wrapText="1"/>
    </xf>
    <xf numFmtId="165" fontId="33" fillId="15" borderId="1" xfId="9" applyNumberFormat="1" applyFont="1" applyFill="1" applyBorder="1" applyAlignment="1">
      <alignment horizontal="center" vertical="center" wrapText="1"/>
    </xf>
    <xf numFmtId="0" fontId="33" fillId="0" borderId="0" xfId="0" applyFont="1" applyAlignment="1">
      <alignment horizontal="left" vertical="center" wrapText="1"/>
    </xf>
    <xf numFmtId="0" fontId="36" fillId="0" borderId="0" xfId="0" applyFont="1" applyAlignment="1">
      <alignment horizontal="center" vertical="center" wrapText="1"/>
    </xf>
    <xf numFmtId="165" fontId="37" fillId="15" borderId="1" xfId="9" applyNumberFormat="1" applyFont="1" applyFill="1" applyBorder="1" applyAlignment="1">
      <alignment horizontal="center" vertical="center" wrapText="1"/>
    </xf>
    <xf numFmtId="0" fontId="2" fillId="0" borderId="0" xfId="0" applyFont="1" applyAlignment="1">
      <alignment horizontal="left" vertical="center"/>
    </xf>
    <xf numFmtId="0" fontId="38" fillId="0" borderId="34" xfId="0" applyFont="1" applyBorder="1" applyAlignment="1">
      <alignment vertical="center" wrapText="1"/>
    </xf>
    <xf numFmtId="0" fontId="38" fillId="4" borderId="1" xfId="0" applyFont="1" applyFill="1" applyBorder="1" applyAlignment="1">
      <alignment horizontal="center" vertical="center" wrapText="1"/>
    </xf>
    <xf numFmtId="0" fontId="28" fillId="0" borderId="1" xfId="0" applyFont="1" applyBorder="1" applyAlignment="1">
      <alignment horizontal="center" vertical="center" wrapText="1"/>
    </xf>
    <xf numFmtId="1" fontId="3" fillId="0" borderId="1" xfId="0" applyNumberFormat="1" applyFont="1" applyBorder="1" applyAlignment="1">
      <alignment horizontal="center" vertical="center" shrinkToFit="1"/>
    </xf>
    <xf numFmtId="1" fontId="2" fillId="0" borderId="1" xfId="0" applyNumberFormat="1" applyFont="1" applyBorder="1" applyAlignment="1">
      <alignment horizontal="center" vertical="center" shrinkToFit="1"/>
    </xf>
    <xf numFmtId="1" fontId="2" fillId="0" borderId="24" xfId="0" applyNumberFormat="1" applyFont="1" applyBorder="1" applyAlignment="1">
      <alignment horizontal="center" vertical="center" shrinkToFit="1"/>
    </xf>
    <xf numFmtId="165" fontId="13" fillId="0" borderId="0" xfId="0" applyNumberFormat="1" applyFont="1" applyAlignment="1">
      <alignment horizontal="left" vertical="top"/>
    </xf>
    <xf numFmtId="165" fontId="13" fillId="0" borderId="0" xfId="9" applyNumberFormat="1" applyFont="1" applyAlignment="1">
      <alignment horizontal="left" vertical="top"/>
    </xf>
    <xf numFmtId="1" fontId="18" fillId="4" borderId="16" xfId="0" applyNumberFormat="1" applyFont="1" applyFill="1" applyBorder="1" applyAlignment="1">
      <alignment horizontal="center" vertical="center" shrinkToFit="1"/>
    </xf>
    <xf numFmtId="166" fontId="15" fillId="0" borderId="0" xfId="7" applyNumberFormat="1" applyFont="1" applyAlignment="1">
      <alignment horizontal="left" vertical="top"/>
    </xf>
    <xf numFmtId="0" fontId="18" fillId="0" borderId="0" xfId="0" applyFont="1" applyAlignment="1">
      <alignment horizontal="left" vertical="center"/>
    </xf>
    <xf numFmtId="0" fontId="14" fillId="0" borderId="0" xfId="0" applyFont="1" applyAlignment="1">
      <alignment horizontal="left" vertical="center"/>
    </xf>
    <xf numFmtId="0" fontId="18" fillId="0" borderId="0" xfId="4" applyFont="1" applyAlignment="1">
      <alignment horizontal="left" vertical="top"/>
    </xf>
    <xf numFmtId="0" fontId="18" fillId="0" borderId="0" xfId="4" applyFont="1" applyAlignment="1">
      <alignment horizontal="left" vertical="center"/>
    </xf>
    <xf numFmtId="0" fontId="18" fillId="0" borderId="0" xfId="0" applyFont="1" applyAlignment="1">
      <alignment horizontal="left" vertical="top"/>
    </xf>
    <xf numFmtId="0" fontId="18" fillId="0" borderId="0" xfId="0" applyFont="1" applyAlignment="1">
      <alignment vertical="top"/>
    </xf>
    <xf numFmtId="0" fontId="18" fillId="0" borderId="0" xfId="0" applyFont="1" applyAlignment="1">
      <alignment vertical="center"/>
    </xf>
    <xf numFmtId="165" fontId="15" fillId="0" borderId="0" xfId="9" applyNumberFormat="1" applyFont="1" applyAlignment="1">
      <alignment horizontal="left" vertical="top"/>
    </xf>
    <xf numFmtId="0" fontId="14" fillId="0" borderId="0" xfId="0" applyFont="1" applyAlignment="1">
      <alignment horizontal="left" vertical="top"/>
    </xf>
    <xf numFmtId="43" fontId="15" fillId="0" borderId="0" xfId="9" applyFont="1" applyAlignment="1">
      <alignment horizontal="left" vertical="center"/>
    </xf>
    <xf numFmtId="43" fontId="15" fillId="0" borderId="0" xfId="0" applyNumberFormat="1" applyFont="1" applyAlignment="1">
      <alignment horizontal="left" vertical="top"/>
    </xf>
    <xf numFmtId="165" fontId="13" fillId="0" borderId="0" xfId="0" applyNumberFormat="1" applyFont="1"/>
    <xf numFmtId="165" fontId="13" fillId="0" borderId="0" xfId="0" applyNumberFormat="1" applyFont="1" applyAlignment="1">
      <alignment horizontal="left" vertical="center"/>
    </xf>
    <xf numFmtId="4" fontId="13" fillId="0" borderId="35" xfId="0" applyNumberFormat="1" applyFont="1" applyBorder="1" applyAlignment="1">
      <alignment vertical="center" wrapText="1"/>
    </xf>
    <xf numFmtId="9" fontId="13" fillId="0" borderId="0" xfId="7" applyFont="1" applyAlignment="1">
      <alignment horizontal="left" vertical="top"/>
    </xf>
    <xf numFmtId="0" fontId="15" fillId="0" borderId="35" xfId="0" applyFont="1" applyBorder="1" applyAlignment="1">
      <alignment vertical="center" wrapText="1"/>
    </xf>
    <xf numFmtId="43" fontId="13" fillId="0" borderId="0" xfId="9" applyFont="1" applyAlignment="1">
      <alignment horizontal="left" vertical="top"/>
    </xf>
    <xf numFmtId="43" fontId="39" fillId="0" borderId="0" xfId="9" applyFont="1" applyAlignment="1">
      <alignment horizontal="left" vertical="top"/>
    </xf>
    <xf numFmtId="165" fontId="10" fillId="3" borderId="0" xfId="9" applyNumberFormat="1" applyFont="1" applyFill="1" applyAlignment="1">
      <alignment horizontal="left"/>
    </xf>
    <xf numFmtId="0" fontId="16" fillId="0" borderId="35" xfId="0" applyFont="1" applyBorder="1" applyAlignment="1">
      <alignment vertical="center" wrapText="1"/>
    </xf>
    <xf numFmtId="0" fontId="15" fillId="0" borderId="1" xfId="6" applyFont="1" applyBorder="1" applyAlignment="1" applyProtection="1">
      <alignment horizontal="center" vertical="center" wrapText="1"/>
      <protection locked="0"/>
    </xf>
    <xf numFmtId="165" fontId="15" fillId="0" borderId="1" xfId="9" applyNumberFormat="1" applyFont="1" applyFill="1" applyBorder="1" applyAlignment="1" applyProtection="1">
      <alignment horizontal="center" vertical="center" wrapText="1"/>
      <protection locked="0"/>
    </xf>
    <xf numFmtId="165" fontId="15" fillId="0" borderId="1" xfId="9" applyNumberFormat="1" applyFont="1" applyFill="1" applyBorder="1" applyAlignment="1" applyProtection="1">
      <alignment horizontal="center" wrapText="1"/>
      <protection locked="0"/>
    </xf>
    <xf numFmtId="165" fontId="15" fillId="10" borderId="1" xfId="9" applyNumberFormat="1" applyFont="1" applyFill="1" applyBorder="1" applyAlignment="1" applyProtection="1">
      <alignment horizontal="center" vertical="center" wrapText="1"/>
      <protection locked="0"/>
    </xf>
    <xf numFmtId="165" fontId="13" fillId="5" borderId="1" xfId="9" applyNumberFormat="1" applyFont="1" applyFill="1" applyBorder="1" applyAlignment="1" applyProtection="1">
      <alignment horizontal="left" vertical="center" wrapText="1"/>
      <protection locked="0"/>
    </xf>
    <xf numFmtId="165" fontId="13" fillId="0" borderId="1" xfId="9" applyNumberFormat="1" applyFont="1" applyFill="1" applyBorder="1" applyAlignment="1" applyProtection="1">
      <alignment horizontal="left" vertical="center" wrapText="1"/>
      <protection locked="0"/>
    </xf>
    <xf numFmtId="165" fontId="13" fillId="5" borderId="1" xfId="9" applyNumberFormat="1" applyFont="1" applyFill="1" applyBorder="1" applyAlignment="1" applyProtection="1">
      <alignment horizontal="left" vertical="center" wrapText="1"/>
    </xf>
    <xf numFmtId="1" fontId="18" fillId="7" borderId="1" xfId="0" applyNumberFormat="1" applyFont="1" applyFill="1" applyBorder="1" applyAlignment="1">
      <alignment horizontal="center" vertical="top" shrinkToFit="1"/>
    </xf>
    <xf numFmtId="0" fontId="17" fillId="7" borderId="1" xfId="0" applyFont="1" applyFill="1" applyBorder="1" applyAlignment="1">
      <alignment horizontal="left" vertical="top" wrapText="1"/>
    </xf>
    <xf numFmtId="165" fontId="15" fillId="7" borderId="1" xfId="9" applyNumberFormat="1" applyFont="1" applyFill="1" applyBorder="1" applyAlignment="1">
      <alignment horizontal="left" vertical="top"/>
    </xf>
    <xf numFmtId="1" fontId="15" fillId="5" borderId="1" xfId="0" applyNumberFormat="1" applyFont="1" applyFill="1" applyBorder="1" applyAlignment="1">
      <alignment horizontal="center" vertical="top" shrinkToFit="1"/>
    </xf>
    <xf numFmtId="0" fontId="16" fillId="5" borderId="1" xfId="0" applyFont="1" applyFill="1" applyBorder="1" applyAlignment="1">
      <alignment horizontal="left" vertical="top" wrapText="1"/>
    </xf>
    <xf numFmtId="165" fontId="15" fillId="5" borderId="1" xfId="9" applyNumberFormat="1" applyFont="1" applyFill="1" applyBorder="1" applyAlignment="1">
      <alignment horizontal="left" vertical="top"/>
    </xf>
    <xf numFmtId="165" fontId="15" fillId="0" borderId="1" xfId="9" applyNumberFormat="1" applyFont="1" applyFill="1" applyBorder="1" applyAlignment="1" applyProtection="1">
      <alignment horizontal="left" vertical="top"/>
      <protection locked="0"/>
    </xf>
    <xf numFmtId="165" fontId="15" fillId="10" borderId="1" xfId="9" applyNumberFormat="1" applyFont="1" applyFill="1" applyBorder="1" applyAlignment="1" applyProtection="1">
      <alignment horizontal="left" vertical="top"/>
      <protection locked="0"/>
    </xf>
    <xf numFmtId="1" fontId="18" fillId="7" borderId="1" xfId="0" applyNumberFormat="1" applyFont="1" applyFill="1" applyBorder="1" applyAlignment="1">
      <alignment horizontal="left" vertical="center" shrinkToFit="1"/>
    </xf>
    <xf numFmtId="0" fontId="17" fillId="7" borderId="1" xfId="0" applyFont="1" applyFill="1" applyBorder="1" applyAlignment="1">
      <alignment horizontal="left" vertical="center" wrapText="1"/>
    </xf>
    <xf numFmtId="165" fontId="15" fillId="7" borderId="1" xfId="9" applyNumberFormat="1" applyFont="1" applyFill="1" applyBorder="1" applyAlignment="1">
      <alignment horizontal="left" vertical="center" wrapText="1"/>
    </xf>
    <xf numFmtId="165" fontId="15" fillId="0" borderId="1" xfId="9" applyNumberFormat="1" applyFont="1" applyFill="1" applyBorder="1" applyAlignment="1" applyProtection="1">
      <alignment horizontal="left" vertical="center" wrapText="1"/>
      <protection locked="0"/>
    </xf>
    <xf numFmtId="165" fontId="15" fillId="0" borderId="1" xfId="9" applyNumberFormat="1" applyFont="1" applyFill="1" applyBorder="1" applyAlignment="1" applyProtection="1">
      <alignment horizontal="left" wrapText="1"/>
      <protection locked="0"/>
    </xf>
    <xf numFmtId="165" fontId="15" fillId="7" borderId="1" xfId="9" applyNumberFormat="1" applyFont="1" applyFill="1" applyBorder="1" applyAlignment="1" applyProtection="1">
      <alignment horizontal="left" vertical="center" wrapText="1"/>
      <protection locked="0"/>
    </xf>
    <xf numFmtId="1" fontId="18" fillId="7" borderId="1" xfId="0" applyNumberFormat="1" applyFont="1" applyFill="1" applyBorder="1" applyAlignment="1">
      <alignment horizontal="center" vertical="center" shrinkToFit="1"/>
    </xf>
    <xf numFmtId="165" fontId="18" fillId="7" borderId="1" xfId="9" applyNumberFormat="1" applyFont="1" applyFill="1" applyBorder="1" applyAlignment="1">
      <alignment horizontal="left" vertical="center" wrapText="1"/>
    </xf>
    <xf numFmtId="165" fontId="15" fillId="0" borderId="1" xfId="9" applyNumberFormat="1" applyFont="1" applyFill="1" applyBorder="1" applyAlignment="1" applyProtection="1">
      <alignment horizontal="left" vertical="top" wrapText="1"/>
      <protection locked="0"/>
    </xf>
    <xf numFmtId="165" fontId="15" fillId="10" borderId="1" xfId="9" applyNumberFormat="1" applyFont="1" applyFill="1" applyBorder="1" applyAlignment="1" applyProtection="1">
      <alignment horizontal="left" vertical="center" wrapText="1"/>
      <protection locked="0"/>
    </xf>
    <xf numFmtId="43" fontId="15" fillId="0" borderId="1" xfId="9" applyFont="1" applyFill="1" applyBorder="1" applyAlignment="1" applyProtection="1">
      <alignment horizontal="left" wrapText="1"/>
      <protection locked="0"/>
    </xf>
    <xf numFmtId="165" fontId="14" fillId="4" borderId="1" xfId="9" applyNumberFormat="1" applyFont="1" applyFill="1" applyBorder="1" applyAlignment="1">
      <alignment horizontal="center" vertical="center" wrapText="1"/>
    </xf>
    <xf numFmtId="165" fontId="13" fillId="0" borderId="1" xfId="9" applyNumberFormat="1" applyFont="1" applyFill="1" applyBorder="1" applyAlignment="1" applyProtection="1">
      <alignment horizontal="center" vertical="center" wrapText="1"/>
      <protection locked="0"/>
    </xf>
    <xf numFmtId="0" fontId="16" fillId="0" borderId="0" xfId="0" applyFont="1" applyAlignment="1" applyProtection="1">
      <alignment vertical="center" wrapText="1"/>
      <protection locked="0"/>
    </xf>
    <xf numFmtId="0" fontId="16" fillId="4" borderId="1" xfId="0" applyFont="1" applyFill="1" applyBorder="1" applyAlignment="1">
      <alignment horizontal="left" vertical="center" wrapText="1"/>
    </xf>
    <xf numFmtId="0" fontId="15" fillId="4" borderId="1" xfId="0" applyFont="1" applyFill="1" applyBorder="1" applyAlignment="1">
      <alignment horizontal="left" vertical="center" wrapText="1"/>
    </xf>
    <xf numFmtId="165" fontId="18" fillId="4" borderId="1" xfId="0" applyNumberFormat="1" applyFont="1" applyFill="1" applyBorder="1" applyAlignment="1">
      <alignment horizontal="center" vertical="center" wrapText="1"/>
    </xf>
    <xf numFmtId="43" fontId="13" fillId="0" borderId="1" xfId="9" applyFont="1" applyFill="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168" fontId="3" fillId="0" borderId="8" xfId="12" applyNumberFormat="1" applyFont="1" applyBorder="1" applyAlignment="1" applyProtection="1">
      <alignment vertical="center"/>
      <protection locked="0"/>
    </xf>
    <xf numFmtId="168" fontId="2" fillId="0" borderId="0" xfId="12" applyNumberFormat="1" applyFont="1" applyBorder="1" applyAlignment="1" applyProtection="1">
      <alignment vertical="center"/>
      <protection locked="0"/>
    </xf>
    <xf numFmtId="168" fontId="2" fillId="0" borderId="3" xfId="12" applyNumberFormat="1" applyFont="1" applyBorder="1" applyAlignment="1" applyProtection="1">
      <alignment vertical="center"/>
      <protection locked="0"/>
    </xf>
    <xf numFmtId="9" fontId="2" fillId="0" borderId="0" xfId="8" applyFont="1" applyBorder="1" applyAlignment="1" applyProtection="1">
      <alignment horizontal="center" vertical="center"/>
      <protection locked="0"/>
    </xf>
    <xf numFmtId="9" fontId="2" fillId="0" borderId="3" xfId="8" applyFont="1" applyBorder="1" applyAlignment="1" applyProtection="1">
      <alignment horizontal="center" vertical="center"/>
      <protection locked="0"/>
    </xf>
    <xf numFmtId="0" fontId="2" fillId="0" borderId="8" xfId="0" applyFont="1" applyBorder="1" applyAlignment="1">
      <alignment horizontal="left" vertical="center" wrapText="1"/>
    </xf>
    <xf numFmtId="0" fontId="3" fillId="4" borderId="8" xfId="0" applyFont="1" applyFill="1" applyBorder="1" applyAlignment="1">
      <alignment horizontal="left" vertical="center" wrapText="1"/>
    </xf>
    <xf numFmtId="165" fontId="13" fillId="0" borderId="8" xfId="9" applyNumberFormat="1" applyFont="1" applyBorder="1" applyProtection="1">
      <protection locked="0"/>
    </xf>
    <xf numFmtId="165" fontId="10" fillId="3" borderId="0" xfId="0" applyNumberFormat="1" applyFont="1" applyFill="1" applyAlignment="1" applyProtection="1">
      <alignment horizontal="left"/>
      <protection locked="0"/>
    </xf>
    <xf numFmtId="165" fontId="13" fillId="0" borderId="0" xfId="9" applyNumberFormat="1" applyFont="1" applyAlignment="1" applyProtection="1">
      <alignment vertical="center"/>
      <protection locked="0"/>
    </xf>
    <xf numFmtId="165" fontId="13" fillId="0" borderId="8" xfId="9" applyNumberFormat="1" applyFont="1" applyBorder="1" applyAlignment="1" applyProtection="1">
      <alignment vertical="center"/>
      <protection locked="0"/>
    </xf>
    <xf numFmtId="165" fontId="13" fillId="0" borderId="8" xfId="9" applyNumberFormat="1" applyFont="1" applyBorder="1" applyAlignment="1" applyProtection="1">
      <alignment horizontal="center" vertical="center"/>
      <protection locked="0"/>
    </xf>
    <xf numFmtId="165" fontId="13" fillId="5" borderId="8" xfId="9" applyNumberFormat="1" applyFont="1" applyFill="1" applyBorder="1" applyAlignment="1" applyProtection="1">
      <alignment horizontal="center" vertical="center"/>
      <protection locked="0"/>
    </xf>
    <xf numFmtId="165" fontId="32" fillId="0" borderId="1" xfId="9" applyNumberFormat="1" applyFont="1" applyFill="1" applyBorder="1" applyAlignment="1" applyProtection="1">
      <alignment horizontal="center" vertical="center" wrapText="1"/>
      <protection locked="0"/>
    </xf>
    <xf numFmtId="165" fontId="16" fillId="0" borderId="1" xfId="9" applyNumberFormat="1" applyFont="1" applyFill="1" applyBorder="1" applyAlignment="1" applyProtection="1">
      <alignment horizontal="left" vertical="center" wrapText="1"/>
      <protection locked="0"/>
    </xf>
    <xf numFmtId="9" fontId="15" fillId="0" borderId="1" xfId="7" applyFont="1" applyFill="1" applyBorder="1" applyAlignment="1" applyProtection="1">
      <alignment horizontal="right" vertical="center" wrapText="1"/>
      <protection locked="0"/>
    </xf>
    <xf numFmtId="0" fontId="16" fillId="4" borderId="18" xfId="0" applyFont="1" applyFill="1" applyBorder="1" applyAlignment="1">
      <alignment horizontal="left" vertical="center" wrapText="1"/>
    </xf>
    <xf numFmtId="165" fontId="15" fillId="4" borderId="15" xfId="9" applyNumberFormat="1" applyFont="1" applyFill="1" applyBorder="1" applyAlignment="1">
      <alignment horizontal="left" vertical="center" wrapText="1"/>
    </xf>
    <xf numFmtId="165" fontId="15" fillId="0" borderId="15" xfId="9" applyNumberFormat="1" applyFont="1" applyFill="1" applyBorder="1" applyAlignment="1" applyProtection="1">
      <alignment horizontal="left" vertical="center" wrapText="1"/>
      <protection locked="0"/>
    </xf>
    <xf numFmtId="165" fontId="13" fillId="4" borderId="1" xfId="9" applyNumberFormat="1" applyFont="1" applyFill="1" applyBorder="1" applyAlignment="1">
      <alignment horizontal="left" vertical="center" wrapText="1"/>
    </xf>
    <xf numFmtId="0" fontId="22" fillId="0" borderId="1" xfId="0" applyFont="1" applyBorder="1" applyAlignment="1">
      <alignment horizontal="left" vertical="center" wrapText="1" indent="3"/>
    </xf>
    <xf numFmtId="1" fontId="15" fillId="7" borderId="1" xfId="0" applyNumberFormat="1" applyFont="1" applyFill="1" applyBorder="1" applyAlignment="1">
      <alignment horizontal="center" vertical="center" wrapText="1" shrinkToFit="1"/>
    </xf>
    <xf numFmtId="0" fontId="16" fillId="7" borderId="1" xfId="0" applyFont="1" applyFill="1" applyBorder="1" applyAlignment="1">
      <alignment horizontal="left" vertical="center" wrapText="1"/>
    </xf>
    <xf numFmtId="165" fontId="15" fillId="7" borderId="1" xfId="9" applyNumberFormat="1" applyFont="1" applyFill="1" applyBorder="1" applyAlignment="1">
      <alignment horizontal="right" vertical="center" wrapText="1"/>
    </xf>
    <xf numFmtId="165" fontId="33" fillId="16" borderId="1" xfId="9" applyNumberFormat="1" applyFont="1" applyFill="1" applyBorder="1" applyAlignment="1">
      <alignment horizontal="center" vertical="center" wrapText="1"/>
    </xf>
    <xf numFmtId="0" fontId="22" fillId="0" borderId="1" xfId="0" applyFont="1" applyBorder="1" applyAlignment="1">
      <alignment horizontal="left" vertical="center" wrapText="1" indent="6"/>
    </xf>
    <xf numFmtId="1" fontId="18" fillId="4" borderId="1" xfId="0" applyNumberFormat="1" applyFont="1" applyFill="1" applyBorder="1" applyAlignment="1">
      <alignment horizontal="center" vertical="center" wrapText="1" shrinkToFit="1"/>
    </xf>
    <xf numFmtId="165" fontId="23" fillId="4" borderId="1" xfId="9" applyNumberFormat="1" applyFont="1" applyFill="1" applyBorder="1" applyAlignment="1">
      <alignment horizontal="right" vertical="center" wrapText="1"/>
    </xf>
    <xf numFmtId="165" fontId="33" fillId="17" borderId="1" xfId="9" applyNumberFormat="1" applyFont="1" applyFill="1" applyBorder="1" applyAlignment="1">
      <alignment horizontal="center" vertical="center" wrapText="1"/>
    </xf>
    <xf numFmtId="1" fontId="18" fillId="0" borderId="0" xfId="0" applyNumberFormat="1" applyFont="1" applyAlignment="1">
      <alignment horizontal="center" vertical="center" wrapText="1" shrinkToFit="1"/>
    </xf>
    <xf numFmtId="0" fontId="17" fillId="0" borderId="0" xfId="0" applyFont="1" applyAlignment="1">
      <alignment horizontal="left" vertical="center" wrapText="1"/>
    </xf>
    <xf numFmtId="165" fontId="23" fillId="0" borderId="0" xfId="9" applyNumberFormat="1" applyFont="1" applyFill="1" applyBorder="1" applyAlignment="1">
      <alignment horizontal="right" vertical="center" wrapText="1"/>
    </xf>
    <xf numFmtId="1" fontId="15" fillId="0" borderId="7" xfId="0" applyNumberFormat="1" applyFont="1" applyBorder="1" applyAlignment="1">
      <alignment horizontal="center" vertical="center" wrapText="1" shrinkToFit="1"/>
    </xf>
    <xf numFmtId="0" fontId="22" fillId="0" borderId="7" xfId="0" applyFont="1" applyBorder="1" applyAlignment="1">
      <alignment horizontal="left" vertical="center" wrapText="1" indent="3"/>
    </xf>
    <xf numFmtId="1" fontId="15" fillId="7" borderId="28" xfId="0" applyNumberFormat="1" applyFont="1" applyFill="1" applyBorder="1" applyAlignment="1">
      <alignment horizontal="center" vertical="center" wrapText="1" shrinkToFit="1"/>
    </xf>
    <xf numFmtId="0" fontId="16" fillId="7" borderId="28" xfId="0" applyFont="1" applyFill="1" applyBorder="1" applyAlignment="1">
      <alignment horizontal="left" vertical="center" wrapText="1"/>
    </xf>
    <xf numFmtId="165" fontId="33" fillId="16" borderId="28" xfId="9" applyNumberFormat="1" applyFont="1" applyFill="1" applyBorder="1" applyAlignment="1">
      <alignment horizontal="center" vertical="center" wrapText="1"/>
    </xf>
    <xf numFmtId="165" fontId="15" fillId="0" borderId="1" xfId="9" applyNumberFormat="1" applyFont="1" applyFill="1" applyBorder="1" applyAlignment="1" applyProtection="1">
      <alignment horizontal="right" vertical="center" wrapText="1"/>
      <protection locked="0"/>
    </xf>
    <xf numFmtId="165" fontId="15" fillId="7" borderId="1" xfId="9" applyNumberFormat="1" applyFont="1" applyFill="1" applyBorder="1" applyAlignment="1" applyProtection="1">
      <alignment horizontal="right" vertical="center" wrapText="1"/>
      <protection locked="0"/>
    </xf>
    <xf numFmtId="165" fontId="15" fillId="0" borderId="1" xfId="9" applyNumberFormat="1" applyFont="1" applyFill="1" applyBorder="1" applyAlignment="1" applyProtection="1">
      <alignment vertical="center" wrapText="1"/>
      <protection locked="0"/>
    </xf>
    <xf numFmtId="165" fontId="15" fillId="0" borderId="1" xfId="9" applyNumberFormat="1" applyFont="1" applyBorder="1" applyAlignment="1" applyProtection="1">
      <alignment horizontal="right" vertical="center" wrapText="1"/>
      <protection locked="0"/>
    </xf>
    <xf numFmtId="165" fontId="15" fillId="0" borderId="7" xfId="9" applyNumberFormat="1" applyFont="1" applyFill="1" applyBorder="1" applyAlignment="1" applyProtection="1">
      <alignment horizontal="right" vertical="center" wrapText="1"/>
      <protection locked="0"/>
    </xf>
    <xf numFmtId="165" fontId="15" fillId="0" borderId="7" xfId="9" applyNumberFormat="1" applyFont="1" applyBorder="1" applyAlignment="1" applyProtection="1">
      <alignment horizontal="right" vertical="center" wrapText="1"/>
      <protection locked="0"/>
    </xf>
    <xf numFmtId="165" fontId="15" fillId="7" borderId="28" xfId="9" applyNumberFormat="1" applyFont="1" applyFill="1" applyBorder="1" applyAlignment="1" applyProtection="1">
      <alignment horizontal="right" vertical="center" wrapText="1"/>
      <protection locked="0"/>
    </xf>
    <xf numFmtId="166" fontId="23" fillId="4" borderId="1" xfId="7" applyNumberFormat="1" applyFont="1" applyFill="1" applyBorder="1" applyAlignment="1" applyProtection="1">
      <alignment horizontal="center" vertical="center" wrapText="1"/>
      <protection locked="0"/>
    </xf>
    <xf numFmtId="165" fontId="15" fillId="0" borderId="15" xfId="9" applyNumberFormat="1" applyFont="1" applyFill="1" applyBorder="1" applyAlignment="1" applyProtection="1">
      <alignment horizontal="right" vertical="center" wrapText="1"/>
      <protection locked="0"/>
    </xf>
    <xf numFmtId="165" fontId="18" fillId="0" borderId="15" xfId="9" applyNumberFormat="1" applyFont="1" applyFill="1" applyBorder="1" applyAlignment="1" applyProtection="1">
      <alignment horizontal="right" vertical="center" wrapText="1"/>
      <protection locked="0"/>
    </xf>
    <xf numFmtId="0" fontId="16" fillId="7" borderId="1" xfId="0" applyFont="1" applyFill="1" applyBorder="1" applyAlignment="1">
      <alignment horizontal="center" vertical="center" wrapText="1"/>
    </xf>
    <xf numFmtId="0" fontId="16" fillId="7" borderId="2" xfId="0" applyFont="1" applyFill="1" applyBorder="1" applyAlignment="1">
      <alignment vertical="top" wrapText="1"/>
    </xf>
    <xf numFmtId="165" fontId="15" fillId="7" borderId="1" xfId="10" applyNumberFormat="1" applyFont="1" applyFill="1" applyBorder="1" applyAlignment="1">
      <alignment horizontal="left" vertical="center" wrapText="1"/>
    </xf>
    <xf numFmtId="10" fontId="15" fillId="0" borderId="27" xfId="7" applyNumberFormat="1" applyFont="1" applyFill="1" applyBorder="1" applyAlignment="1" applyProtection="1">
      <alignment horizontal="center" vertical="center" wrapText="1"/>
      <protection locked="0"/>
    </xf>
    <xf numFmtId="165" fontId="15" fillId="0" borderId="27" xfId="9" applyNumberFormat="1" applyFont="1" applyFill="1" applyBorder="1" applyAlignment="1" applyProtection="1">
      <alignment horizontal="left" vertical="center" wrapText="1"/>
      <protection locked="0"/>
    </xf>
    <xf numFmtId="165" fontId="16" fillId="0" borderId="27" xfId="9" applyNumberFormat="1" applyFont="1" applyFill="1" applyBorder="1" applyAlignment="1" applyProtection="1">
      <alignment horizontal="left" vertical="center" wrapText="1"/>
      <protection locked="0"/>
    </xf>
    <xf numFmtId="170" fontId="18" fillId="0" borderId="27" xfId="7" applyNumberFormat="1" applyFont="1" applyFill="1" applyBorder="1" applyAlignment="1" applyProtection="1">
      <alignment horizontal="center" vertical="center" wrapText="1"/>
      <protection locked="0"/>
    </xf>
    <xf numFmtId="0" fontId="17" fillId="7" borderId="0" xfId="4" applyFont="1" applyFill="1" applyAlignment="1">
      <alignment horizontal="left" vertical="center" wrapText="1"/>
    </xf>
    <xf numFmtId="168" fontId="17" fillId="7" borderId="0" xfId="11" applyNumberFormat="1" applyFont="1" applyFill="1" applyBorder="1" applyAlignment="1">
      <alignment horizontal="left" vertical="center" wrapText="1"/>
    </xf>
    <xf numFmtId="168" fontId="18" fillId="7" borderId="0" xfId="11" applyNumberFormat="1" applyFont="1" applyFill="1" applyBorder="1" applyAlignment="1">
      <alignment horizontal="left" vertical="center" wrapText="1"/>
    </xf>
    <xf numFmtId="0" fontId="18" fillId="7" borderId="0" xfId="4" applyFont="1" applyFill="1" applyAlignment="1">
      <alignment horizontal="left" vertical="center" wrapText="1"/>
    </xf>
    <xf numFmtId="0" fontId="17" fillId="7" borderId="3" xfId="4" applyFont="1" applyFill="1" applyBorder="1" applyAlignment="1">
      <alignment horizontal="left" vertical="center" wrapText="1"/>
    </xf>
    <xf numFmtId="0" fontId="17" fillId="4" borderId="8" xfId="4" applyFont="1" applyFill="1" applyBorder="1" applyAlignment="1">
      <alignment horizontal="left" vertical="center" wrapText="1"/>
    </xf>
    <xf numFmtId="168" fontId="18" fillId="4" borderId="8" xfId="4" applyNumberFormat="1" applyFont="1" applyFill="1" applyBorder="1" applyAlignment="1">
      <alignment horizontal="left" vertical="center" wrapText="1"/>
    </xf>
    <xf numFmtId="0" fontId="18" fillId="4" borderId="8" xfId="4" applyFont="1" applyFill="1" applyBorder="1" applyAlignment="1">
      <alignment horizontal="left" vertical="center" wrapText="1"/>
    </xf>
    <xf numFmtId="0" fontId="17" fillId="7" borderId="0" xfId="4" applyFont="1" applyFill="1" applyAlignment="1">
      <alignment vertical="center" wrapText="1"/>
    </xf>
    <xf numFmtId="168" fontId="17" fillId="7" borderId="0" xfId="4" applyNumberFormat="1" applyFont="1" applyFill="1" applyAlignment="1">
      <alignment vertical="center" wrapText="1"/>
    </xf>
    <xf numFmtId="168" fontId="15" fillId="0" borderId="0" xfId="11" applyNumberFormat="1" applyFont="1" applyFill="1" applyBorder="1" applyAlignment="1" applyProtection="1">
      <alignment horizontal="left" vertical="center" wrapText="1"/>
      <protection locked="0"/>
    </xf>
    <xf numFmtId="0" fontId="15" fillId="0" borderId="0" xfId="4" applyFont="1" applyAlignment="1" applyProtection="1">
      <alignment horizontal="left" vertical="center" wrapText="1"/>
      <protection locked="0"/>
    </xf>
    <xf numFmtId="0" fontId="15" fillId="0" borderId="0" xfId="4" applyFont="1" applyAlignment="1" applyProtection="1">
      <alignment horizontal="center" vertical="center" wrapText="1"/>
      <protection locked="0"/>
    </xf>
    <xf numFmtId="168" fontId="18" fillId="7" borderId="0" xfId="11" applyNumberFormat="1" applyFont="1" applyFill="1" applyBorder="1" applyAlignment="1" applyProtection="1">
      <alignment horizontal="left" vertical="center" wrapText="1"/>
      <protection locked="0"/>
    </xf>
    <xf numFmtId="0" fontId="18" fillId="7" borderId="0" xfId="4" applyFont="1" applyFill="1" applyAlignment="1" applyProtection="1">
      <alignment horizontal="center" vertical="center" wrapText="1"/>
      <protection locked="0"/>
    </xf>
    <xf numFmtId="0" fontId="15" fillId="7" borderId="3" xfId="4" applyFont="1" applyFill="1" applyBorder="1" applyAlignment="1" applyProtection="1">
      <alignment horizontal="center" vertical="center" wrapText="1"/>
      <protection locked="0"/>
    </xf>
    <xf numFmtId="0" fontId="16" fillId="0" borderId="2" xfId="0" applyFont="1" applyBorder="1" applyAlignment="1">
      <alignment horizontal="left" vertical="center" wrapText="1" indent="3"/>
    </xf>
    <xf numFmtId="0" fontId="22" fillId="0" borderId="2" xfId="0" applyFont="1" applyBorder="1" applyAlignment="1">
      <alignment horizontal="left" vertical="center" wrapText="1" indent="3"/>
    </xf>
    <xf numFmtId="168" fontId="13" fillId="0" borderId="1" xfId="0" applyNumberFormat="1" applyFont="1" applyBorder="1" applyAlignment="1" applyProtection="1">
      <alignment horizontal="center" vertical="center" wrapText="1"/>
      <protection locked="0"/>
    </xf>
    <xf numFmtId="168" fontId="13" fillId="0" borderId="1" xfId="0" applyNumberFormat="1" applyFont="1" applyBorder="1" applyAlignment="1" applyProtection="1">
      <alignment horizontal="center" vertical="top" wrapText="1"/>
      <protection locked="0"/>
    </xf>
    <xf numFmtId="166" fontId="13" fillId="0" borderId="1" xfId="7" applyNumberFormat="1" applyFont="1" applyFill="1" applyBorder="1" applyAlignment="1" applyProtection="1">
      <alignment horizontal="center" vertical="center" wrapText="1"/>
      <protection locked="0"/>
    </xf>
    <xf numFmtId="168" fontId="15" fillId="0" borderId="1" xfId="0" applyNumberFormat="1" applyFont="1" applyBorder="1" applyAlignment="1" applyProtection="1">
      <alignment horizontal="center" vertical="center" wrapText="1"/>
      <protection locked="0"/>
    </xf>
    <xf numFmtId="0" fontId="2" fillId="0" borderId="1" xfId="4" applyFont="1" applyBorder="1" applyAlignment="1" applyProtection="1">
      <alignment horizontal="left" vertical="center" wrapText="1"/>
      <protection locked="0"/>
    </xf>
    <xf numFmtId="165" fontId="2" fillId="0" borderId="1" xfId="11" applyNumberFormat="1" applyFont="1" applyFill="1" applyBorder="1" applyAlignment="1" applyProtection="1">
      <alignment horizontal="left" vertical="center" wrapText="1"/>
      <protection locked="0"/>
    </xf>
    <xf numFmtId="14" fontId="13" fillId="0" borderId="1" xfId="4" applyNumberFormat="1" applyFont="1" applyBorder="1" applyAlignment="1" applyProtection="1">
      <alignment horizontal="left" vertical="center"/>
      <protection locked="0"/>
    </xf>
    <xf numFmtId="0" fontId="13" fillId="0" borderId="1" xfId="4" applyFont="1" applyBorder="1" applyAlignment="1" applyProtection="1">
      <alignment horizontal="left" vertical="center" wrapText="1"/>
      <protection locked="0"/>
    </xf>
    <xf numFmtId="0" fontId="22" fillId="0" borderId="18" xfId="0" applyFont="1" applyBorder="1" applyAlignment="1">
      <alignment horizontal="left" vertical="top" wrapText="1" indent="3"/>
    </xf>
    <xf numFmtId="0" fontId="43" fillId="0" borderId="18" xfId="0" applyFont="1" applyBorder="1" applyAlignment="1">
      <alignment horizontal="left" vertical="top" wrapText="1" indent="3"/>
    </xf>
    <xf numFmtId="165" fontId="18" fillId="7" borderId="15" xfId="9" applyNumberFormat="1" applyFont="1" applyFill="1" applyBorder="1" applyAlignment="1">
      <alignment horizontal="left" vertical="top" wrapText="1"/>
    </xf>
    <xf numFmtId="165" fontId="15" fillId="0" borderId="15" xfId="9" applyNumberFormat="1" applyFont="1" applyFill="1" applyBorder="1" applyAlignment="1" applyProtection="1">
      <alignment horizontal="left" wrapText="1"/>
      <protection locked="0"/>
    </xf>
    <xf numFmtId="165" fontId="15" fillId="0" borderId="15" xfId="9" applyNumberFormat="1" applyFont="1" applyFill="1" applyBorder="1" applyAlignment="1" applyProtection="1">
      <alignment horizontal="left" vertical="top" wrapText="1"/>
      <protection locked="0"/>
    </xf>
    <xf numFmtId="0" fontId="17" fillId="7" borderId="18" xfId="0" applyFont="1" applyFill="1" applyBorder="1" applyAlignment="1">
      <alignment vertical="center" wrapText="1"/>
    </xf>
    <xf numFmtId="165" fontId="15" fillId="10" borderId="1" xfId="9" applyNumberFormat="1" applyFont="1" applyFill="1" applyBorder="1" applyAlignment="1" applyProtection="1">
      <alignment horizontal="left" vertical="top" wrapText="1"/>
      <protection locked="0"/>
    </xf>
    <xf numFmtId="165" fontId="15" fillId="10" borderId="1" xfId="9" applyNumberFormat="1" applyFont="1" applyFill="1" applyBorder="1" applyAlignment="1" applyProtection="1">
      <alignment horizontal="left" wrapText="1"/>
      <protection locked="0"/>
    </xf>
    <xf numFmtId="0" fontId="17" fillId="8" borderId="18" xfId="0" applyFont="1" applyFill="1" applyBorder="1" applyAlignment="1">
      <alignment horizontal="left" vertical="center" wrapText="1"/>
    </xf>
    <xf numFmtId="0" fontId="17" fillId="7" borderId="15" xfId="0" applyFont="1" applyFill="1" applyBorder="1" applyAlignment="1">
      <alignment horizontal="left" vertical="center" wrapText="1"/>
    </xf>
    <xf numFmtId="165" fontId="23" fillId="7" borderId="1" xfId="9" applyNumberFormat="1" applyFont="1" applyFill="1" applyBorder="1" applyAlignment="1">
      <alignment horizontal="left" vertical="center" wrapText="1"/>
    </xf>
    <xf numFmtId="0" fontId="16" fillId="0" borderId="1" xfId="3" applyFont="1" applyBorder="1" applyAlignment="1">
      <alignment horizontal="left" vertical="center" wrapText="1" indent="3"/>
    </xf>
    <xf numFmtId="165" fontId="21" fillId="0" borderId="1" xfId="9" applyNumberFormat="1" applyFont="1" applyFill="1" applyBorder="1" applyAlignment="1" applyProtection="1">
      <alignment horizontal="left" vertical="center" wrapText="1"/>
      <protection locked="0"/>
    </xf>
    <xf numFmtId="165" fontId="15" fillId="10" borderId="15" xfId="9" applyNumberFormat="1" applyFont="1" applyFill="1" applyBorder="1" applyAlignment="1" applyProtection="1">
      <alignment horizontal="left" vertical="center" wrapText="1"/>
      <protection locked="0"/>
    </xf>
    <xf numFmtId="165" fontId="23" fillId="0" borderId="1" xfId="9" applyNumberFormat="1" applyFont="1" applyFill="1" applyBorder="1" applyAlignment="1" applyProtection="1">
      <alignment horizontal="left" vertical="center" wrapText="1"/>
      <protection locked="0"/>
    </xf>
    <xf numFmtId="165" fontId="18" fillId="0" borderId="15" xfId="9" applyNumberFormat="1" applyFont="1" applyFill="1" applyBorder="1" applyAlignment="1" applyProtection="1">
      <alignment horizontal="left" vertical="center" wrapText="1"/>
      <protection locked="0"/>
    </xf>
    <xf numFmtId="165" fontId="18" fillId="10" borderId="15" xfId="9" applyNumberFormat="1" applyFont="1" applyFill="1" applyBorder="1" applyAlignment="1" applyProtection="1">
      <alignment horizontal="left" vertical="center" wrapText="1"/>
      <protection locked="0"/>
    </xf>
    <xf numFmtId="0" fontId="3" fillId="7" borderId="1" xfId="0" applyFont="1" applyFill="1" applyBorder="1" applyAlignment="1">
      <alignment vertical="center" wrapText="1"/>
    </xf>
    <xf numFmtId="165" fontId="3" fillId="7" borderId="15" xfId="9" applyNumberFormat="1" applyFont="1" applyFill="1" applyBorder="1" applyAlignment="1">
      <alignment horizontal="right" vertical="center" wrapText="1"/>
    </xf>
    <xf numFmtId="0" fontId="3" fillId="7" borderId="18" xfId="0" applyFont="1" applyFill="1" applyBorder="1" applyAlignment="1">
      <alignment vertical="center" wrapText="1"/>
    </xf>
    <xf numFmtId="0" fontId="2" fillId="0" borderId="1" xfId="0" applyFont="1" applyBorder="1" applyAlignment="1">
      <alignment horizontal="left" vertical="center" wrapText="1" indent="3"/>
    </xf>
    <xf numFmtId="0" fontId="2" fillId="7" borderId="18" xfId="0" applyFont="1" applyFill="1" applyBorder="1" applyAlignment="1">
      <alignment vertical="center" wrapText="1"/>
    </xf>
    <xf numFmtId="165" fontId="2" fillId="0" borderId="15" xfId="9" applyNumberFormat="1" applyFont="1" applyFill="1" applyBorder="1" applyAlignment="1" applyProtection="1">
      <alignment horizontal="right" vertical="center" wrapText="1"/>
      <protection locked="0"/>
    </xf>
    <xf numFmtId="165" fontId="3" fillId="7" borderId="15" xfId="9" applyNumberFormat="1" applyFont="1" applyFill="1" applyBorder="1" applyAlignment="1" applyProtection="1">
      <alignment horizontal="right" vertical="center" wrapText="1"/>
      <protection locked="0"/>
    </xf>
    <xf numFmtId="165" fontId="2" fillId="7" borderId="15" xfId="9" applyNumberFormat="1" applyFont="1" applyFill="1" applyBorder="1" applyAlignment="1" applyProtection="1">
      <alignment horizontal="right" vertical="center" wrapText="1"/>
      <protection locked="0"/>
    </xf>
    <xf numFmtId="165" fontId="13" fillId="0" borderId="15" xfId="9" applyNumberFormat="1" applyFont="1" applyFill="1" applyBorder="1" applyAlignment="1" applyProtection="1">
      <alignment horizontal="right" vertical="center" wrapText="1"/>
      <protection locked="0"/>
    </xf>
    <xf numFmtId="166" fontId="2" fillId="0" borderId="15" xfId="7" applyNumberFormat="1" applyFont="1" applyFill="1" applyBorder="1" applyAlignment="1" applyProtection="1">
      <alignment horizontal="right" vertical="center" wrapText="1"/>
      <protection locked="0"/>
    </xf>
    <xf numFmtId="165" fontId="13" fillId="0" borderId="15" xfId="9" applyNumberFormat="1" applyFont="1" applyFill="1" applyBorder="1" applyAlignment="1" applyProtection="1">
      <alignment vertical="center" wrapText="1"/>
      <protection locked="0"/>
    </xf>
    <xf numFmtId="166" fontId="2" fillId="0" borderId="15" xfId="7" applyNumberFormat="1" applyFont="1" applyFill="1" applyBorder="1" applyAlignment="1" applyProtection="1">
      <alignment vertical="center" wrapText="1"/>
      <protection locked="0"/>
    </xf>
    <xf numFmtId="0" fontId="1" fillId="5" borderId="0" xfId="0" applyFont="1" applyFill="1"/>
    <xf numFmtId="0" fontId="44" fillId="0" borderId="0" xfId="0" applyFont="1" applyAlignment="1">
      <alignment horizontal="left" vertical="top"/>
    </xf>
    <xf numFmtId="0" fontId="46" fillId="0" borderId="0" xfId="0" applyFont="1" applyAlignment="1">
      <alignment horizontal="left"/>
    </xf>
    <xf numFmtId="0" fontId="44" fillId="9" borderId="0" xfId="0" applyFont="1" applyFill="1" applyAlignment="1">
      <alignment horizontal="center" vertical="top"/>
    </xf>
    <xf numFmtId="0" fontId="45" fillId="0" borderId="0" xfId="0" applyFont="1" applyAlignment="1">
      <alignment horizontal="left" vertical="center"/>
    </xf>
    <xf numFmtId="0" fontId="1" fillId="0" borderId="0" xfId="0" applyFont="1"/>
    <xf numFmtId="0" fontId="42" fillId="0" borderId="0" xfId="0" applyFont="1" applyAlignment="1">
      <alignment horizontal="left"/>
    </xf>
    <xf numFmtId="0" fontId="47" fillId="5" borderId="0" xfId="0" applyFont="1" applyFill="1" applyAlignment="1">
      <alignment vertical="center"/>
    </xf>
    <xf numFmtId="0" fontId="48" fillId="0" borderId="0" xfId="0" applyFont="1" applyAlignment="1">
      <alignment vertical="center"/>
    </xf>
    <xf numFmtId="0" fontId="50" fillId="0" borderId="0" xfId="0" applyFont="1" applyAlignment="1">
      <alignment horizontal="left" vertical="center"/>
    </xf>
    <xf numFmtId="0" fontId="48" fillId="0" borderId="0" xfId="0" applyFont="1" applyAlignment="1">
      <alignment vertical="center" wrapText="1"/>
    </xf>
    <xf numFmtId="165" fontId="3" fillId="7" borderId="15" xfId="9" applyNumberFormat="1" applyFont="1" applyFill="1" applyBorder="1" applyAlignment="1" applyProtection="1">
      <alignment horizontal="right" vertical="center" wrapText="1"/>
    </xf>
    <xf numFmtId="165" fontId="2" fillId="0" borderId="15" xfId="9" applyNumberFormat="1" applyFont="1" applyFill="1" applyBorder="1" applyAlignment="1" applyProtection="1">
      <alignment horizontal="right" vertical="center" wrapText="1"/>
    </xf>
    <xf numFmtId="165" fontId="2" fillId="7" borderId="15" xfId="9" applyNumberFormat="1" applyFont="1" applyFill="1" applyBorder="1" applyAlignment="1" applyProtection="1">
      <alignment horizontal="right" vertical="center" wrapText="1"/>
    </xf>
    <xf numFmtId="165" fontId="3" fillId="4" borderId="15" xfId="9" applyNumberFormat="1" applyFont="1" applyFill="1" applyBorder="1" applyAlignment="1" applyProtection="1">
      <alignment horizontal="right" vertical="center" wrapText="1"/>
    </xf>
    <xf numFmtId="165" fontId="15" fillId="0" borderId="15" xfId="9" applyNumberFormat="1" applyFont="1" applyFill="1" applyBorder="1" applyAlignment="1" applyProtection="1">
      <alignment horizontal="right" vertical="center" wrapText="1"/>
    </xf>
    <xf numFmtId="165" fontId="18" fillId="0" borderId="15" xfId="9" applyNumberFormat="1" applyFont="1" applyFill="1" applyBorder="1" applyAlignment="1" applyProtection="1">
      <alignment horizontal="right" vertical="center" wrapText="1"/>
    </xf>
    <xf numFmtId="165" fontId="23" fillId="0" borderId="1" xfId="9" applyNumberFormat="1" applyFont="1" applyFill="1" applyBorder="1" applyAlignment="1" applyProtection="1">
      <alignment horizontal="left" vertical="center" wrapText="1"/>
    </xf>
    <xf numFmtId="165" fontId="18" fillId="0" borderId="15" xfId="9" applyNumberFormat="1" applyFont="1" applyFill="1" applyBorder="1" applyAlignment="1" applyProtection="1">
      <alignment horizontal="left" vertical="center" wrapText="1"/>
    </xf>
    <xf numFmtId="165" fontId="18" fillId="7" borderId="1" xfId="9" applyNumberFormat="1" applyFont="1" applyFill="1" applyBorder="1" applyAlignment="1" applyProtection="1">
      <alignment horizontal="left" vertical="center" wrapText="1"/>
    </xf>
    <xf numFmtId="165" fontId="17" fillId="8" borderId="16" xfId="9" applyNumberFormat="1" applyFont="1" applyFill="1" applyBorder="1" applyAlignment="1" applyProtection="1">
      <alignment vertical="center" wrapText="1"/>
    </xf>
    <xf numFmtId="165" fontId="23" fillId="7" borderId="1" xfId="9" applyNumberFormat="1" applyFont="1" applyFill="1" applyBorder="1" applyAlignment="1" applyProtection="1">
      <alignment horizontal="left" vertical="center" wrapText="1"/>
    </xf>
    <xf numFmtId="165" fontId="51" fillId="0" borderId="1" xfId="9" applyNumberFormat="1" applyFont="1" applyFill="1" applyBorder="1" applyAlignment="1" applyProtection="1">
      <alignment horizontal="justify" vertical="center" wrapText="1"/>
      <protection locked="0"/>
    </xf>
    <xf numFmtId="165" fontId="13" fillId="0" borderId="28" xfId="9" applyNumberFormat="1" applyFont="1" applyFill="1" applyBorder="1" applyAlignment="1" applyProtection="1">
      <alignment horizontal="left" vertical="center" wrapText="1"/>
      <protection locked="0"/>
    </xf>
    <xf numFmtId="165" fontId="15" fillId="0" borderId="1" xfId="9" applyNumberFormat="1" applyFont="1" applyFill="1" applyBorder="1" applyAlignment="1" applyProtection="1">
      <alignment horizontal="left" vertical="center" wrapText="1"/>
    </xf>
    <xf numFmtId="165" fontId="13" fillId="0" borderId="1" xfId="9" applyNumberFormat="1" applyFont="1" applyFill="1" applyBorder="1" applyAlignment="1" applyProtection="1">
      <alignment horizontal="left" vertical="center" wrapText="1"/>
    </xf>
    <xf numFmtId="165" fontId="15" fillId="4" borderId="1" xfId="9" applyNumberFormat="1" applyFont="1" applyFill="1" applyBorder="1" applyAlignment="1" applyProtection="1">
      <alignment horizontal="left" vertical="center" wrapText="1"/>
    </xf>
    <xf numFmtId="9" fontId="18" fillId="4" borderId="1" xfId="7" applyFont="1" applyFill="1" applyBorder="1" applyAlignment="1">
      <alignment horizontal="right" vertical="center" wrapText="1"/>
    </xf>
    <xf numFmtId="165" fontId="52" fillId="0" borderId="1" xfId="9" applyNumberFormat="1" applyFont="1" applyFill="1" applyBorder="1" applyAlignment="1" applyProtection="1">
      <alignment horizontal="center" vertical="center" wrapText="1"/>
      <protection locked="0"/>
    </xf>
    <xf numFmtId="165" fontId="52" fillId="0" borderId="1" xfId="9" applyNumberFormat="1" applyFont="1" applyFill="1" applyBorder="1" applyAlignment="1">
      <alignment vertical="center" wrapText="1"/>
    </xf>
    <xf numFmtId="165" fontId="52" fillId="0" borderId="1" xfId="9" applyNumberFormat="1" applyFont="1" applyFill="1" applyBorder="1" applyAlignment="1">
      <alignment horizontal="center" vertical="center" wrapText="1"/>
    </xf>
    <xf numFmtId="165" fontId="53" fillId="0" borderId="1" xfId="9" applyNumberFormat="1" applyFont="1" applyFill="1" applyBorder="1" applyAlignment="1">
      <alignment horizontal="center" vertical="center" wrapText="1"/>
    </xf>
    <xf numFmtId="165" fontId="53" fillId="0" borderId="1" xfId="9" applyNumberFormat="1" applyFont="1" applyFill="1" applyBorder="1" applyAlignment="1" applyProtection="1">
      <alignment horizontal="center" vertical="center" wrapText="1"/>
      <protection locked="0"/>
    </xf>
    <xf numFmtId="165" fontId="54" fillId="15" borderId="31" xfId="9" applyNumberFormat="1" applyFont="1" applyFill="1" applyBorder="1" applyAlignment="1">
      <alignment horizontal="center" vertical="center" wrapText="1"/>
    </xf>
    <xf numFmtId="165" fontId="54" fillId="15" borderId="1" xfId="9" applyNumberFormat="1" applyFont="1" applyFill="1" applyBorder="1" applyAlignment="1">
      <alignment horizontal="center" vertical="center" wrapText="1"/>
    </xf>
    <xf numFmtId="0" fontId="53" fillId="0" borderId="1" xfId="0" applyFont="1" applyBorder="1" applyAlignment="1">
      <alignment horizontal="left" vertical="center" wrapText="1"/>
    </xf>
    <xf numFmtId="9" fontId="53" fillId="0" borderId="1" xfId="7" applyFont="1" applyFill="1" applyBorder="1" applyAlignment="1" applyProtection="1">
      <alignment horizontal="center" vertical="center" wrapText="1"/>
    </xf>
    <xf numFmtId="0" fontId="38" fillId="4" borderId="1" xfId="0" applyFont="1" applyFill="1" applyBorder="1" applyAlignment="1">
      <alignment horizontal="left" vertical="center" wrapText="1"/>
    </xf>
    <xf numFmtId="165" fontId="30" fillId="4" borderId="1" xfId="9" applyNumberFormat="1" applyFont="1" applyFill="1" applyBorder="1" applyAlignment="1">
      <alignment horizontal="center" vertical="center" wrapText="1"/>
    </xf>
    <xf numFmtId="9" fontId="30" fillId="4" borderId="1" xfId="7" applyFont="1" applyFill="1" applyBorder="1" applyAlignment="1" applyProtection="1">
      <alignment horizontal="center" vertical="center" wrapText="1"/>
    </xf>
    <xf numFmtId="9" fontId="3" fillId="0" borderId="8" xfId="8" applyFont="1" applyBorder="1" applyAlignment="1" applyProtection="1">
      <alignment horizontal="center" vertical="center"/>
      <protection locked="0"/>
    </xf>
    <xf numFmtId="165" fontId="15" fillId="0" borderId="1" xfId="9" applyNumberFormat="1" applyFont="1" applyFill="1" applyBorder="1" applyAlignment="1" applyProtection="1">
      <alignment horizontal="left" vertical="top" wrapText="1"/>
    </xf>
    <xf numFmtId="165" fontId="15" fillId="0" borderId="1" xfId="9" applyNumberFormat="1" applyFont="1" applyFill="1" applyBorder="1" applyAlignment="1" applyProtection="1">
      <alignment horizontal="left" wrapText="1"/>
    </xf>
    <xf numFmtId="0" fontId="15" fillId="0" borderId="0" xfId="0" applyFont="1" applyAlignment="1" applyProtection="1">
      <alignment vertical="center" wrapText="1"/>
      <protection locked="0"/>
    </xf>
    <xf numFmtId="166" fontId="2" fillId="0" borderId="15" xfId="7" applyNumberFormat="1" applyFont="1" applyFill="1" applyBorder="1" applyAlignment="1" applyProtection="1">
      <alignment horizontal="right" vertical="center" wrapText="1"/>
    </xf>
    <xf numFmtId="165" fontId="2" fillId="0" borderId="15" xfId="9" applyNumberFormat="1" applyFont="1" applyFill="1" applyBorder="1" applyAlignment="1" applyProtection="1">
      <alignment vertical="center" wrapText="1"/>
      <protection locked="0"/>
    </xf>
    <xf numFmtId="9" fontId="16" fillId="0" borderId="1" xfId="7" applyFont="1" applyFill="1" applyBorder="1" applyAlignment="1">
      <alignment horizontal="right" vertical="center" wrapText="1"/>
    </xf>
    <xf numFmtId="166" fontId="18" fillId="0" borderId="15" xfId="7" applyNumberFormat="1" applyFont="1" applyFill="1" applyBorder="1" applyAlignment="1" applyProtection="1">
      <alignment horizontal="right" vertical="center" wrapText="1"/>
    </xf>
    <xf numFmtId="166" fontId="2" fillId="0" borderId="15" xfId="7" applyNumberFormat="1" applyFont="1" applyBorder="1" applyAlignment="1" applyProtection="1">
      <alignment vertical="center" wrapText="1"/>
      <protection locked="0"/>
    </xf>
    <xf numFmtId="166" fontId="2" fillId="0" borderId="15" xfId="7" applyNumberFormat="1" applyFont="1" applyBorder="1" applyAlignment="1" applyProtection="1">
      <alignment horizontal="right" vertical="center" wrapText="1"/>
      <protection locked="0"/>
    </xf>
    <xf numFmtId="0" fontId="17" fillId="0" borderId="1" xfId="0" applyFont="1" applyBorder="1" applyAlignment="1">
      <alignment horizontal="center" vertical="center" wrapText="1"/>
    </xf>
    <xf numFmtId="165" fontId="15" fillId="4" borderId="1" xfId="9" applyNumberFormat="1" applyFont="1" applyFill="1" applyBorder="1" applyAlignment="1" applyProtection="1">
      <alignment horizontal="center" vertical="center" wrapText="1"/>
      <protection locked="0"/>
    </xf>
    <xf numFmtId="9" fontId="18" fillId="0" borderId="7" xfId="0" applyNumberFormat="1" applyFont="1" applyBorder="1" applyAlignment="1">
      <alignment horizontal="center" vertical="center" shrinkToFit="1"/>
    </xf>
    <xf numFmtId="0" fontId="17" fillId="0" borderId="7" xfId="0" applyFont="1" applyBorder="1" applyAlignment="1">
      <alignment horizontal="center" vertical="center" wrapText="1"/>
    </xf>
    <xf numFmtId="165" fontId="15" fillId="0" borderId="28" xfId="9" applyNumberFormat="1" applyFont="1" applyFill="1" applyBorder="1" applyAlignment="1" applyProtection="1">
      <alignment horizontal="center" vertical="center" wrapText="1"/>
      <protection locked="0"/>
    </xf>
    <xf numFmtId="0" fontId="16" fillId="0" borderId="28" xfId="0" applyFont="1" applyBorder="1" applyAlignment="1">
      <alignment horizontal="left" vertical="center" wrapText="1"/>
    </xf>
    <xf numFmtId="165" fontId="15" fillId="0" borderId="28" xfId="0" applyNumberFormat="1" applyFont="1" applyBorder="1" applyAlignment="1">
      <alignment horizontal="center" vertical="center" wrapText="1"/>
    </xf>
    <xf numFmtId="165" fontId="15" fillId="0" borderId="1" xfId="0" applyNumberFormat="1" applyFont="1" applyBorder="1" applyAlignment="1">
      <alignment horizontal="center" vertical="center" wrapText="1"/>
    </xf>
    <xf numFmtId="0" fontId="15" fillId="0" borderId="4" xfId="0" applyFont="1" applyBorder="1" applyAlignment="1">
      <alignment horizontal="center" vertical="center"/>
    </xf>
    <xf numFmtId="0" fontId="17" fillId="0" borderId="0" xfId="0" applyFont="1" applyAlignment="1">
      <alignment vertical="center" wrapText="1"/>
    </xf>
    <xf numFmtId="9" fontId="18" fillId="0" borderId="1" xfId="0" applyNumberFormat="1" applyFont="1" applyBorder="1" applyAlignment="1">
      <alignment horizontal="center" vertical="center" shrinkToFit="1"/>
    </xf>
    <xf numFmtId="0" fontId="15" fillId="0" borderId="1" xfId="0" applyFont="1" applyBorder="1" applyAlignment="1">
      <alignment horizontal="center" vertical="center"/>
    </xf>
    <xf numFmtId="165" fontId="51" fillId="18" borderId="0" xfId="9" applyNumberFormat="1" applyFont="1" applyFill="1" applyBorder="1" applyAlignment="1" applyProtection="1">
      <alignment horizontal="left" vertical="center"/>
      <protection locked="0"/>
    </xf>
    <xf numFmtId="168" fontId="13" fillId="19" borderId="1" xfId="0" applyNumberFormat="1" applyFont="1" applyFill="1" applyBorder="1" applyAlignment="1" applyProtection="1">
      <alignment horizontal="center" vertical="center" wrapText="1"/>
      <protection locked="0"/>
    </xf>
    <xf numFmtId="165" fontId="15" fillId="7" borderId="1" xfId="9" applyNumberFormat="1" applyFont="1" applyFill="1" applyBorder="1" applyAlignment="1" applyProtection="1">
      <alignment horizontal="left" vertical="top"/>
    </xf>
    <xf numFmtId="165" fontId="15" fillId="5" borderId="1" xfId="9" applyNumberFormat="1" applyFont="1" applyFill="1" applyBorder="1" applyAlignment="1" applyProtection="1">
      <alignment horizontal="left" vertical="top"/>
    </xf>
    <xf numFmtId="165" fontId="15" fillId="0" borderId="1" xfId="9" applyNumberFormat="1" applyFont="1" applyFill="1" applyBorder="1" applyAlignment="1" applyProtection="1">
      <alignment horizontal="left" vertical="top"/>
    </xf>
    <xf numFmtId="165" fontId="16" fillId="0" borderId="0" xfId="0" applyNumberFormat="1" applyFont="1" applyAlignment="1">
      <alignment horizontal="right" vertical="center"/>
    </xf>
    <xf numFmtId="9" fontId="15" fillId="0" borderId="0" xfId="7" applyFont="1" applyAlignment="1">
      <alignment horizontal="left" vertical="center"/>
    </xf>
    <xf numFmtId="43" fontId="15" fillId="0" borderId="0" xfId="9" applyFont="1" applyAlignment="1">
      <alignment horizontal="left" vertical="top"/>
    </xf>
    <xf numFmtId="9" fontId="15" fillId="0" borderId="0" xfId="7" applyFont="1" applyAlignment="1">
      <alignment horizontal="left" vertical="top"/>
    </xf>
    <xf numFmtId="43" fontId="15" fillId="0" borderId="0" xfId="0" applyNumberFormat="1" applyFont="1" applyAlignment="1">
      <alignment horizontal="right" vertical="center"/>
    </xf>
    <xf numFmtId="0" fontId="15" fillId="0" borderId="0" xfId="0" applyFont="1" applyAlignment="1">
      <alignment horizontal="right" vertical="center"/>
    </xf>
    <xf numFmtId="166" fontId="15" fillId="0" borderId="0" xfId="7" applyNumberFormat="1" applyFont="1" applyAlignment="1">
      <alignment horizontal="right" vertical="center"/>
    </xf>
    <xf numFmtId="165" fontId="15" fillId="0" borderId="0" xfId="9" applyNumberFormat="1" applyFont="1" applyAlignment="1">
      <alignment horizontal="center" vertical="center"/>
    </xf>
    <xf numFmtId="166" fontId="15" fillId="0" borderId="0" xfId="7" applyNumberFormat="1" applyFont="1" applyAlignment="1">
      <alignment horizontal="center" vertical="center"/>
    </xf>
    <xf numFmtId="165" fontId="15" fillId="0" borderId="0" xfId="0" applyNumberFormat="1" applyFont="1" applyAlignment="1">
      <alignment horizontal="center" vertical="center"/>
    </xf>
    <xf numFmtId="166" fontId="12" fillId="0" borderId="0" xfId="7" applyNumberFormat="1" applyFont="1" applyFill="1" applyBorder="1" applyAlignment="1">
      <alignment horizontal="left" vertical="top"/>
    </xf>
    <xf numFmtId="9" fontId="15" fillId="0" borderId="0" xfId="7" applyFont="1" applyFill="1" applyBorder="1" applyAlignment="1">
      <alignment horizontal="left" vertical="top"/>
    </xf>
    <xf numFmtId="4" fontId="2" fillId="0" borderId="2" xfId="0" applyNumberFormat="1" applyFont="1" applyBorder="1" applyAlignment="1" applyProtection="1">
      <alignment horizontal="left" vertical="center" wrapText="1"/>
      <protection locked="0"/>
    </xf>
    <xf numFmtId="4" fontId="2" fillId="0" borderId="8" xfId="0" applyNumberFormat="1" applyFont="1" applyBorder="1" applyAlignment="1" applyProtection="1">
      <alignment horizontal="left" vertical="center" wrapText="1"/>
      <protection locked="0"/>
    </xf>
    <xf numFmtId="4" fontId="2" fillId="0" borderId="4" xfId="0" applyNumberFormat="1" applyFont="1" applyBorder="1" applyAlignment="1" applyProtection="1">
      <alignment horizontal="left" vertical="center" wrapText="1"/>
      <protection locked="0"/>
    </xf>
    <xf numFmtId="0" fontId="3" fillId="8" borderId="16" xfId="0" applyFont="1" applyFill="1" applyBorder="1" applyAlignment="1">
      <alignment horizontal="left" vertical="center"/>
    </xf>
    <xf numFmtId="0" fontId="3" fillId="8" borderId="19" xfId="0" applyFont="1" applyFill="1" applyBorder="1" applyAlignment="1">
      <alignment horizontal="left" vertical="center"/>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15" fillId="0" borderId="2" xfId="0" applyFont="1" applyBorder="1" applyAlignment="1" applyProtection="1">
      <alignment horizontal="left" vertical="center" wrapText="1"/>
      <protection locked="0"/>
    </xf>
    <xf numFmtId="0" fontId="15" fillId="0" borderId="8"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16" fillId="4" borderId="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5" fillId="0" borderId="0" xfId="0" applyFont="1" applyAlignment="1">
      <alignment horizontal="left" vertical="center" wrapText="1"/>
    </xf>
    <xf numFmtId="0" fontId="17" fillId="7" borderId="1" xfId="0" applyFont="1" applyFill="1" applyBorder="1" applyAlignment="1">
      <alignment horizontal="center" vertical="center" wrapText="1"/>
    </xf>
    <xf numFmtId="4" fontId="13" fillId="0" borderId="2" xfId="0" applyNumberFormat="1" applyFont="1" applyBorder="1" applyAlignment="1" applyProtection="1">
      <alignment horizontal="left" vertical="top" wrapText="1"/>
      <protection locked="0"/>
    </xf>
    <xf numFmtId="4" fontId="13" fillId="0" borderId="8" xfId="0" applyNumberFormat="1" applyFont="1" applyBorder="1" applyAlignment="1" applyProtection="1">
      <alignment horizontal="left" vertical="top" wrapText="1"/>
      <protection locked="0"/>
    </xf>
    <xf numFmtId="4" fontId="13" fillId="0" borderId="4" xfId="0" applyNumberFormat="1" applyFont="1" applyBorder="1" applyAlignment="1" applyProtection="1">
      <alignment horizontal="left" vertical="top" wrapText="1"/>
      <protection locked="0"/>
    </xf>
    <xf numFmtId="0" fontId="5" fillId="13" borderId="1" xfId="4" applyFont="1" applyFill="1" applyBorder="1" applyAlignment="1">
      <alignment horizontal="left" vertical="center" wrapText="1"/>
    </xf>
    <xf numFmtId="0" fontId="60" fillId="0" borderId="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7" fillId="8" borderId="2" xfId="0" applyFont="1" applyFill="1" applyBorder="1" applyAlignment="1">
      <alignment horizontal="left" vertical="center" wrapText="1"/>
    </xf>
    <xf numFmtId="0" fontId="17" fillId="8" borderId="8" xfId="0" applyFont="1" applyFill="1" applyBorder="1" applyAlignment="1">
      <alignment horizontal="left" vertical="center" wrapText="1"/>
    </xf>
    <xf numFmtId="0" fontId="17" fillId="8" borderId="4" xfId="0" applyFont="1" applyFill="1" applyBorder="1" applyAlignment="1">
      <alignment horizontal="left" vertical="center" wrapText="1"/>
    </xf>
    <xf numFmtId="0" fontId="17" fillId="0" borderId="3" xfId="4" applyFont="1" applyBorder="1" applyAlignment="1">
      <alignment horizontal="left" vertical="center" wrapText="1"/>
    </xf>
    <xf numFmtId="0" fontId="17" fillId="0" borderId="8" xfId="4" applyFont="1" applyBorder="1" applyAlignment="1">
      <alignment horizontal="left" vertical="center" wrapText="1"/>
    </xf>
    <xf numFmtId="4" fontId="13" fillId="0" borderId="2" xfId="0" applyNumberFormat="1" applyFont="1" applyBorder="1" applyAlignment="1" applyProtection="1">
      <alignment horizontal="left" vertical="center" wrapText="1"/>
      <protection locked="0"/>
    </xf>
    <xf numFmtId="4" fontId="13" fillId="0" borderId="8" xfId="0" applyNumberFormat="1" applyFont="1" applyBorder="1" applyAlignment="1" applyProtection="1">
      <alignment horizontal="left" vertical="center" wrapText="1"/>
      <protection locked="0"/>
    </xf>
    <xf numFmtId="4" fontId="13" fillId="0" borderId="4" xfId="0" applyNumberFormat="1" applyFont="1" applyBorder="1" applyAlignment="1" applyProtection="1">
      <alignment horizontal="left" vertical="center" wrapText="1"/>
      <protection locked="0"/>
    </xf>
    <xf numFmtId="0" fontId="17" fillId="4" borderId="1"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5" fillId="0" borderId="0" xfId="0" applyFont="1" applyAlignment="1">
      <alignment horizontal="left" wrapText="1"/>
    </xf>
    <xf numFmtId="0" fontId="2" fillId="0" borderId="2"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7" fillId="14" borderId="18" xfId="0" applyFont="1" applyFill="1" applyBorder="1" applyAlignment="1">
      <alignment horizontal="left" vertical="center"/>
    </xf>
    <xf numFmtId="0" fontId="17" fillId="14" borderId="16" xfId="0" applyFont="1" applyFill="1" applyBorder="1" applyAlignment="1">
      <alignment horizontal="left" vertical="center"/>
    </xf>
    <xf numFmtId="0" fontId="17" fillId="14" borderId="19" xfId="0" applyFont="1" applyFill="1" applyBorder="1" applyAlignment="1">
      <alignment horizontal="left" vertical="center"/>
    </xf>
    <xf numFmtId="0" fontId="17" fillId="13" borderId="26" xfId="0" applyFont="1" applyFill="1" applyBorder="1" applyAlignment="1">
      <alignment horizontal="left" vertical="center" wrapText="1"/>
    </xf>
    <xf numFmtId="0" fontId="17" fillId="13" borderId="0" xfId="0" applyFont="1" applyFill="1" applyAlignment="1">
      <alignment horizontal="left" vertical="center" wrapText="1"/>
    </xf>
    <xf numFmtId="0" fontId="17" fillId="13" borderId="17" xfId="0" applyFont="1" applyFill="1" applyBorder="1" applyAlignment="1">
      <alignment horizontal="left" vertical="center" wrapText="1"/>
    </xf>
    <xf numFmtId="0" fontId="17" fillId="13" borderId="1" xfId="0" applyFont="1" applyFill="1" applyBorder="1" applyAlignment="1">
      <alignment vertical="center" wrapText="1"/>
    </xf>
    <xf numFmtId="0" fontId="15" fillId="0" borderId="13" xfId="0" applyFont="1" applyBorder="1" applyAlignment="1">
      <alignment horizontal="left" vertical="center" wrapText="1"/>
    </xf>
    <xf numFmtId="0" fontId="3" fillId="4" borderId="1"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16" fillId="0" borderId="2" xfId="0" applyFont="1" applyBorder="1" applyAlignment="1" applyProtection="1">
      <alignment vertical="center" wrapText="1"/>
      <protection locked="0"/>
    </xf>
    <xf numFmtId="0" fontId="16" fillId="0" borderId="8"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6" fillId="0" borderId="2"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4" xfId="0" applyFont="1" applyBorder="1" applyAlignment="1" applyProtection="1">
      <alignment horizontal="left" vertical="top" wrapText="1"/>
      <protection locked="0"/>
    </xf>
    <xf numFmtId="0" fontId="17" fillId="4" borderId="7"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5" fillId="4" borderId="1" xfId="0" applyFont="1" applyFill="1" applyBorder="1" applyAlignment="1">
      <alignment horizontal="center" vertical="top" wrapText="1"/>
    </xf>
    <xf numFmtId="0" fontId="16" fillId="0" borderId="2" xfId="0" applyFont="1" applyBorder="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5" fillId="0" borderId="2" xfId="0" applyFont="1" applyBorder="1" applyAlignment="1" applyProtection="1">
      <alignment horizontal="justify" vertical="center" wrapText="1"/>
      <protection locked="0"/>
    </xf>
    <xf numFmtId="0" fontId="15" fillId="0" borderId="4" xfId="0" applyFont="1" applyBorder="1" applyAlignment="1" applyProtection="1">
      <alignment horizontal="justify" vertical="center" wrapText="1"/>
      <protection locked="0"/>
    </xf>
    <xf numFmtId="0" fontId="15" fillId="0" borderId="4" xfId="0" applyFont="1" applyBorder="1" applyAlignment="1" applyProtection="1">
      <alignment horizontal="left" vertical="center" wrapText="1"/>
      <protection locked="0"/>
    </xf>
    <xf numFmtId="0" fontId="15" fillId="0" borderId="8" xfId="0" applyFont="1" applyBorder="1" applyAlignment="1" applyProtection="1">
      <alignment horizontal="left" vertical="center" wrapText="1"/>
      <protection locked="0"/>
    </xf>
    <xf numFmtId="0" fontId="3" fillId="2" borderId="8" xfId="2" applyFont="1" applyFill="1" applyBorder="1" applyAlignment="1">
      <alignment horizontal="center" vertical="center" wrapText="1"/>
    </xf>
    <xf numFmtId="0" fontId="16" fillId="0" borderId="2" xfId="0" applyFont="1" applyBorder="1" applyAlignment="1" applyProtection="1">
      <alignment horizontal="justify" vertical="center" wrapText="1"/>
      <protection locked="0"/>
    </xf>
    <xf numFmtId="0" fontId="16" fillId="0" borderId="8" xfId="0" applyFont="1" applyBorder="1" applyAlignment="1" applyProtection="1">
      <alignment horizontal="justify" vertical="center" wrapText="1"/>
      <protection locked="0"/>
    </xf>
    <xf numFmtId="0" fontId="2" fillId="0" borderId="2" xfId="0" applyFont="1" applyBorder="1" applyAlignment="1" applyProtection="1">
      <alignment horizontal="left" vertical="top" wrapText="1"/>
      <protection locked="0"/>
    </xf>
    <xf numFmtId="0" fontId="2" fillId="0" borderId="8" xfId="0" applyFont="1" applyBorder="1" applyAlignment="1" applyProtection="1">
      <alignment horizontal="left" vertical="top"/>
      <protection locked="0"/>
    </xf>
    <xf numFmtId="0" fontId="2" fillId="0" borderId="4" xfId="0" applyFont="1" applyBorder="1" applyAlignment="1" applyProtection="1">
      <alignment horizontal="left" vertical="top"/>
      <protection locked="0"/>
    </xf>
    <xf numFmtId="0" fontId="17" fillId="4" borderId="1" xfId="0" applyFont="1" applyFill="1" applyBorder="1" applyAlignment="1">
      <alignment horizontal="left" vertical="center" wrapText="1"/>
    </xf>
    <xf numFmtId="0" fontId="15" fillId="0" borderId="6" xfId="0" applyFont="1" applyBorder="1" applyAlignment="1">
      <alignment vertical="center" wrapText="1"/>
    </xf>
    <xf numFmtId="0" fontId="15" fillId="0" borderId="5" xfId="0" applyFont="1" applyBorder="1" applyAlignment="1">
      <alignment vertical="center" wrapText="1"/>
    </xf>
    <xf numFmtId="0" fontId="14" fillId="4" borderId="1" xfId="0" applyFont="1" applyFill="1" applyBorder="1" applyAlignment="1">
      <alignment horizontal="center" vertical="center" wrapText="1"/>
    </xf>
    <xf numFmtId="0" fontId="17" fillId="4" borderId="1" xfId="0" applyFont="1" applyFill="1" applyBorder="1" applyAlignment="1">
      <alignment horizontal="left" vertical="center" wrapText="1" indent="1"/>
    </xf>
    <xf numFmtId="0" fontId="16" fillId="0" borderId="1" xfId="0" applyFont="1" applyBorder="1" applyAlignment="1">
      <alignment horizontal="left" vertical="center" wrapText="1" indent="4"/>
    </xf>
    <xf numFmtId="0" fontId="15" fillId="0" borderId="1" xfId="0" applyFont="1" applyBorder="1" applyAlignment="1">
      <alignment horizontal="left" vertical="center" wrapText="1" indent="4"/>
    </xf>
    <xf numFmtId="0" fontId="15" fillId="0" borderId="0" xfId="0" applyFont="1" applyAlignment="1">
      <alignment horizontal="left" vertical="top" wrapText="1"/>
    </xf>
    <xf numFmtId="0" fontId="15" fillId="0" borderId="0" xfId="0" applyFont="1" applyAlignment="1">
      <alignment horizontal="center" vertical="center" wrapText="1"/>
    </xf>
    <xf numFmtId="0" fontId="17" fillId="4" borderId="2"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6" fillId="0" borderId="1" xfId="0" applyFont="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2" fillId="0" borderId="2" xfId="5" applyFont="1" applyBorder="1" applyAlignment="1" applyProtection="1">
      <alignment horizontal="left" vertical="top" wrapText="1"/>
      <protection locked="0"/>
    </xf>
    <xf numFmtId="0" fontId="2" fillId="0" borderId="8" xfId="5" applyFont="1" applyBorder="1" applyAlignment="1" applyProtection="1">
      <alignment horizontal="left" vertical="top" wrapText="1"/>
      <protection locked="0"/>
    </xf>
    <xf numFmtId="0" fontId="2" fillId="0" borderId="4" xfId="5" applyFont="1" applyBorder="1" applyAlignment="1" applyProtection="1">
      <alignment horizontal="left" vertical="top" wrapText="1"/>
      <protection locked="0"/>
    </xf>
    <xf numFmtId="0" fontId="40" fillId="0" borderId="2" xfId="0" applyFont="1" applyBorder="1" applyAlignment="1" applyProtection="1">
      <alignment horizontal="justify" vertical="top" wrapText="1"/>
      <protection locked="0"/>
    </xf>
    <xf numFmtId="0" fontId="40" fillId="0" borderId="8" xfId="0" applyFont="1" applyBorder="1" applyAlignment="1" applyProtection="1">
      <alignment horizontal="justify" vertical="top" wrapText="1"/>
      <protection locked="0"/>
    </xf>
    <xf numFmtId="0" fontId="40" fillId="0" borderId="4" xfId="0" applyFont="1" applyBorder="1" applyAlignment="1" applyProtection="1">
      <alignment horizontal="justify" vertical="top" wrapText="1"/>
      <protection locked="0"/>
    </xf>
    <xf numFmtId="0" fontId="3" fillId="4" borderId="1" xfId="0" applyFont="1" applyFill="1" applyBorder="1" applyAlignment="1">
      <alignment horizontal="center" vertical="center"/>
    </xf>
    <xf numFmtId="17" fontId="3" fillId="7" borderId="1" xfId="0" applyNumberFormat="1" applyFont="1" applyFill="1" applyBorder="1" applyAlignment="1">
      <alignment horizontal="center" vertical="center"/>
    </xf>
    <xf numFmtId="0" fontId="3" fillId="7" borderId="1" xfId="0" applyFont="1" applyFill="1" applyBorder="1" applyAlignment="1">
      <alignment horizontal="center" vertical="center"/>
    </xf>
    <xf numFmtId="165" fontId="21" fillId="0" borderId="2" xfId="9" applyNumberFormat="1" applyFont="1" applyBorder="1" applyAlignment="1">
      <alignment horizontal="center" vertical="center"/>
    </xf>
    <xf numFmtId="165" fontId="21" fillId="0" borderId="4" xfId="9" applyNumberFormat="1" applyFont="1" applyBorder="1" applyAlignment="1">
      <alignment horizontal="center" vertical="center"/>
    </xf>
    <xf numFmtId="0" fontId="17" fillId="9" borderId="1" xfId="6" applyFont="1" applyFill="1" applyBorder="1" applyAlignment="1">
      <alignment horizontal="center" vertical="center" wrapText="1"/>
    </xf>
    <xf numFmtId="0" fontId="16" fillId="0" borderId="1" xfId="6" applyFont="1" applyBorder="1" applyAlignment="1">
      <alignment horizontal="left" vertical="center" wrapText="1"/>
    </xf>
    <xf numFmtId="0" fontId="17" fillId="9" borderId="1" xfId="6" applyFont="1" applyFill="1" applyBorder="1" applyAlignment="1">
      <alignment horizontal="left" vertical="center" wrapText="1"/>
    </xf>
    <xf numFmtId="0" fontId="18" fillId="4" borderId="1" xfId="6" applyFont="1" applyFill="1" applyBorder="1" applyAlignment="1">
      <alignment horizontal="center" vertical="center" wrapText="1"/>
    </xf>
    <xf numFmtId="0" fontId="17" fillId="4" borderId="1" xfId="6" applyFont="1" applyFill="1" applyBorder="1" applyAlignment="1">
      <alignment horizontal="center" vertical="center" wrapText="1"/>
    </xf>
    <xf numFmtId="0" fontId="18" fillId="4" borderId="8" xfId="0" applyFont="1" applyFill="1" applyBorder="1" applyAlignment="1">
      <alignment horizontal="left" vertical="center"/>
    </xf>
    <xf numFmtId="0" fontId="18" fillId="4" borderId="4" xfId="0" applyFont="1" applyFill="1" applyBorder="1" applyAlignment="1">
      <alignment horizontal="left" vertical="center"/>
    </xf>
    <xf numFmtId="165" fontId="15" fillId="0" borderId="2" xfId="9" applyNumberFormat="1" applyFont="1" applyFill="1" applyBorder="1" applyAlignment="1" applyProtection="1">
      <alignment horizontal="center" vertical="center" wrapText="1"/>
      <protection locked="0"/>
    </xf>
    <xf numFmtId="165" fontId="15" fillId="0" borderId="8" xfId="9" applyNumberFormat="1" applyFont="1" applyFill="1" applyBorder="1" applyAlignment="1" applyProtection="1">
      <alignment horizontal="center" vertical="center" wrapText="1"/>
      <protection locked="0"/>
    </xf>
    <xf numFmtId="165" fontId="15" fillId="0" borderId="4" xfId="9" applyNumberFormat="1" applyFont="1" applyFill="1" applyBorder="1" applyAlignment="1" applyProtection="1">
      <alignment horizontal="center" vertical="center" wrapText="1"/>
      <protection locked="0"/>
    </xf>
    <xf numFmtId="0" fontId="17" fillId="0" borderId="0" xfId="0" applyFont="1" applyAlignment="1">
      <alignment horizontal="left" vertical="center" wrapText="1"/>
    </xf>
    <xf numFmtId="0" fontId="18" fillId="0" borderId="0" xfId="0" applyFont="1" applyAlignment="1">
      <alignment horizontal="left" vertical="center"/>
    </xf>
    <xf numFmtId="0" fontId="18" fillId="0" borderId="1" xfId="0" applyFont="1" applyBorder="1" applyAlignment="1">
      <alignment horizontal="center" vertical="center"/>
    </xf>
  </cellXfs>
  <cellStyles count="13">
    <cellStyle name="Normal" xfId="0" builtinId="0"/>
    <cellStyle name="Normal 10" xfId="1" xr:uid="{00000000-0005-0000-0000-000001000000}"/>
    <cellStyle name="Normal 13" xfId="2" xr:uid="{00000000-0005-0000-0000-000002000000}"/>
    <cellStyle name="Normal 18" xfId="3" xr:uid="{00000000-0005-0000-0000-000003000000}"/>
    <cellStyle name="Normal 18 2" xfId="4" xr:uid="{00000000-0005-0000-0000-000004000000}"/>
    <cellStyle name="Normal 2" xfId="5" xr:uid="{00000000-0005-0000-0000-000005000000}"/>
    <cellStyle name="Normal 9" xfId="6" xr:uid="{00000000-0005-0000-0000-000006000000}"/>
    <cellStyle name="Porcentagem" xfId="7" builtinId="5"/>
    <cellStyle name="Porcentagem 6" xfId="8" xr:uid="{00000000-0005-0000-0000-000008000000}"/>
    <cellStyle name="Vírgula" xfId="9" builtinId="3"/>
    <cellStyle name="Vírgula 2" xfId="10" xr:uid="{00000000-0005-0000-0000-00000A000000}"/>
    <cellStyle name="Vírgula 5" xfId="11" xr:uid="{00000000-0005-0000-0000-00000B000000}"/>
    <cellStyle name="Vírgula 9" xfId="12" xr:uid="{00000000-0005-0000-0000-00000C000000}"/>
  </cellStyles>
  <dxfs count="0"/>
  <tableStyles count="1" defaultTableStyle="TableStyleMedium9" defaultPivotStyle="PivotStyleLight16">
    <tableStyle name="Invisible" pivot="0" table="0" count="0" xr9:uid="{E40697B1-D1B0-40AB-A39A-6F9E5253119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1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1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2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2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2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2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2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2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2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2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2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2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3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3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3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3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3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3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3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3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3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4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4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4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120189</xdr:rowOff>
    </xdr:from>
    <xdr:to>
      <xdr:col>1</xdr:col>
      <xdr:colOff>1514475</xdr:colOff>
      <xdr:row>0</xdr:row>
      <xdr:rowOff>462382</xdr:rowOff>
    </xdr:to>
    <xdr:pic>
      <xdr:nvPicPr>
        <xdr:cNvPr id="5" name="Imagem 4">
          <a:extLst>
            <a:ext uri="{FF2B5EF4-FFF2-40B4-BE49-F238E27FC236}">
              <a16:creationId xmlns:a16="http://schemas.microsoft.com/office/drawing/2014/main" id="{A9C8F739-CA31-4511-B772-4660BE8935F8}"/>
            </a:ext>
          </a:extLst>
        </xdr:cNvPr>
        <xdr:cNvPicPr>
          <a:picLocks noChangeAspect="1"/>
        </xdr:cNvPicPr>
      </xdr:nvPicPr>
      <xdr:blipFill>
        <a:blip xmlns:r="http://schemas.openxmlformats.org/officeDocument/2006/relationships" r:embed="rId1"/>
        <a:stretch>
          <a:fillRect/>
        </a:stretch>
      </xdr:blipFill>
      <xdr:spPr>
        <a:xfrm>
          <a:off x="219075" y="120189"/>
          <a:ext cx="1485900" cy="3421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16</xdr:row>
      <xdr:rowOff>0</xdr:rowOff>
    </xdr:from>
    <xdr:to>
      <xdr:col>4</xdr:col>
      <xdr:colOff>1253490</xdr:colOff>
      <xdr:row>16</xdr:row>
      <xdr:rowOff>0</xdr:rowOff>
    </xdr:to>
    <xdr:sp macro="" textlink="">
      <xdr:nvSpPr>
        <xdr:cNvPr id="49753" name="Shape 24">
          <a:extLst>
            <a:ext uri="{FF2B5EF4-FFF2-40B4-BE49-F238E27FC236}">
              <a16:creationId xmlns:a16="http://schemas.microsoft.com/office/drawing/2014/main" id="{5F786D56-E5D0-B36D-E78B-D7EDFA4650DC}"/>
            </a:ext>
          </a:extLst>
        </xdr:cNvPr>
        <xdr:cNvSpPr>
          <a:spLocks/>
        </xdr:cNvSpPr>
      </xdr:nvSpPr>
      <xdr:spPr bwMode="auto">
        <a:xfrm>
          <a:off x="133350" y="2962275"/>
          <a:ext cx="4981575" cy="0"/>
        </a:xfrm>
        <a:custGeom>
          <a:avLst/>
          <a:gdLst>
            <a:gd name="T0" fmla="*/ 0 w 5975985"/>
            <a:gd name="T1" fmla="*/ 290575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16</xdr:row>
      <xdr:rowOff>0</xdr:rowOff>
    </xdr:from>
    <xdr:to>
      <xdr:col>4</xdr:col>
      <xdr:colOff>1253490</xdr:colOff>
      <xdr:row>16</xdr:row>
      <xdr:rowOff>0</xdr:rowOff>
    </xdr:to>
    <xdr:sp macro="" textlink="">
      <xdr:nvSpPr>
        <xdr:cNvPr id="49754" name="Shape 25">
          <a:extLst>
            <a:ext uri="{FF2B5EF4-FFF2-40B4-BE49-F238E27FC236}">
              <a16:creationId xmlns:a16="http://schemas.microsoft.com/office/drawing/2014/main" id="{D456B603-477B-1197-7050-B1BF58CF92EA}"/>
            </a:ext>
          </a:extLst>
        </xdr:cNvPr>
        <xdr:cNvSpPr>
          <a:spLocks/>
        </xdr:cNvSpPr>
      </xdr:nvSpPr>
      <xdr:spPr bwMode="auto">
        <a:xfrm>
          <a:off x="133350" y="2962275"/>
          <a:ext cx="4981575" cy="0"/>
        </a:xfrm>
        <a:custGeom>
          <a:avLst/>
          <a:gdLst>
            <a:gd name="T0" fmla="*/ 0 w 5975985"/>
            <a:gd name="T1" fmla="*/ 290575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16</xdr:row>
      <xdr:rowOff>0</xdr:rowOff>
    </xdr:from>
    <xdr:to>
      <xdr:col>4</xdr:col>
      <xdr:colOff>1253490</xdr:colOff>
      <xdr:row>16</xdr:row>
      <xdr:rowOff>0</xdr:rowOff>
    </xdr:to>
    <xdr:sp macro="" textlink="">
      <xdr:nvSpPr>
        <xdr:cNvPr id="49755" name="Shape 26">
          <a:extLst>
            <a:ext uri="{FF2B5EF4-FFF2-40B4-BE49-F238E27FC236}">
              <a16:creationId xmlns:a16="http://schemas.microsoft.com/office/drawing/2014/main" id="{B06B6055-FE11-8570-0774-0FC5D593A9DC}"/>
            </a:ext>
          </a:extLst>
        </xdr:cNvPr>
        <xdr:cNvSpPr>
          <a:spLocks/>
        </xdr:cNvSpPr>
      </xdr:nvSpPr>
      <xdr:spPr bwMode="auto">
        <a:xfrm>
          <a:off x="133350" y="2962275"/>
          <a:ext cx="4981575" cy="0"/>
        </a:xfrm>
        <a:custGeom>
          <a:avLst/>
          <a:gdLst>
            <a:gd name="T0" fmla="*/ 0 w 5975985"/>
            <a:gd name="T1" fmla="*/ 290575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16</xdr:row>
      <xdr:rowOff>0</xdr:rowOff>
    </xdr:from>
    <xdr:to>
      <xdr:col>4</xdr:col>
      <xdr:colOff>1253490</xdr:colOff>
      <xdr:row>16</xdr:row>
      <xdr:rowOff>0</xdr:rowOff>
    </xdr:to>
    <xdr:sp macro="" textlink="">
      <xdr:nvSpPr>
        <xdr:cNvPr id="49756" name="Shape 27">
          <a:extLst>
            <a:ext uri="{FF2B5EF4-FFF2-40B4-BE49-F238E27FC236}">
              <a16:creationId xmlns:a16="http://schemas.microsoft.com/office/drawing/2014/main" id="{41265CCE-7AB4-1399-D9AF-45614E49095F}"/>
            </a:ext>
          </a:extLst>
        </xdr:cNvPr>
        <xdr:cNvSpPr>
          <a:spLocks/>
        </xdr:cNvSpPr>
      </xdr:nvSpPr>
      <xdr:spPr bwMode="auto">
        <a:xfrm>
          <a:off x="133350" y="2962275"/>
          <a:ext cx="4981575" cy="0"/>
        </a:xfrm>
        <a:custGeom>
          <a:avLst/>
          <a:gdLst>
            <a:gd name="T0" fmla="*/ 0 w 5975985"/>
            <a:gd name="T1" fmla="*/ 290575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16</xdr:row>
      <xdr:rowOff>0</xdr:rowOff>
    </xdr:from>
    <xdr:to>
      <xdr:col>4</xdr:col>
      <xdr:colOff>1253490</xdr:colOff>
      <xdr:row>16</xdr:row>
      <xdr:rowOff>0</xdr:rowOff>
    </xdr:to>
    <xdr:sp macro="" textlink="">
      <xdr:nvSpPr>
        <xdr:cNvPr id="49757" name="Shape 28">
          <a:extLst>
            <a:ext uri="{FF2B5EF4-FFF2-40B4-BE49-F238E27FC236}">
              <a16:creationId xmlns:a16="http://schemas.microsoft.com/office/drawing/2014/main" id="{D967ABC0-4FA5-1BFE-D85A-23E9B737CF15}"/>
            </a:ext>
          </a:extLst>
        </xdr:cNvPr>
        <xdr:cNvSpPr>
          <a:spLocks/>
        </xdr:cNvSpPr>
      </xdr:nvSpPr>
      <xdr:spPr bwMode="auto">
        <a:xfrm>
          <a:off x="133350" y="2962275"/>
          <a:ext cx="4981575" cy="0"/>
        </a:xfrm>
        <a:custGeom>
          <a:avLst/>
          <a:gdLst>
            <a:gd name="T0" fmla="*/ 0 w 5975985"/>
            <a:gd name="T1" fmla="*/ 290575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16</xdr:row>
      <xdr:rowOff>0</xdr:rowOff>
    </xdr:from>
    <xdr:to>
      <xdr:col>5</xdr:col>
      <xdr:colOff>681990</xdr:colOff>
      <xdr:row>16</xdr:row>
      <xdr:rowOff>0</xdr:rowOff>
    </xdr:to>
    <xdr:sp macro="" textlink="">
      <xdr:nvSpPr>
        <xdr:cNvPr id="49758" name="Shape 31">
          <a:extLst>
            <a:ext uri="{FF2B5EF4-FFF2-40B4-BE49-F238E27FC236}">
              <a16:creationId xmlns:a16="http://schemas.microsoft.com/office/drawing/2014/main" id="{EFD680CD-934F-5ABF-7EDC-C9FBF5719DAF}"/>
            </a:ext>
          </a:extLst>
        </xdr:cNvPr>
        <xdr:cNvSpPr>
          <a:spLocks/>
        </xdr:cNvSpPr>
      </xdr:nvSpPr>
      <xdr:spPr bwMode="auto">
        <a:xfrm>
          <a:off x="180975" y="2962275"/>
          <a:ext cx="5876925" cy="0"/>
        </a:xfrm>
        <a:custGeom>
          <a:avLst/>
          <a:gdLst>
            <a:gd name="T0" fmla="*/ 0 w 5838825"/>
            <a:gd name="T1" fmla="*/ 32275864 w 5838825"/>
            <a:gd name="T2" fmla="*/ 0 60000 65536"/>
            <a:gd name="T3" fmla="*/ 0 60000 65536"/>
            <a:gd name="T4" fmla="*/ 0 w 5838825"/>
            <a:gd name="T5" fmla="*/ 5838825 w 5838825"/>
          </a:gdLst>
          <a:ahLst/>
          <a:cxnLst>
            <a:cxn ang="T2">
              <a:pos x="T0" y="0"/>
            </a:cxn>
            <a:cxn ang="T3">
              <a:pos x="T1" y="0"/>
            </a:cxn>
          </a:cxnLst>
          <a:rect l="T4" t="0" r="T5" b="0"/>
          <a:pathLst>
            <a:path w="5838825">
              <a:moveTo>
                <a:pt x="0" y="0"/>
              </a:moveTo>
              <a:lnTo>
                <a:pt x="5838444" y="0"/>
              </a:lnTo>
            </a:path>
          </a:pathLst>
        </a:custGeom>
        <a:noFill/>
        <a:ln w="9143">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19050</xdr:colOff>
      <xdr:row>0</xdr:row>
      <xdr:rowOff>66675</xdr:rowOff>
    </xdr:from>
    <xdr:to>
      <xdr:col>2</xdr:col>
      <xdr:colOff>415290</xdr:colOff>
      <xdr:row>2</xdr:row>
      <xdr:rowOff>71857</xdr:rowOff>
    </xdr:to>
    <xdr:pic>
      <xdr:nvPicPr>
        <xdr:cNvPr id="2" name="Imagem 1">
          <a:hlinkClick xmlns:r="http://schemas.openxmlformats.org/officeDocument/2006/relationships" r:id="rId1"/>
          <a:extLst>
            <a:ext uri="{FF2B5EF4-FFF2-40B4-BE49-F238E27FC236}">
              <a16:creationId xmlns:a16="http://schemas.microsoft.com/office/drawing/2014/main" id="{098DDC4C-230F-441E-B722-8276267C38A7}"/>
            </a:ext>
          </a:extLst>
        </xdr:cNvPr>
        <xdr:cNvPicPr>
          <a:picLocks noChangeAspect="1"/>
        </xdr:cNvPicPr>
      </xdr:nvPicPr>
      <xdr:blipFill>
        <a:blip xmlns:r="http://schemas.openxmlformats.org/officeDocument/2006/relationships" r:embed="rId2"/>
        <a:stretch>
          <a:fillRect/>
        </a:stretch>
      </xdr:blipFill>
      <xdr:spPr>
        <a:xfrm>
          <a:off x="152400" y="66675"/>
          <a:ext cx="1428750" cy="3290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19050</xdr:colOff>
      <xdr:row>0</xdr:row>
      <xdr:rowOff>104775</xdr:rowOff>
    </xdr:from>
    <xdr:to>
      <xdr:col>2</xdr:col>
      <xdr:colOff>990600</xdr:colOff>
      <xdr:row>2</xdr:row>
      <xdr:rowOff>109957</xdr:rowOff>
    </xdr:to>
    <xdr:pic>
      <xdr:nvPicPr>
        <xdr:cNvPr id="2" name="Imagem 1">
          <a:hlinkClick xmlns:r="http://schemas.openxmlformats.org/officeDocument/2006/relationships" r:id="rId1"/>
          <a:extLst>
            <a:ext uri="{FF2B5EF4-FFF2-40B4-BE49-F238E27FC236}">
              <a16:creationId xmlns:a16="http://schemas.microsoft.com/office/drawing/2014/main" id="{26B86385-F7C0-4346-9FCF-54B8D93C3BEE}"/>
            </a:ext>
          </a:extLst>
        </xdr:cNvPr>
        <xdr:cNvPicPr>
          <a:picLocks noChangeAspect="1"/>
        </xdr:cNvPicPr>
      </xdr:nvPicPr>
      <xdr:blipFill>
        <a:blip xmlns:r="http://schemas.openxmlformats.org/officeDocument/2006/relationships" r:embed="rId2"/>
        <a:stretch>
          <a:fillRect/>
        </a:stretch>
      </xdr:blipFill>
      <xdr:spPr>
        <a:xfrm>
          <a:off x="152400" y="104775"/>
          <a:ext cx="1428750" cy="32903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9525</xdr:colOff>
      <xdr:row>0</xdr:row>
      <xdr:rowOff>114300</xdr:rowOff>
    </xdr:from>
    <xdr:to>
      <xdr:col>2</xdr:col>
      <xdr:colOff>1062990</xdr:colOff>
      <xdr:row>2</xdr:row>
      <xdr:rowOff>117577</xdr:rowOff>
    </xdr:to>
    <xdr:pic>
      <xdr:nvPicPr>
        <xdr:cNvPr id="2" name="Imagem 1">
          <a:hlinkClick xmlns:r="http://schemas.openxmlformats.org/officeDocument/2006/relationships" r:id="rId1"/>
          <a:extLst>
            <a:ext uri="{FF2B5EF4-FFF2-40B4-BE49-F238E27FC236}">
              <a16:creationId xmlns:a16="http://schemas.microsoft.com/office/drawing/2014/main" id="{CA77B7D7-01DE-4D8A-85C9-911295C4DC9F}"/>
            </a:ext>
          </a:extLst>
        </xdr:cNvPr>
        <xdr:cNvPicPr>
          <a:picLocks noChangeAspect="1"/>
        </xdr:cNvPicPr>
      </xdr:nvPicPr>
      <xdr:blipFill>
        <a:blip xmlns:r="http://schemas.openxmlformats.org/officeDocument/2006/relationships" r:embed="rId2"/>
        <a:stretch>
          <a:fillRect/>
        </a:stretch>
      </xdr:blipFill>
      <xdr:spPr>
        <a:xfrm>
          <a:off x="142875" y="114300"/>
          <a:ext cx="1428750" cy="32903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19050</xdr:colOff>
      <xdr:row>0</xdr:row>
      <xdr:rowOff>114300</xdr:rowOff>
    </xdr:from>
    <xdr:to>
      <xdr:col>2</xdr:col>
      <xdr:colOff>1062990</xdr:colOff>
      <xdr:row>2</xdr:row>
      <xdr:rowOff>117577</xdr:rowOff>
    </xdr:to>
    <xdr:pic>
      <xdr:nvPicPr>
        <xdr:cNvPr id="3" name="Imagem 2">
          <a:hlinkClick xmlns:r="http://schemas.openxmlformats.org/officeDocument/2006/relationships" r:id="rId1"/>
          <a:extLst>
            <a:ext uri="{FF2B5EF4-FFF2-40B4-BE49-F238E27FC236}">
              <a16:creationId xmlns:a16="http://schemas.microsoft.com/office/drawing/2014/main" id="{08DBF56C-41ED-404A-B999-5B20B3D1D819}"/>
            </a:ext>
          </a:extLst>
        </xdr:cNvPr>
        <xdr:cNvPicPr>
          <a:picLocks noChangeAspect="1"/>
        </xdr:cNvPicPr>
      </xdr:nvPicPr>
      <xdr:blipFill>
        <a:blip xmlns:r="http://schemas.openxmlformats.org/officeDocument/2006/relationships" r:embed="rId2"/>
        <a:stretch>
          <a:fillRect/>
        </a:stretch>
      </xdr:blipFill>
      <xdr:spPr>
        <a:xfrm>
          <a:off x="152400" y="114300"/>
          <a:ext cx="1428750" cy="32903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0</xdr:row>
      <xdr:rowOff>114300</xdr:rowOff>
    </xdr:from>
    <xdr:to>
      <xdr:col>2</xdr:col>
      <xdr:colOff>1139190</xdr:colOff>
      <xdr:row>2</xdr:row>
      <xdr:rowOff>117577</xdr:rowOff>
    </xdr:to>
    <xdr:pic>
      <xdr:nvPicPr>
        <xdr:cNvPr id="2" name="Imagem 1">
          <a:hlinkClick xmlns:r="http://schemas.openxmlformats.org/officeDocument/2006/relationships" r:id="rId1"/>
          <a:extLst>
            <a:ext uri="{FF2B5EF4-FFF2-40B4-BE49-F238E27FC236}">
              <a16:creationId xmlns:a16="http://schemas.microsoft.com/office/drawing/2014/main" id="{B36AD6A0-B94F-43EB-B753-9147448A21EC}"/>
            </a:ext>
          </a:extLst>
        </xdr:cNvPr>
        <xdr:cNvPicPr>
          <a:picLocks noChangeAspect="1"/>
        </xdr:cNvPicPr>
      </xdr:nvPicPr>
      <xdr:blipFill>
        <a:blip xmlns:r="http://schemas.openxmlformats.org/officeDocument/2006/relationships" r:embed="rId2"/>
        <a:stretch>
          <a:fillRect/>
        </a:stretch>
      </xdr:blipFill>
      <xdr:spPr>
        <a:xfrm>
          <a:off x="161925" y="114300"/>
          <a:ext cx="1428750" cy="32903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19050</xdr:colOff>
      <xdr:row>0</xdr:row>
      <xdr:rowOff>114300</xdr:rowOff>
    </xdr:from>
    <xdr:to>
      <xdr:col>2</xdr:col>
      <xdr:colOff>1108710</xdr:colOff>
      <xdr:row>2</xdr:row>
      <xdr:rowOff>117577</xdr:rowOff>
    </xdr:to>
    <xdr:pic>
      <xdr:nvPicPr>
        <xdr:cNvPr id="2" name="Imagem 1">
          <a:hlinkClick xmlns:r="http://schemas.openxmlformats.org/officeDocument/2006/relationships" r:id="rId1"/>
          <a:extLst>
            <a:ext uri="{FF2B5EF4-FFF2-40B4-BE49-F238E27FC236}">
              <a16:creationId xmlns:a16="http://schemas.microsoft.com/office/drawing/2014/main" id="{6644212F-B7D9-44AB-97BC-EDBA9809C716}"/>
            </a:ext>
          </a:extLst>
        </xdr:cNvPr>
        <xdr:cNvPicPr>
          <a:picLocks noChangeAspect="1"/>
        </xdr:cNvPicPr>
      </xdr:nvPicPr>
      <xdr:blipFill>
        <a:blip xmlns:r="http://schemas.openxmlformats.org/officeDocument/2006/relationships" r:embed="rId2"/>
        <a:stretch>
          <a:fillRect/>
        </a:stretch>
      </xdr:blipFill>
      <xdr:spPr>
        <a:xfrm>
          <a:off x="152400" y="114300"/>
          <a:ext cx="1428750" cy="32903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9525</xdr:colOff>
      <xdr:row>0</xdr:row>
      <xdr:rowOff>104775</xdr:rowOff>
    </xdr:from>
    <xdr:to>
      <xdr:col>2</xdr:col>
      <xdr:colOff>1104900</xdr:colOff>
      <xdr:row>2</xdr:row>
      <xdr:rowOff>109957</xdr:rowOff>
    </xdr:to>
    <xdr:pic>
      <xdr:nvPicPr>
        <xdr:cNvPr id="2" name="Imagem 1">
          <a:hlinkClick xmlns:r="http://schemas.openxmlformats.org/officeDocument/2006/relationships" r:id="rId1"/>
          <a:extLst>
            <a:ext uri="{FF2B5EF4-FFF2-40B4-BE49-F238E27FC236}">
              <a16:creationId xmlns:a16="http://schemas.microsoft.com/office/drawing/2014/main" id="{9207C947-7239-4D48-BE60-7FE08EF84D40}"/>
            </a:ext>
          </a:extLst>
        </xdr:cNvPr>
        <xdr:cNvPicPr>
          <a:picLocks noChangeAspect="1"/>
        </xdr:cNvPicPr>
      </xdr:nvPicPr>
      <xdr:blipFill>
        <a:blip xmlns:r="http://schemas.openxmlformats.org/officeDocument/2006/relationships" r:embed="rId2"/>
        <a:stretch>
          <a:fillRect/>
        </a:stretch>
      </xdr:blipFill>
      <xdr:spPr>
        <a:xfrm>
          <a:off x="142875" y="104775"/>
          <a:ext cx="1428750" cy="32903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9525</xdr:colOff>
      <xdr:row>0</xdr:row>
      <xdr:rowOff>114300</xdr:rowOff>
    </xdr:from>
    <xdr:to>
      <xdr:col>2</xdr:col>
      <xdr:colOff>1070610</xdr:colOff>
      <xdr:row>2</xdr:row>
      <xdr:rowOff>117577</xdr:rowOff>
    </xdr:to>
    <xdr:pic>
      <xdr:nvPicPr>
        <xdr:cNvPr id="2" name="Imagem 1">
          <a:hlinkClick xmlns:r="http://schemas.openxmlformats.org/officeDocument/2006/relationships" r:id="rId1"/>
          <a:extLst>
            <a:ext uri="{FF2B5EF4-FFF2-40B4-BE49-F238E27FC236}">
              <a16:creationId xmlns:a16="http://schemas.microsoft.com/office/drawing/2014/main" id="{FFDBF300-EFB1-43B3-9F2E-948432C777A2}"/>
            </a:ext>
          </a:extLst>
        </xdr:cNvPr>
        <xdr:cNvPicPr>
          <a:picLocks noChangeAspect="1"/>
        </xdr:cNvPicPr>
      </xdr:nvPicPr>
      <xdr:blipFill>
        <a:blip xmlns:r="http://schemas.openxmlformats.org/officeDocument/2006/relationships" r:embed="rId2"/>
        <a:stretch>
          <a:fillRect/>
        </a:stretch>
      </xdr:blipFill>
      <xdr:spPr>
        <a:xfrm>
          <a:off x="142875" y="114300"/>
          <a:ext cx="1428750" cy="329032"/>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19050</xdr:colOff>
      <xdr:row>0</xdr:row>
      <xdr:rowOff>133350</xdr:rowOff>
    </xdr:from>
    <xdr:to>
      <xdr:col>2</xdr:col>
      <xdr:colOff>1108710</xdr:colOff>
      <xdr:row>2</xdr:row>
      <xdr:rowOff>148057</xdr:rowOff>
    </xdr:to>
    <xdr:pic>
      <xdr:nvPicPr>
        <xdr:cNvPr id="2" name="Imagem 1">
          <a:hlinkClick xmlns:r="http://schemas.openxmlformats.org/officeDocument/2006/relationships" r:id="rId1"/>
          <a:extLst>
            <a:ext uri="{FF2B5EF4-FFF2-40B4-BE49-F238E27FC236}">
              <a16:creationId xmlns:a16="http://schemas.microsoft.com/office/drawing/2014/main" id="{2380F98D-771E-4028-BB79-3C35AED696C7}"/>
            </a:ext>
          </a:extLst>
        </xdr:cNvPr>
        <xdr:cNvPicPr>
          <a:picLocks noChangeAspect="1"/>
        </xdr:cNvPicPr>
      </xdr:nvPicPr>
      <xdr:blipFill>
        <a:blip xmlns:r="http://schemas.openxmlformats.org/officeDocument/2006/relationships" r:embed="rId2"/>
        <a:stretch>
          <a:fillRect/>
        </a:stretch>
      </xdr:blipFill>
      <xdr:spPr>
        <a:xfrm>
          <a:off x="152400" y="133350"/>
          <a:ext cx="1428750" cy="32903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28575</xdr:colOff>
      <xdr:row>0</xdr:row>
      <xdr:rowOff>133350</xdr:rowOff>
    </xdr:from>
    <xdr:to>
      <xdr:col>1</xdr:col>
      <xdr:colOff>1476375</xdr:colOff>
      <xdr:row>2</xdr:row>
      <xdr:rowOff>148057</xdr:rowOff>
    </xdr:to>
    <xdr:pic>
      <xdr:nvPicPr>
        <xdr:cNvPr id="2" name="Imagem 1">
          <a:hlinkClick xmlns:r="http://schemas.openxmlformats.org/officeDocument/2006/relationships" r:id="rId1"/>
          <a:extLst>
            <a:ext uri="{FF2B5EF4-FFF2-40B4-BE49-F238E27FC236}">
              <a16:creationId xmlns:a16="http://schemas.microsoft.com/office/drawing/2014/main" id="{DF41BDE9-A756-4F4B-8277-695DA83EECC3}"/>
            </a:ext>
          </a:extLst>
        </xdr:cNvPr>
        <xdr:cNvPicPr>
          <a:picLocks noChangeAspect="1"/>
        </xdr:cNvPicPr>
      </xdr:nvPicPr>
      <xdr:blipFill>
        <a:blip xmlns:r="http://schemas.openxmlformats.org/officeDocument/2006/relationships" r:embed="rId2"/>
        <a:stretch>
          <a:fillRect/>
        </a:stretch>
      </xdr:blipFill>
      <xdr:spPr>
        <a:xfrm>
          <a:off x="161925" y="133350"/>
          <a:ext cx="1428750" cy="3290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9526</xdr:colOff>
      <xdr:row>0</xdr:row>
      <xdr:rowOff>114300</xdr:rowOff>
    </xdr:from>
    <xdr:to>
      <xdr:col>2</xdr:col>
      <xdr:colOff>1062991</xdr:colOff>
      <xdr:row>2</xdr:row>
      <xdr:rowOff>117577</xdr:rowOff>
    </xdr:to>
    <xdr:pic>
      <xdr:nvPicPr>
        <xdr:cNvPr id="2" name="Imagem 1">
          <a:hlinkClick xmlns:r="http://schemas.openxmlformats.org/officeDocument/2006/relationships" r:id="rId1"/>
          <a:extLst>
            <a:ext uri="{FF2B5EF4-FFF2-40B4-BE49-F238E27FC236}">
              <a16:creationId xmlns:a16="http://schemas.microsoft.com/office/drawing/2014/main" id="{13B60816-199F-43AD-93B0-375281015979}"/>
            </a:ext>
          </a:extLst>
        </xdr:cNvPr>
        <xdr:cNvPicPr>
          <a:picLocks noChangeAspect="1"/>
        </xdr:cNvPicPr>
      </xdr:nvPicPr>
      <xdr:blipFill>
        <a:blip xmlns:r="http://schemas.openxmlformats.org/officeDocument/2006/relationships" r:embed="rId2"/>
        <a:stretch>
          <a:fillRect/>
        </a:stretch>
      </xdr:blipFill>
      <xdr:spPr>
        <a:xfrm>
          <a:off x="142876" y="114300"/>
          <a:ext cx="1428750" cy="32903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38100</xdr:colOff>
      <xdr:row>0</xdr:row>
      <xdr:rowOff>104775</xdr:rowOff>
    </xdr:from>
    <xdr:to>
      <xdr:col>1</xdr:col>
      <xdr:colOff>1480185</xdr:colOff>
      <xdr:row>2</xdr:row>
      <xdr:rowOff>109957</xdr:rowOff>
    </xdr:to>
    <xdr:pic>
      <xdr:nvPicPr>
        <xdr:cNvPr id="2" name="Imagem 1">
          <a:hlinkClick xmlns:r="http://schemas.openxmlformats.org/officeDocument/2006/relationships" r:id="rId1"/>
          <a:extLst>
            <a:ext uri="{FF2B5EF4-FFF2-40B4-BE49-F238E27FC236}">
              <a16:creationId xmlns:a16="http://schemas.microsoft.com/office/drawing/2014/main" id="{35D7B477-A2C4-42B2-82D9-A1371340134C}"/>
            </a:ext>
          </a:extLst>
        </xdr:cNvPr>
        <xdr:cNvPicPr>
          <a:picLocks noChangeAspect="1"/>
        </xdr:cNvPicPr>
      </xdr:nvPicPr>
      <xdr:blipFill>
        <a:blip xmlns:r="http://schemas.openxmlformats.org/officeDocument/2006/relationships" r:embed="rId2"/>
        <a:stretch>
          <a:fillRect/>
        </a:stretch>
      </xdr:blipFill>
      <xdr:spPr>
        <a:xfrm>
          <a:off x="171450" y="104775"/>
          <a:ext cx="1428750" cy="32903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28575</xdr:colOff>
      <xdr:row>0</xdr:row>
      <xdr:rowOff>95250</xdr:rowOff>
    </xdr:from>
    <xdr:to>
      <xdr:col>1</xdr:col>
      <xdr:colOff>1451610</xdr:colOff>
      <xdr:row>2</xdr:row>
      <xdr:rowOff>106147</xdr:rowOff>
    </xdr:to>
    <xdr:pic>
      <xdr:nvPicPr>
        <xdr:cNvPr id="2" name="Imagem 1">
          <a:hlinkClick xmlns:r="http://schemas.openxmlformats.org/officeDocument/2006/relationships" r:id="rId1"/>
          <a:extLst>
            <a:ext uri="{FF2B5EF4-FFF2-40B4-BE49-F238E27FC236}">
              <a16:creationId xmlns:a16="http://schemas.microsoft.com/office/drawing/2014/main" id="{AE413692-DA45-45CA-AC4D-7D629D336724}"/>
            </a:ext>
          </a:extLst>
        </xdr:cNvPr>
        <xdr:cNvPicPr>
          <a:picLocks noChangeAspect="1"/>
        </xdr:cNvPicPr>
      </xdr:nvPicPr>
      <xdr:blipFill>
        <a:blip xmlns:r="http://schemas.openxmlformats.org/officeDocument/2006/relationships" r:embed="rId2"/>
        <a:stretch>
          <a:fillRect/>
        </a:stretch>
      </xdr:blipFill>
      <xdr:spPr>
        <a:xfrm>
          <a:off x="161925" y="95250"/>
          <a:ext cx="1428750" cy="32903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38100</xdr:colOff>
      <xdr:row>0</xdr:row>
      <xdr:rowOff>114300</xdr:rowOff>
    </xdr:from>
    <xdr:to>
      <xdr:col>1</xdr:col>
      <xdr:colOff>1482090</xdr:colOff>
      <xdr:row>2</xdr:row>
      <xdr:rowOff>117577</xdr:rowOff>
    </xdr:to>
    <xdr:pic>
      <xdr:nvPicPr>
        <xdr:cNvPr id="2" name="Imagem 1">
          <a:hlinkClick xmlns:r="http://schemas.openxmlformats.org/officeDocument/2006/relationships" r:id="rId1"/>
          <a:extLst>
            <a:ext uri="{FF2B5EF4-FFF2-40B4-BE49-F238E27FC236}">
              <a16:creationId xmlns:a16="http://schemas.microsoft.com/office/drawing/2014/main" id="{114E5F4C-A8A0-4940-BC55-020385F8A49F}"/>
            </a:ext>
          </a:extLst>
        </xdr:cNvPr>
        <xdr:cNvPicPr>
          <a:picLocks noChangeAspect="1"/>
        </xdr:cNvPicPr>
      </xdr:nvPicPr>
      <xdr:blipFill>
        <a:blip xmlns:r="http://schemas.openxmlformats.org/officeDocument/2006/relationships" r:embed="rId2"/>
        <a:stretch>
          <a:fillRect/>
        </a:stretch>
      </xdr:blipFill>
      <xdr:spPr>
        <a:xfrm>
          <a:off x="171450" y="114300"/>
          <a:ext cx="1428750" cy="32903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9525</xdr:colOff>
      <xdr:row>0</xdr:row>
      <xdr:rowOff>104775</xdr:rowOff>
    </xdr:from>
    <xdr:to>
      <xdr:col>1</xdr:col>
      <xdr:colOff>1443990</xdr:colOff>
      <xdr:row>2</xdr:row>
      <xdr:rowOff>109957</xdr:rowOff>
    </xdr:to>
    <xdr:pic>
      <xdr:nvPicPr>
        <xdr:cNvPr id="2" name="Imagem 1">
          <a:hlinkClick xmlns:r="http://schemas.openxmlformats.org/officeDocument/2006/relationships" r:id="rId1"/>
          <a:extLst>
            <a:ext uri="{FF2B5EF4-FFF2-40B4-BE49-F238E27FC236}">
              <a16:creationId xmlns:a16="http://schemas.microsoft.com/office/drawing/2014/main" id="{C37F5782-A29D-49F4-99AD-1C314AEC8E10}"/>
            </a:ext>
          </a:extLst>
        </xdr:cNvPr>
        <xdr:cNvPicPr>
          <a:picLocks noChangeAspect="1"/>
        </xdr:cNvPicPr>
      </xdr:nvPicPr>
      <xdr:blipFill>
        <a:blip xmlns:r="http://schemas.openxmlformats.org/officeDocument/2006/relationships" r:embed="rId2"/>
        <a:stretch>
          <a:fillRect/>
        </a:stretch>
      </xdr:blipFill>
      <xdr:spPr>
        <a:xfrm>
          <a:off x="142875" y="104775"/>
          <a:ext cx="1428750" cy="329032"/>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19050</xdr:colOff>
      <xdr:row>0</xdr:row>
      <xdr:rowOff>133350</xdr:rowOff>
    </xdr:from>
    <xdr:to>
      <xdr:col>1</xdr:col>
      <xdr:colOff>1447800</xdr:colOff>
      <xdr:row>2</xdr:row>
      <xdr:rowOff>148057</xdr:rowOff>
    </xdr:to>
    <xdr:pic>
      <xdr:nvPicPr>
        <xdr:cNvPr id="2" name="Imagem 1">
          <a:hlinkClick xmlns:r="http://schemas.openxmlformats.org/officeDocument/2006/relationships" r:id="rId1"/>
          <a:extLst>
            <a:ext uri="{FF2B5EF4-FFF2-40B4-BE49-F238E27FC236}">
              <a16:creationId xmlns:a16="http://schemas.microsoft.com/office/drawing/2014/main" id="{279D07DA-3E9C-41DF-BBF6-E92590A0E34D}"/>
            </a:ext>
          </a:extLst>
        </xdr:cNvPr>
        <xdr:cNvPicPr>
          <a:picLocks noChangeAspect="1"/>
        </xdr:cNvPicPr>
      </xdr:nvPicPr>
      <xdr:blipFill>
        <a:blip xmlns:r="http://schemas.openxmlformats.org/officeDocument/2006/relationships" r:embed="rId2"/>
        <a:stretch>
          <a:fillRect/>
        </a:stretch>
      </xdr:blipFill>
      <xdr:spPr>
        <a:xfrm>
          <a:off x="152400" y="133350"/>
          <a:ext cx="1428750" cy="329032"/>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28575</xdr:colOff>
      <xdr:row>0</xdr:row>
      <xdr:rowOff>104775</xdr:rowOff>
    </xdr:from>
    <xdr:to>
      <xdr:col>1</xdr:col>
      <xdr:colOff>1451610</xdr:colOff>
      <xdr:row>2</xdr:row>
      <xdr:rowOff>109957</xdr:rowOff>
    </xdr:to>
    <xdr:pic>
      <xdr:nvPicPr>
        <xdr:cNvPr id="2" name="Imagem 1">
          <a:hlinkClick xmlns:r="http://schemas.openxmlformats.org/officeDocument/2006/relationships" r:id="rId1"/>
          <a:extLst>
            <a:ext uri="{FF2B5EF4-FFF2-40B4-BE49-F238E27FC236}">
              <a16:creationId xmlns:a16="http://schemas.microsoft.com/office/drawing/2014/main" id="{0C4884BD-512E-43C2-9969-00D91620B3A3}"/>
            </a:ext>
          </a:extLst>
        </xdr:cNvPr>
        <xdr:cNvPicPr>
          <a:picLocks noChangeAspect="1"/>
        </xdr:cNvPicPr>
      </xdr:nvPicPr>
      <xdr:blipFill>
        <a:blip xmlns:r="http://schemas.openxmlformats.org/officeDocument/2006/relationships" r:embed="rId2"/>
        <a:stretch>
          <a:fillRect/>
        </a:stretch>
      </xdr:blipFill>
      <xdr:spPr>
        <a:xfrm>
          <a:off x="161925" y="104775"/>
          <a:ext cx="1428750" cy="329032"/>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5</xdr:col>
      <xdr:colOff>224790</xdr:colOff>
      <xdr:row>14</xdr:row>
      <xdr:rowOff>0</xdr:rowOff>
    </xdr:to>
    <xdr:sp macro="" textlink="">
      <xdr:nvSpPr>
        <xdr:cNvPr id="50545" name="Shape 24">
          <a:extLst>
            <a:ext uri="{FF2B5EF4-FFF2-40B4-BE49-F238E27FC236}">
              <a16:creationId xmlns:a16="http://schemas.microsoft.com/office/drawing/2014/main" id="{A406A40B-9190-0F9F-EB63-F053846B629B}"/>
            </a:ext>
          </a:extLst>
        </xdr:cNvPr>
        <xdr:cNvSpPr>
          <a:spLocks/>
        </xdr:cNvSpPr>
      </xdr:nvSpPr>
      <xdr:spPr bwMode="auto">
        <a:xfrm>
          <a:off x="133350" y="3533775"/>
          <a:ext cx="4981575" cy="0"/>
        </a:xfrm>
        <a:custGeom>
          <a:avLst/>
          <a:gdLst>
            <a:gd name="T0" fmla="*/ 0 w 5975985"/>
            <a:gd name="T1" fmla="*/ 299380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5</xdr:col>
      <xdr:colOff>224790</xdr:colOff>
      <xdr:row>14</xdr:row>
      <xdr:rowOff>0</xdr:rowOff>
    </xdr:to>
    <xdr:sp macro="" textlink="">
      <xdr:nvSpPr>
        <xdr:cNvPr id="50546" name="Shape 25">
          <a:extLst>
            <a:ext uri="{FF2B5EF4-FFF2-40B4-BE49-F238E27FC236}">
              <a16:creationId xmlns:a16="http://schemas.microsoft.com/office/drawing/2014/main" id="{682282ED-BE77-E803-DA32-6FA0369B66F3}"/>
            </a:ext>
          </a:extLst>
        </xdr:cNvPr>
        <xdr:cNvSpPr>
          <a:spLocks/>
        </xdr:cNvSpPr>
      </xdr:nvSpPr>
      <xdr:spPr bwMode="auto">
        <a:xfrm>
          <a:off x="133350" y="3533775"/>
          <a:ext cx="4981575" cy="0"/>
        </a:xfrm>
        <a:custGeom>
          <a:avLst/>
          <a:gdLst>
            <a:gd name="T0" fmla="*/ 0 w 5975985"/>
            <a:gd name="T1" fmla="*/ 299380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5</xdr:col>
      <xdr:colOff>224790</xdr:colOff>
      <xdr:row>14</xdr:row>
      <xdr:rowOff>0</xdr:rowOff>
    </xdr:to>
    <xdr:sp macro="" textlink="">
      <xdr:nvSpPr>
        <xdr:cNvPr id="50547" name="Shape 26">
          <a:extLst>
            <a:ext uri="{FF2B5EF4-FFF2-40B4-BE49-F238E27FC236}">
              <a16:creationId xmlns:a16="http://schemas.microsoft.com/office/drawing/2014/main" id="{CF6387DE-7FD4-A43C-7AD3-FDFFBCE7364A}"/>
            </a:ext>
          </a:extLst>
        </xdr:cNvPr>
        <xdr:cNvSpPr>
          <a:spLocks/>
        </xdr:cNvSpPr>
      </xdr:nvSpPr>
      <xdr:spPr bwMode="auto">
        <a:xfrm>
          <a:off x="133350" y="3533775"/>
          <a:ext cx="4981575" cy="0"/>
        </a:xfrm>
        <a:custGeom>
          <a:avLst/>
          <a:gdLst>
            <a:gd name="T0" fmla="*/ 0 w 5975985"/>
            <a:gd name="T1" fmla="*/ 299380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5</xdr:col>
      <xdr:colOff>224790</xdr:colOff>
      <xdr:row>14</xdr:row>
      <xdr:rowOff>0</xdr:rowOff>
    </xdr:to>
    <xdr:sp macro="" textlink="">
      <xdr:nvSpPr>
        <xdr:cNvPr id="50548" name="Shape 27">
          <a:extLst>
            <a:ext uri="{FF2B5EF4-FFF2-40B4-BE49-F238E27FC236}">
              <a16:creationId xmlns:a16="http://schemas.microsoft.com/office/drawing/2014/main" id="{0989EE1B-E2CD-C20C-DE98-41DB35843BE9}"/>
            </a:ext>
          </a:extLst>
        </xdr:cNvPr>
        <xdr:cNvSpPr>
          <a:spLocks/>
        </xdr:cNvSpPr>
      </xdr:nvSpPr>
      <xdr:spPr bwMode="auto">
        <a:xfrm>
          <a:off x="133350" y="3533775"/>
          <a:ext cx="4981575" cy="0"/>
        </a:xfrm>
        <a:custGeom>
          <a:avLst/>
          <a:gdLst>
            <a:gd name="T0" fmla="*/ 0 w 5975985"/>
            <a:gd name="T1" fmla="*/ 299380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14</xdr:row>
      <xdr:rowOff>0</xdr:rowOff>
    </xdr:from>
    <xdr:to>
      <xdr:col>5</xdr:col>
      <xdr:colOff>224790</xdr:colOff>
      <xdr:row>14</xdr:row>
      <xdr:rowOff>0</xdr:rowOff>
    </xdr:to>
    <xdr:sp macro="" textlink="">
      <xdr:nvSpPr>
        <xdr:cNvPr id="50549" name="Shape 28">
          <a:extLst>
            <a:ext uri="{FF2B5EF4-FFF2-40B4-BE49-F238E27FC236}">
              <a16:creationId xmlns:a16="http://schemas.microsoft.com/office/drawing/2014/main" id="{54E23A5F-CB89-70FB-546C-419C8220771A}"/>
            </a:ext>
          </a:extLst>
        </xdr:cNvPr>
        <xdr:cNvSpPr>
          <a:spLocks/>
        </xdr:cNvSpPr>
      </xdr:nvSpPr>
      <xdr:spPr bwMode="auto">
        <a:xfrm>
          <a:off x="133350" y="3533775"/>
          <a:ext cx="4981575" cy="0"/>
        </a:xfrm>
        <a:custGeom>
          <a:avLst/>
          <a:gdLst>
            <a:gd name="T0" fmla="*/ 0 w 5975985"/>
            <a:gd name="T1" fmla="*/ 299380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9525</xdr:colOff>
      <xdr:row>0</xdr:row>
      <xdr:rowOff>104775</xdr:rowOff>
    </xdr:from>
    <xdr:to>
      <xdr:col>2</xdr:col>
      <xdr:colOff>948690</xdr:colOff>
      <xdr:row>2</xdr:row>
      <xdr:rowOff>109957</xdr:rowOff>
    </xdr:to>
    <xdr:pic>
      <xdr:nvPicPr>
        <xdr:cNvPr id="2" name="Imagem 1">
          <a:hlinkClick xmlns:r="http://schemas.openxmlformats.org/officeDocument/2006/relationships" r:id="rId1"/>
          <a:extLst>
            <a:ext uri="{FF2B5EF4-FFF2-40B4-BE49-F238E27FC236}">
              <a16:creationId xmlns:a16="http://schemas.microsoft.com/office/drawing/2014/main" id="{50690B9E-5A29-48D6-852C-04BF2A01397E}"/>
            </a:ext>
          </a:extLst>
        </xdr:cNvPr>
        <xdr:cNvPicPr>
          <a:picLocks noChangeAspect="1"/>
        </xdr:cNvPicPr>
      </xdr:nvPicPr>
      <xdr:blipFill>
        <a:blip xmlns:r="http://schemas.openxmlformats.org/officeDocument/2006/relationships" r:embed="rId2"/>
        <a:stretch>
          <a:fillRect/>
        </a:stretch>
      </xdr:blipFill>
      <xdr:spPr>
        <a:xfrm>
          <a:off x="142875" y="104775"/>
          <a:ext cx="1428750" cy="329032"/>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28575</xdr:colOff>
      <xdr:row>0</xdr:row>
      <xdr:rowOff>123825</xdr:rowOff>
    </xdr:from>
    <xdr:to>
      <xdr:col>1</xdr:col>
      <xdr:colOff>1451610</xdr:colOff>
      <xdr:row>2</xdr:row>
      <xdr:rowOff>148057</xdr:rowOff>
    </xdr:to>
    <xdr:pic>
      <xdr:nvPicPr>
        <xdr:cNvPr id="2" name="Imagem 1">
          <a:hlinkClick xmlns:r="http://schemas.openxmlformats.org/officeDocument/2006/relationships" r:id="rId1"/>
          <a:extLst>
            <a:ext uri="{FF2B5EF4-FFF2-40B4-BE49-F238E27FC236}">
              <a16:creationId xmlns:a16="http://schemas.microsoft.com/office/drawing/2014/main" id="{E66915CE-EB2D-4A24-B7F3-C00DB5CB5F07}"/>
            </a:ext>
          </a:extLst>
        </xdr:cNvPr>
        <xdr:cNvPicPr>
          <a:picLocks noChangeAspect="1"/>
        </xdr:cNvPicPr>
      </xdr:nvPicPr>
      <xdr:blipFill>
        <a:blip xmlns:r="http://schemas.openxmlformats.org/officeDocument/2006/relationships" r:embed="rId2"/>
        <a:stretch>
          <a:fillRect/>
        </a:stretch>
      </xdr:blipFill>
      <xdr:spPr>
        <a:xfrm>
          <a:off x="161925" y="123825"/>
          <a:ext cx="1428750" cy="329032"/>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9525</xdr:colOff>
      <xdr:row>0</xdr:row>
      <xdr:rowOff>95250</xdr:rowOff>
    </xdr:from>
    <xdr:to>
      <xdr:col>1</xdr:col>
      <xdr:colOff>1443990</xdr:colOff>
      <xdr:row>2</xdr:row>
      <xdr:rowOff>109957</xdr:rowOff>
    </xdr:to>
    <xdr:pic>
      <xdr:nvPicPr>
        <xdr:cNvPr id="6" name="Imagem 5">
          <a:hlinkClick xmlns:r="http://schemas.openxmlformats.org/officeDocument/2006/relationships" r:id="rId1"/>
          <a:extLst>
            <a:ext uri="{FF2B5EF4-FFF2-40B4-BE49-F238E27FC236}">
              <a16:creationId xmlns:a16="http://schemas.microsoft.com/office/drawing/2014/main" id="{F5458949-FD75-4BA3-8610-D451BAB864B9}"/>
            </a:ext>
          </a:extLst>
        </xdr:cNvPr>
        <xdr:cNvPicPr>
          <a:picLocks noChangeAspect="1"/>
        </xdr:cNvPicPr>
      </xdr:nvPicPr>
      <xdr:blipFill>
        <a:blip xmlns:r="http://schemas.openxmlformats.org/officeDocument/2006/relationships" r:embed="rId2"/>
        <a:stretch>
          <a:fillRect/>
        </a:stretch>
      </xdr:blipFill>
      <xdr:spPr>
        <a:xfrm>
          <a:off x="142875" y="95250"/>
          <a:ext cx="1428750" cy="329032"/>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9525</xdr:colOff>
      <xdr:row>0</xdr:row>
      <xdr:rowOff>104775</xdr:rowOff>
    </xdr:from>
    <xdr:to>
      <xdr:col>2</xdr:col>
      <xdr:colOff>781050</xdr:colOff>
      <xdr:row>2</xdr:row>
      <xdr:rowOff>109957</xdr:rowOff>
    </xdr:to>
    <xdr:pic>
      <xdr:nvPicPr>
        <xdr:cNvPr id="2" name="Imagem 1">
          <a:hlinkClick xmlns:r="http://schemas.openxmlformats.org/officeDocument/2006/relationships" r:id="rId1"/>
          <a:extLst>
            <a:ext uri="{FF2B5EF4-FFF2-40B4-BE49-F238E27FC236}">
              <a16:creationId xmlns:a16="http://schemas.microsoft.com/office/drawing/2014/main" id="{ED2932C0-187D-4A4F-96A6-D19F7B4472EC}"/>
            </a:ext>
          </a:extLst>
        </xdr:cNvPr>
        <xdr:cNvPicPr>
          <a:picLocks noChangeAspect="1"/>
        </xdr:cNvPicPr>
      </xdr:nvPicPr>
      <xdr:blipFill>
        <a:blip xmlns:r="http://schemas.openxmlformats.org/officeDocument/2006/relationships" r:embed="rId2"/>
        <a:stretch>
          <a:fillRect/>
        </a:stretch>
      </xdr:blipFill>
      <xdr:spPr>
        <a:xfrm>
          <a:off x="142875" y="104775"/>
          <a:ext cx="1428750" cy="3290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123825</xdr:rowOff>
    </xdr:from>
    <xdr:to>
      <xdr:col>2</xdr:col>
      <xdr:colOff>1062990</xdr:colOff>
      <xdr:row>2</xdr:row>
      <xdr:rowOff>148057</xdr:rowOff>
    </xdr:to>
    <xdr:pic>
      <xdr:nvPicPr>
        <xdr:cNvPr id="2" name="Imagem 1">
          <a:hlinkClick xmlns:r="http://schemas.openxmlformats.org/officeDocument/2006/relationships" r:id="rId1"/>
          <a:extLst>
            <a:ext uri="{FF2B5EF4-FFF2-40B4-BE49-F238E27FC236}">
              <a16:creationId xmlns:a16="http://schemas.microsoft.com/office/drawing/2014/main" id="{B2402B65-49BB-4352-B786-6A3733AEF7B5}"/>
            </a:ext>
          </a:extLst>
        </xdr:cNvPr>
        <xdr:cNvPicPr>
          <a:picLocks noChangeAspect="1"/>
        </xdr:cNvPicPr>
      </xdr:nvPicPr>
      <xdr:blipFill>
        <a:blip xmlns:r="http://schemas.openxmlformats.org/officeDocument/2006/relationships" r:embed="rId2"/>
        <a:stretch>
          <a:fillRect/>
        </a:stretch>
      </xdr:blipFill>
      <xdr:spPr>
        <a:xfrm>
          <a:off x="152400" y="123825"/>
          <a:ext cx="1428750" cy="329032"/>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26</xdr:row>
      <xdr:rowOff>0</xdr:rowOff>
    </xdr:from>
    <xdr:to>
      <xdr:col>2</xdr:col>
      <xdr:colOff>4606290</xdr:colOff>
      <xdr:row>26</xdr:row>
      <xdr:rowOff>0</xdr:rowOff>
    </xdr:to>
    <xdr:sp macro="" textlink="">
      <xdr:nvSpPr>
        <xdr:cNvPr id="51705" name="Shape 2">
          <a:extLst>
            <a:ext uri="{FF2B5EF4-FFF2-40B4-BE49-F238E27FC236}">
              <a16:creationId xmlns:a16="http://schemas.microsoft.com/office/drawing/2014/main" id="{8C491B63-4248-604C-2AA5-19E402D6B34F}"/>
            </a:ext>
          </a:extLst>
        </xdr:cNvPr>
        <xdr:cNvSpPr>
          <a:spLocks/>
        </xdr:cNvSpPr>
      </xdr:nvSpPr>
      <xdr:spPr bwMode="auto">
        <a:xfrm>
          <a:off x="133350" y="4857750"/>
          <a:ext cx="4981575" cy="0"/>
        </a:xfrm>
        <a:custGeom>
          <a:avLst/>
          <a:gdLst>
            <a:gd name="T0" fmla="*/ 0 w 5975985"/>
            <a:gd name="T1" fmla="*/ 294946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xdr:row>
      <xdr:rowOff>0</xdr:rowOff>
    </xdr:from>
    <xdr:to>
      <xdr:col>2</xdr:col>
      <xdr:colOff>4606290</xdr:colOff>
      <xdr:row>26</xdr:row>
      <xdr:rowOff>0</xdr:rowOff>
    </xdr:to>
    <xdr:sp macro="" textlink="">
      <xdr:nvSpPr>
        <xdr:cNvPr id="51706" name="Shape 3">
          <a:extLst>
            <a:ext uri="{FF2B5EF4-FFF2-40B4-BE49-F238E27FC236}">
              <a16:creationId xmlns:a16="http://schemas.microsoft.com/office/drawing/2014/main" id="{E2448159-104F-753C-7456-D7BE1C8C5948}"/>
            </a:ext>
          </a:extLst>
        </xdr:cNvPr>
        <xdr:cNvSpPr>
          <a:spLocks/>
        </xdr:cNvSpPr>
      </xdr:nvSpPr>
      <xdr:spPr bwMode="auto">
        <a:xfrm>
          <a:off x="133350" y="4857750"/>
          <a:ext cx="4981575" cy="0"/>
        </a:xfrm>
        <a:custGeom>
          <a:avLst/>
          <a:gdLst>
            <a:gd name="T0" fmla="*/ 0 w 5975985"/>
            <a:gd name="T1" fmla="*/ 294946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xdr:row>
      <xdr:rowOff>0</xdr:rowOff>
    </xdr:from>
    <xdr:to>
      <xdr:col>2</xdr:col>
      <xdr:colOff>4606290</xdr:colOff>
      <xdr:row>26</xdr:row>
      <xdr:rowOff>0</xdr:rowOff>
    </xdr:to>
    <xdr:sp macro="" textlink="">
      <xdr:nvSpPr>
        <xdr:cNvPr id="51707" name="Shape 4">
          <a:extLst>
            <a:ext uri="{FF2B5EF4-FFF2-40B4-BE49-F238E27FC236}">
              <a16:creationId xmlns:a16="http://schemas.microsoft.com/office/drawing/2014/main" id="{316E593C-39A4-B22D-5EC4-2E02D9AC44FC}"/>
            </a:ext>
          </a:extLst>
        </xdr:cNvPr>
        <xdr:cNvSpPr>
          <a:spLocks/>
        </xdr:cNvSpPr>
      </xdr:nvSpPr>
      <xdr:spPr bwMode="auto">
        <a:xfrm>
          <a:off x="133350" y="4857750"/>
          <a:ext cx="4981575" cy="0"/>
        </a:xfrm>
        <a:custGeom>
          <a:avLst/>
          <a:gdLst>
            <a:gd name="T0" fmla="*/ 0 w 5975985"/>
            <a:gd name="T1" fmla="*/ 294946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xdr:row>
      <xdr:rowOff>0</xdr:rowOff>
    </xdr:from>
    <xdr:to>
      <xdr:col>2</xdr:col>
      <xdr:colOff>4606290</xdr:colOff>
      <xdr:row>26</xdr:row>
      <xdr:rowOff>0</xdr:rowOff>
    </xdr:to>
    <xdr:sp macro="" textlink="">
      <xdr:nvSpPr>
        <xdr:cNvPr id="51708" name="Shape 5">
          <a:extLst>
            <a:ext uri="{FF2B5EF4-FFF2-40B4-BE49-F238E27FC236}">
              <a16:creationId xmlns:a16="http://schemas.microsoft.com/office/drawing/2014/main" id="{5D4F65FA-1212-08EB-2A92-610FB1614701}"/>
            </a:ext>
          </a:extLst>
        </xdr:cNvPr>
        <xdr:cNvSpPr>
          <a:spLocks/>
        </xdr:cNvSpPr>
      </xdr:nvSpPr>
      <xdr:spPr bwMode="auto">
        <a:xfrm>
          <a:off x="133350" y="4857750"/>
          <a:ext cx="4981575" cy="0"/>
        </a:xfrm>
        <a:custGeom>
          <a:avLst/>
          <a:gdLst>
            <a:gd name="T0" fmla="*/ 0 w 5975985"/>
            <a:gd name="T1" fmla="*/ 294946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xdr:row>
      <xdr:rowOff>0</xdr:rowOff>
    </xdr:from>
    <xdr:to>
      <xdr:col>2</xdr:col>
      <xdr:colOff>4606290</xdr:colOff>
      <xdr:row>26</xdr:row>
      <xdr:rowOff>0</xdr:rowOff>
    </xdr:to>
    <xdr:sp macro="" textlink="">
      <xdr:nvSpPr>
        <xdr:cNvPr id="51709" name="Shape 6">
          <a:extLst>
            <a:ext uri="{FF2B5EF4-FFF2-40B4-BE49-F238E27FC236}">
              <a16:creationId xmlns:a16="http://schemas.microsoft.com/office/drawing/2014/main" id="{D648C374-BBD9-2002-3EE7-C3B325F3168F}"/>
            </a:ext>
          </a:extLst>
        </xdr:cNvPr>
        <xdr:cNvSpPr>
          <a:spLocks/>
        </xdr:cNvSpPr>
      </xdr:nvSpPr>
      <xdr:spPr bwMode="auto">
        <a:xfrm>
          <a:off x="133350" y="4857750"/>
          <a:ext cx="4981575" cy="0"/>
        </a:xfrm>
        <a:custGeom>
          <a:avLst/>
          <a:gdLst>
            <a:gd name="T0" fmla="*/ 0 w 5975985"/>
            <a:gd name="T1" fmla="*/ 294946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xdr:row>
      <xdr:rowOff>0</xdr:rowOff>
    </xdr:from>
    <xdr:to>
      <xdr:col>2</xdr:col>
      <xdr:colOff>4606290</xdr:colOff>
      <xdr:row>26</xdr:row>
      <xdr:rowOff>0</xdr:rowOff>
    </xdr:to>
    <xdr:sp macro="" textlink="">
      <xdr:nvSpPr>
        <xdr:cNvPr id="51711" name="Shape 2">
          <a:extLst>
            <a:ext uri="{FF2B5EF4-FFF2-40B4-BE49-F238E27FC236}">
              <a16:creationId xmlns:a16="http://schemas.microsoft.com/office/drawing/2014/main" id="{6400D220-9083-559E-1CB1-EB68A7D32D86}"/>
            </a:ext>
          </a:extLst>
        </xdr:cNvPr>
        <xdr:cNvSpPr>
          <a:spLocks/>
        </xdr:cNvSpPr>
      </xdr:nvSpPr>
      <xdr:spPr bwMode="auto">
        <a:xfrm>
          <a:off x="133350" y="4857750"/>
          <a:ext cx="4981575" cy="0"/>
        </a:xfrm>
        <a:custGeom>
          <a:avLst/>
          <a:gdLst>
            <a:gd name="T0" fmla="*/ 0 w 5975985"/>
            <a:gd name="T1" fmla="*/ 294946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xdr:row>
      <xdr:rowOff>0</xdr:rowOff>
    </xdr:from>
    <xdr:to>
      <xdr:col>2</xdr:col>
      <xdr:colOff>4606290</xdr:colOff>
      <xdr:row>26</xdr:row>
      <xdr:rowOff>0</xdr:rowOff>
    </xdr:to>
    <xdr:sp macro="" textlink="">
      <xdr:nvSpPr>
        <xdr:cNvPr id="51712" name="Shape 3">
          <a:extLst>
            <a:ext uri="{FF2B5EF4-FFF2-40B4-BE49-F238E27FC236}">
              <a16:creationId xmlns:a16="http://schemas.microsoft.com/office/drawing/2014/main" id="{E3D32F64-4D14-7AF3-DB5F-8BC7DC0DBC73}"/>
            </a:ext>
          </a:extLst>
        </xdr:cNvPr>
        <xdr:cNvSpPr>
          <a:spLocks/>
        </xdr:cNvSpPr>
      </xdr:nvSpPr>
      <xdr:spPr bwMode="auto">
        <a:xfrm>
          <a:off x="133350" y="4857750"/>
          <a:ext cx="4981575" cy="0"/>
        </a:xfrm>
        <a:custGeom>
          <a:avLst/>
          <a:gdLst>
            <a:gd name="T0" fmla="*/ 0 w 5975985"/>
            <a:gd name="T1" fmla="*/ 294946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xdr:row>
      <xdr:rowOff>0</xdr:rowOff>
    </xdr:from>
    <xdr:to>
      <xdr:col>2</xdr:col>
      <xdr:colOff>4606290</xdr:colOff>
      <xdr:row>26</xdr:row>
      <xdr:rowOff>0</xdr:rowOff>
    </xdr:to>
    <xdr:sp macro="" textlink="">
      <xdr:nvSpPr>
        <xdr:cNvPr id="51713" name="Shape 4">
          <a:extLst>
            <a:ext uri="{FF2B5EF4-FFF2-40B4-BE49-F238E27FC236}">
              <a16:creationId xmlns:a16="http://schemas.microsoft.com/office/drawing/2014/main" id="{14FE310C-A6D9-3BD7-67B9-00B397BFFFEB}"/>
            </a:ext>
          </a:extLst>
        </xdr:cNvPr>
        <xdr:cNvSpPr>
          <a:spLocks/>
        </xdr:cNvSpPr>
      </xdr:nvSpPr>
      <xdr:spPr bwMode="auto">
        <a:xfrm>
          <a:off x="133350" y="4857750"/>
          <a:ext cx="4981575" cy="0"/>
        </a:xfrm>
        <a:custGeom>
          <a:avLst/>
          <a:gdLst>
            <a:gd name="T0" fmla="*/ 0 w 5975985"/>
            <a:gd name="T1" fmla="*/ 294946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xdr:row>
      <xdr:rowOff>0</xdr:rowOff>
    </xdr:from>
    <xdr:to>
      <xdr:col>2</xdr:col>
      <xdr:colOff>4606290</xdr:colOff>
      <xdr:row>26</xdr:row>
      <xdr:rowOff>0</xdr:rowOff>
    </xdr:to>
    <xdr:sp macro="" textlink="">
      <xdr:nvSpPr>
        <xdr:cNvPr id="51714" name="Shape 5">
          <a:extLst>
            <a:ext uri="{FF2B5EF4-FFF2-40B4-BE49-F238E27FC236}">
              <a16:creationId xmlns:a16="http://schemas.microsoft.com/office/drawing/2014/main" id="{0B01623A-7830-B300-C808-3DA793F3BF97}"/>
            </a:ext>
          </a:extLst>
        </xdr:cNvPr>
        <xdr:cNvSpPr>
          <a:spLocks/>
        </xdr:cNvSpPr>
      </xdr:nvSpPr>
      <xdr:spPr bwMode="auto">
        <a:xfrm>
          <a:off x="133350" y="4857750"/>
          <a:ext cx="4981575" cy="0"/>
        </a:xfrm>
        <a:custGeom>
          <a:avLst/>
          <a:gdLst>
            <a:gd name="T0" fmla="*/ 0 w 5975985"/>
            <a:gd name="T1" fmla="*/ 294946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xdr:row>
      <xdr:rowOff>0</xdr:rowOff>
    </xdr:from>
    <xdr:to>
      <xdr:col>2</xdr:col>
      <xdr:colOff>4606290</xdr:colOff>
      <xdr:row>26</xdr:row>
      <xdr:rowOff>0</xdr:rowOff>
    </xdr:to>
    <xdr:sp macro="" textlink="">
      <xdr:nvSpPr>
        <xdr:cNvPr id="51715" name="Shape 6">
          <a:extLst>
            <a:ext uri="{FF2B5EF4-FFF2-40B4-BE49-F238E27FC236}">
              <a16:creationId xmlns:a16="http://schemas.microsoft.com/office/drawing/2014/main" id="{381A6783-6F2F-16F9-6D8E-88EE9BEA926D}"/>
            </a:ext>
          </a:extLst>
        </xdr:cNvPr>
        <xdr:cNvSpPr>
          <a:spLocks/>
        </xdr:cNvSpPr>
      </xdr:nvSpPr>
      <xdr:spPr bwMode="auto">
        <a:xfrm>
          <a:off x="133350" y="4857750"/>
          <a:ext cx="4981575" cy="0"/>
        </a:xfrm>
        <a:custGeom>
          <a:avLst/>
          <a:gdLst>
            <a:gd name="T0" fmla="*/ 0 w 5975985"/>
            <a:gd name="T1" fmla="*/ 294946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xdr:row>
      <xdr:rowOff>0</xdr:rowOff>
    </xdr:from>
    <xdr:to>
      <xdr:col>2</xdr:col>
      <xdr:colOff>4606290</xdr:colOff>
      <xdr:row>26</xdr:row>
      <xdr:rowOff>0</xdr:rowOff>
    </xdr:to>
    <xdr:sp macro="" textlink="">
      <xdr:nvSpPr>
        <xdr:cNvPr id="2" name="Shape 2">
          <a:extLst>
            <a:ext uri="{FF2B5EF4-FFF2-40B4-BE49-F238E27FC236}">
              <a16:creationId xmlns:a16="http://schemas.microsoft.com/office/drawing/2014/main" id="{EA608D4A-DB29-4DC3-BB67-ED5AABBE8FAD}"/>
            </a:ext>
          </a:extLst>
        </xdr:cNvPr>
        <xdr:cNvSpPr>
          <a:spLocks/>
        </xdr:cNvSpPr>
      </xdr:nvSpPr>
      <xdr:spPr bwMode="auto">
        <a:xfrm>
          <a:off x="146050" y="4787900"/>
          <a:ext cx="5022850" cy="0"/>
        </a:xfrm>
        <a:custGeom>
          <a:avLst/>
          <a:gdLst>
            <a:gd name="T0" fmla="*/ 0 w 5975985"/>
            <a:gd name="T1" fmla="*/ 294946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xdr:row>
      <xdr:rowOff>0</xdr:rowOff>
    </xdr:from>
    <xdr:to>
      <xdr:col>2</xdr:col>
      <xdr:colOff>4606290</xdr:colOff>
      <xdr:row>26</xdr:row>
      <xdr:rowOff>0</xdr:rowOff>
    </xdr:to>
    <xdr:sp macro="" textlink="">
      <xdr:nvSpPr>
        <xdr:cNvPr id="3" name="Shape 3">
          <a:extLst>
            <a:ext uri="{FF2B5EF4-FFF2-40B4-BE49-F238E27FC236}">
              <a16:creationId xmlns:a16="http://schemas.microsoft.com/office/drawing/2014/main" id="{F1BBBFF1-4823-4032-80D3-92B0694409A9}"/>
            </a:ext>
          </a:extLst>
        </xdr:cNvPr>
        <xdr:cNvSpPr>
          <a:spLocks/>
        </xdr:cNvSpPr>
      </xdr:nvSpPr>
      <xdr:spPr bwMode="auto">
        <a:xfrm>
          <a:off x="146050" y="4787900"/>
          <a:ext cx="5022850" cy="0"/>
        </a:xfrm>
        <a:custGeom>
          <a:avLst/>
          <a:gdLst>
            <a:gd name="T0" fmla="*/ 0 w 5975985"/>
            <a:gd name="T1" fmla="*/ 294946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xdr:row>
      <xdr:rowOff>0</xdr:rowOff>
    </xdr:from>
    <xdr:to>
      <xdr:col>2</xdr:col>
      <xdr:colOff>4606290</xdr:colOff>
      <xdr:row>26</xdr:row>
      <xdr:rowOff>0</xdr:rowOff>
    </xdr:to>
    <xdr:sp macro="" textlink="">
      <xdr:nvSpPr>
        <xdr:cNvPr id="4" name="Shape 4">
          <a:extLst>
            <a:ext uri="{FF2B5EF4-FFF2-40B4-BE49-F238E27FC236}">
              <a16:creationId xmlns:a16="http://schemas.microsoft.com/office/drawing/2014/main" id="{C72F7EDA-9B2D-4F59-8781-29194AB3E63C}"/>
            </a:ext>
          </a:extLst>
        </xdr:cNvPr>
        <xdr:cNvSpPr>
          <a:spLocks/>
        </xdr:cNvSpPr>
      </xdr:nvSpPr>
      <xdr:spPr bwMode="auto">
        <a:xfrm>
          <a:off x="146050" y="4787900"/>
          <a:ext cx="5022850" cy="0"/>
        </a:xfrm>
        <a:custGeom>
          <a:avLst/>
          <a:gdLst>
            <a:gd name="T0" fmla="*/ 0 w 5975985"/>
            <a:gd name="T1" fmla="*/ 294946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xdr:row>
      <xdr:rowOff>0</xdr:rowOff>
    </xdr:from>
    <xdr:to>
      <xdr:col>2</xdr:col>
      <xdr:colOff>4606290</xdr:colOff>
      <xdr:row>26</xdr:row>
      <xdr:rowOff>0</xdr:rowOff>
    </xdr:to>
    <xdr:sp macro="" textlink="">
      <xdr:nvSpPr>
        <xdr:cNvPr id="5" name="Shape 5">
          <a:extLst>
            <a:ext uri="{FF2B5EF4-FFF2-40B4-BE49-F238E27FC236}">
              <a16:creationId xmlns:a16="http://schemas.microsoft.com/office/drawing/2014/main" id="{D2621A67-466D-4E63-BAFA-41E6B4C7B0DA}"/>
            </a:ext>
          </a:extLst>
        </xdr:cNvPr>
        <xdr:cNvSpPr>
          <a:spLocks/>
        </xdr:cNvSpPr>
      </xdr:nvSpPr>
      <xdr:spPr bwMode="auto">
        <a:xfrm>
          <a:off x="146050" y="4787900"/>
          <a:ext cx="5022850" cy="0"/>
        </a:xfrm>
        <a:custGeom>
          <a:avLst/>
          <a:gdLst>
            <a:gd name="T0" fmla="*/ 0 w 5975985"/>
            <a:gd name="T1" fmla="*/ 294946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xdr:row>
      <xdr:rowOff>0</xdr:rowOff>
    </xdr:from>
    <xdr:to>
      <xdr:col>2</xdr:col>
      <xdr:colOff>4606290</xdr:colOff>
      <xdr:row>26</xdr:row>
      <xdr:rowOff>0</xdr:rowOff>
    </xdr:to>
    <xdr:sp macro="" textlink="">
      <xdr:nvSpPr>
        <xdr:cNvPr id="6" name="Shape 6">
          <a:extLst>
            <a:ext uri="{FF2B5EF4-FFF2-40B4-BE49-F238E27FC236}">
              <a16:creationId xmlns:a16="http://schemas.microsoft.com/office/drawing/2014/main" id="{031C131C-BB82-44AF-811B-319093D1DCA3}"/>
            </a:ext>
          </a:extLst>
        </xdr:cNvPr>
        <xdr:cNvSpPr>
          <a:spLocks/>
        </xdr:cNvSpPr>
      </xdr:nvSpPr>
      <xdr:spPr bwMode="auto">
        <a:xfrm>
          <a:off x="146050" y="4787900"/>
          <a:ext cx="5022850" cy="0"/>
        </a:xfrm>
        <a:custGeom>
          <a:avLst/>
          <a:gdLst>
            <a:gd name="T0" fmla="*/ 0 w 5975985"/>
            <a:gd name="T1" fmla="*/ 294946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xdr:row>
      <xdr:rowOff>0</xdr:rowOff>
    </xdr:from>
    <xdr:to>
      <xdr:col>2</xdr:col>
      <xdr:colOff>4606290</xdr:colOff>
      <xdr:row>26</xdr:row>
      <xdr:rowOff>0</xdr:rowOff>
    </xdr:to>
    <xdr:sp macro="" textlink="">
      <xdr:nvSpPr>
        <xdr:cNvPr id="7" name="Shape 2">
          <a:extLst>
            <a:ext uri="{FF2B5EF4-FFF2-40B4-BE49-F238E27FC236}">
              <a16:creationId xmlns:a16="http://schemas.microsoft.com/office/drawing/2014/main" id="{DF06CCFD-DEF3-4F5D-AB9E-03D8585CA07D}"/>
            </a:ext>
          </a:extLst>
        </xdr:cNvPr>
        <xdr:cNvSpPr>
          <a:spLocks/>
        </xdr:cNvSpPr>
      </xdr:nvSpPr>
      <xdr:spPr bwMode="auto">
        <a:xfrm>
          <a:off x="146050" y="4787900"/>
          <a:ext cx="5022850" cy="0"/>
        </a:xfrm>
        <a:custGeom>
          <a:avLst/>
          <a:gdLst>
            <a:gd name="T0" fmla="*/ 0 w 5975985"/>
            <a:gd name="T1" fmla="*/ 294946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xdr:row>
      <xdr:rowOff>0</xdr:rowOff>
    </xdr:from>
    <xdr:to>
      <xdr:col>2</xdr:col>
      <xdr:colOff>4606290</xdr:colOff>
      <xdr:row>26</xdr:row>
      <xdr:rowOff>0</xdr:rowOff>
    </xdr:to>
    <xdr:sp macro="" textlink="">
      <xdr:nvSpPr>
        <xdr:cNvPr id="8" name="Shape 3">
          <a:extLst>
            <a:ext uri="{FF2B5EF4-FFF2-40B4-BE49-F238E27FC236}">
              <a16:creationId xmlns:a16="http://schemas.microsoft.com/office/drawing/2014/main" id="{798FC2DA-B49D-45C4-B091-061344B511B6}"/>
            </a:ext>
          </a:extLst>
        </xdr:cNvPr>
        <xdr:cNvSpPr>
          <a:spLocks/>
        </xdr:cNvSpPr>
      </xdr:nvSpPr>
      <xdr:spPr bwMode="auto">
        <a:xfrm>
          <a:off x="146050" y="4787900"/>
          <a:ext cx="5022850" cy="0"/>
        </a:xfrm>
        <a:custGeom>
          <a:avLst/>
          <a:gdLst>
            <a:gd name="T0" fmla="*/ 0 w 5975985"/>
            <a:gd name="T1" fmla="*/ 294946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xdr:row>
      <xdr:rowOff>0</xdr:rowOff>
    </xdr:from>
    <xdr:to>
      <xdr:col>2</xdr:col>
      <xdr:colOff>4606290</xdr:colOff>
      <xdr:row>26</xdr:row>
      <xdr:rowOff>0</xdr:rowOff>
    </xdr:to>
    <xdr:sp macro="" textlink="">
      <xdr:nvSpPr>
        <xdr:cNvPr id="9" name="Shape 4">
          <a:extLst>
            <a:ext uri="{FF2B5EF4-FFF2-40B4-BE49-F238E27FC236}">
              <a16:creationId xmlns:a16="http://schemas.microsoft.com/office/drawing/2014/main" id="{27D9BD2F-6478-4BCB-A240-F33810627A5F}"/>
            </a:ext>
          </a:extLst>
        </xdr:cNvPr>
        <xdr:cNvSpPr>
          <a:spLocks/>
        </xdr:cNvSpPr>
      </xdr:nvSpPr>
      <xdr:spPr bwMode="auto">
        <a:xfrm>
          <a:off x="146050" y="4787900"/>
          <a:ext cx="5022850" cy="0"/>
        </a:xfrm>
        <a:custGeom>
          <a:avLst/>
          <a:gdLst>
            <a:gd name="T0" fmla="*/ 0 w 5975985"/>
            <a:gd name="T1" fmla="*/ 294946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xdr:row>
      <xdr:rowOff>0</xdr:rowOff>
    </xdr:from>
    <xdr:to>
      <xdr:col>2</xdr:col>
      <xdr:colOff>4606290</xdr:colOff>
      <xdr:row>26</xdr:row>
      <xdr:rowOff>0</xdr:rowOff>
    </xdr:to>
    <xdr:sp macro="" textlink="">
      <xdr:nvSpPr>
        <xdr:cNvPr id="10" name="Shape 5">
          <a:extLst>
            <a:ext uri="{FF2B5EF4-FFF2-40B4-BE49-F238E27FC236}">
              <a16:creationId xmlns:a16="http://schemas.microsoft.com/office/drawing/2014/main" id="{AB14723C-3405-4E90-BCB4-5E42EC5FAB09}"/>
            </a:ext>
          </a:extLst>
        </xdr:cNvPr>
        <xdr:cNvSpPr>
          <a:spLocks/>
        </xdr:cNvSpPr>
      </xdr:nvSpPr>
      <xdr:spPr bwMode="auto">
        <a:xfrm>
          <a:off x="146050" y="4787900"/>
          <a:ext cx="5022850" cy="0"/>
        </a:xfrm>
        <a:custGeom>
          <a:avLst/>
          <a:gdLst>
            <a:gd name="T0" fmla="*/ 0 w 5975985"/>
            <a:gd name="T1" fmla="*/ 294946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26</xdr:row>
      <xdr:rowOff>0</xdr:rowOff>
    </xdr:from>
    <xdr:to>
      <xdr:col>2</xdr:col>
      <xdr:colOff>4606290</xdr:colOff>
      <xdr:row>26</xdr:row>
      <xdr:rowOff>0</xdr:rowOff>
    </xdr:to>
    <xdr:sp macro="" textlink="">
      <xdr:nvSpPr>
        <xdr:cNvPr id="11" name="Shape 6">
          <a:extLst>
            <a:ext uri="{FF2B5EF4-FFF2-40B4-BE49-F238E27FC236}">
              <a16:creationId xmlns:a16="http://schemas.microsoft.com/office/drawing/2014/main" id="{2CE7D9B3-2DD4-4C29-9E33-2E7620443CC1}"/>
            </a:ext>
          </a:extLst>
        </xdr:cNvPr>
        <xdr:cNvSpPr>
          <a:spLocks/>
        </xdr:cNvSpPr>
      </xdr:nvSpPr>
      <xdr:spPr bwMode="auto">
        <a:xfrm>
          <a:off x="146050" y="4787900"/>
          <a:ext cx="5022850" cy="0"/>
        </a:xfrm>
        <a:custGeom>
          <a:avLst/>
          <a:gdLst>
            <a:gd name="T0" fmla="*/ 0 w 5975985"/>
            <a:gd name="T1" fmla="*/ 294946 w 5975985"/>
            <a:gd name="T2" fmla="*/ 0 60000 65536"/>
            <a:gd name="T3" fmla="*/ 0 60000 65536"/>
            <a:gd name="T4" fmla="*/ 0 w 5975985"/>
            <a:gd name="T5" fmla="*/ 5975985 w 5975985"/>
          </a:gdLst>
          <a:ahLst/>
          <a:cxnLst>
            <a:cxn ang="T2">
              <a:pos x="T0" y="0"/>
            </a:cxn>
            <a:cxn ang="T3">
              <a:pos x="T1" y="0"/>
            </a:cxn>
          </a:cxnLst>
          <a:rect l="T4" t="0" r="T5" b="0"/>
          <a:pathLst>
            <a:path w="5975985">
              <a:moveTo>
                <a:pt x="0" y="0"/>
              </a:moveTo>
              <a:lnTo>
                <a:pt x="5975604" y="0"/>
              </a:lnTo>
            </a:path>
          </a:pathLst>
        </a:custGeom>
        <a:noFill/>
        <a:ln w="9144">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19050</xdr:colOff>
      <xdr:row>0</xdr:row>
      <xdr:rowOff>104775</xdr:rowOff>
    </xdr:from>
    <xdr:to>
      <xdr:col>2</xdr:col>
      <xdr:colOff>1062990</xdr:colOff>
      <xdr:row>2</xdr:row>
      <xdr:rowOff>109957</xdr:rowOff>
    </xdr:to>
    <xdr:pic>
      <xdr:nvPicPr>
        <xdr:cNvPr id="12" name="Imagem 11">
          <a:hlinkClick xmlns:r="http://schemas.openxmlformats.org/officeDocument/2006/relationships" r:id="rId1"/>
          <a:extLst>
            <a:ext uri="{FF2B5EF4-FFF2-40B4-BE49-F238E27FC236}">
              <a16:creationId xmlns:a16="http://schemas.microsoft.com/office/drawing/2014/main" id="{F773D0B5-87D6-474E-8C0B-1D1A828544BB}"/>
            </a:ext>
          </a:extLst>
        </xdr:cNvPr>
        <xdr:cNvPicPr>
          <a:picLocks noChangeAspect="1"/>
        </xdr:cNvPicPr>
      </xdr:nvPicPr>
      <xdr:blipFill>
        <a:blip xmlns:r="http://schemas.openxmlformats.org/officeDocument/2006/relationships" r:embed="rId2"/>
        <a:stretch>
          <a:fillRect/>
        </a:stretch>
      </xdr:blipFill>
      <xdr:spPr>
        <a:xfrm>
          <a:off x="152400" y="104775"/>
          <a:ext cx="1428750" cy="329032"/>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19050</xdr:colOff>
      <xdr:row>0</xdr:row>
      <xdr:rowOff>114300</xdr:rowOff>
    </xdr:from>
    <xdr:to>
      <xdr:col>2</xdr:col>
      <xdr:colOff>1181100</xdr:colOff>
      <xdr:row>2</xdr:row>
      <xdr:rowOff>117577</xdr:rowOff>
    </xdr:to>
    <xdr:pic>
      <xdr:nvPicPr>
        <xdr:cNvPr id="2" name="Imagem 1">
          <a:hlinkClick xmlns:r="http://schemas.openxmlformats.org/officeDocument/2006/relationships" r:id="rId1"/>
          <a:extLst>
            <a:ext uri="{FF2B5EF4-FFF2-40B4-BE49-F238E27FC236}">
              <a16:creationId xmlns:a16="http://schemas.microsoft.com/office/drawing/2014/main" id="{DE724CE5-5060-439D-B264-6E4F89665F52}"/>
            </a:ext>
          </a:extLst>
        </xdr:cNvPr>
        <xdr:cNvPicPr>
          <a:picLocks noChangeAspect="1"/>
        </xdr:cNvPicPr>
      </xdr:nvPicPr>
      <xdr:blipFill>
        <a:blip xmlns:r="http://schemas.openxmlformats.org/officeDocument/2006/relationships" r:embed="rId2"/>
        <a:stretch>
          <a:fillRect/>
        </a:stretch>
      </xdr:blipFill>
      <xdr:spPr>
        <a:xfrm>
          <a:off x="152400" y="114300"/>
          <a:ext cx="1428750" cy="329032"/>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19050</xdr:colOff>
      <xdr:row>0</xdr:row>
      <xdr:rowOff>95250</xdr:rowOff>
    </xdr:from>
    <xdr:to>
      <xdr:col>2</xdr:col>
      <xdr:colOff>1181100</xdr:colOff>
      <xdr:row>2</xdr:row>
      <xdr:rowOff>100432</xdr:rowOff>
    </xdr:to>
    <xdr:pic>
      <xdr:nvPicPr>
        <xdr:cNvPr id="2" name="Imagem 1">
          <a:hlinkClick xmlns:r="http://schemas.openxmlformats.org/officeDocument/2006/relationships" r:id="rId1"/>
          <a:extLst>
            <a:ext uri="{FF2B5EF4-FFF2-40B4-BE49-F238E27FC236}">
              <a16:creationId xmlns:a16="http://schemas.microsoft.com/office/drawing/2014/main" id="{3BD86B8F-57DF-4C70-A531-D5EE23C38E13}"/>
            </a:ext>
          </a:extLst>
        </xdr:cNvPr>
        <xdr:cNvPicPr>
          <a:picLocks noChangeAspect="1"/>
        </xdr:cNvPicPr>
      </xdr:nvPicPr>
      <xdr:blipFill>
        <a:blip xmlns:r="http://schemas.openxmlformats.org/officeDocument/2006/relationships" r:embed="rId2"/>
        <a:stretch>
          <a:fillRect/>
        </a:stretch>
      </xdr:blipFill>
      <xdr:spPr>
        <a:xfrm>
          <a:off x="152400" y="95250"/>
          <a:ext cx="1428750" cy="329032"/>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9525</xdr:colOff>
      <xdr:row>0</xdr:row>
      <xdr:rowOff>133350</xdr:rowOff>
    </xdr:from>
    <xdr:to>
      <xdr:col>2</xdr:col>
      <xdr:colOff>1247775</xdr:colOff>
      <xdr:row>2</xdr:row>
      <xdr:rowOff>144247</xdr:rowOff>
    </xdr:to>
    <xdr:pic>
      <xdr:nvPicPr>
        <xdr:cNvPr id="2" name="Imagem 1">
          <a:hlinkClick xmlns:r="http://schemas.openxmlformats.org/officeDocument/2006/relationships" r:id="rId1"/>
          <a:extLst>
            <a:ext uri="{FF2B5EF4-FFF2-40B4-BE49-F238E27FC236}">
              <a16:creationId xmlns:a16="http://schemas.microsoft.com/office/drawing/2014/main" id="{6CAF7622-8A18-4487-953A-DF5A1A7B2F02}"/>
            </a:ext>
          </a:extLst>
        </xdr:cNvPr>
        <xdr:cNvPicPr>
          <a:picLocks noChangeAspect="1"/>
        </xdr:cNvPicPr>
      </xdr:nvPicPr>
      <xdr:blipFill>
        <a:blip xmlns:r="http://schemas.openxmlformats.org/officeDocument/2006/relationships" r:embed="rId2"/>
        <a:stretch>
          <a:fillRect/>
        </a:stretch>
      </xdr:blipFill>
      <xdr:spPr>
        <a:xfrm>
          <a:off x="142875" y="133350"/>
          <a:ext cx="1428750" cy="329032"/>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9525</xdr:colOff>
      <xdr:row>0</xdr:row>
      <xdr:rowOff>104775</xdr:rowOff>
    </xdr:from>
    <xdr:to>
      <xdr:col>2</xdr:col>
      <xdr:colOff>1253490</xdr:colOff>
      <xdr:row>2</xdr:row>
      <xdr:rowOff>109957</xdr:rowOff>
    </xdr:to>
    <xdr:pic>
      <xdr:nvPicPr>
        <xdr:cNvPr id="2" name="Imagem 1">
          <a:hlinkClick xmlns:r="http://schemas.openxmlformats.org/officeDocument/2006/relationships" r:id="rId1"/>
          <a:extLst>
            <a:ext uri="{FF2B5EF4-FFF2-40B4-BE49-F238E27FC236}">
              <a16:creationId xmlns:a16="http://schemas.microsoft.com/office/drawing/2014/main" id="{F03DE146-BC8B-46D2-8B8A-A2E697BECD6E}"/>
            </a:ext>
          </a:extLst>
        </xdr:cNvPr>
        <xdr:cNvPicPr>
          <a:picLocks noChangeAspect="1"/>
        </xdr:cNvPicPr>
      </xdr:nvPicPr>
      <xdr:blipFill>
        <a:blip xmlns:r="http://schemas.openxmlformats.org/officeDocument/2006/relationships" r:embed="rId2"/>
        <a:stretch>
          <a:fillRect/>
        </a:stretch>
      </xdr:blipFill>
      <xdr:spPr>
        <a:xfrm>
          <a:off x="142875" y="104775"/>
          <a:ext cx="1428750" cy="329032"/>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19050</xdr:colOff>
      <xdr:row>0</xdr:row>
      <xdr:rowOff>95250</xdr:rowOff>
    </xdr:from>
    <xdr:to>
      <xdr:col>2</xdr:col>
      <xdr:colOff>1108710</xdr:colOff>
      <xdr:row>2</xdr:row>
      <xdr:rowOff>109957</xdr:rowOff>
    </xdr:to>
    <xdr:pic>
      <xdr:nvPicPr>
        <xdr:cNvPr id="2" name="Imagem 1">
          <a:hlinkClick xmlns:r="http://schemas.openxmlformats.org/officeDocument/2006/relationships" r:id="rId1"/>
          <a:extLst>
            <a:ext uri="{FF2B5EF4-FFF2-40B4-BE49-F238E27FC236}">
              <a16:creationId xmlns:a16="http://schemas.microsoft.com/office/drawing/2014/main" id="{A6AB69A7-3250-474E-98C0-0EA96E2E115A}"/>
            </a:ext>
          </a:extLst>
        </xdr:cNvPr>
        <xdr:cNvPicPr>
          <a:picLocks noChangeAspect="1"/>
        </xdr:cNvPicPr>
      </xdr:nvPicPr>
      <xdr:blipFill>
        <a:blip xmlns:r="http://schemas.openxmlformats.org/officeDocument/2006/relationships" r:embed="rId2"/>
        <a:stretch>
          <a:fillRect/>
        </a:stretch>
      </xdr:blipFill>
      <xdr:spPr>
        <a:xfrm>
          <a:off x="152400" y="95250"/>
          <a:ext cx="1428750" cy="329032"/>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19050</xdr:colOff>
      <xdr:row>0</xdr:row>
      <xdr:rowOff>104775</xdr:rowOff>
    </xdr:from>
    <xdr:to>
      <xdr:col>1</xdr:col>
      <xdr:colOff>1447800</xdr:colOff>
      <xdr:row>2</xdr:row>
      <xdr:rowOff>109957</xdr:rowOff>
    </xdr:to>
    <xdr:pic>
      <xdr:nvPicPr>
        <xdr:cNvPr id="2" name="Imagem 1">
          <a:hlinkClick xmlns:r="http://schemas.openxmlformats.org/officeDocument/2006/relationships" r:id="rId1"/>
          <a:extLst>
            <a:ext uri="{FF2B5EF4-FFF2-40B4-BE49-F238E27FC236}">
              <a16:creationId xmlns:a16="http://schemas.microsoft.com/office/drawing/2014/main" id="{F3316DE5-9A75-4083-8E69-9ED7C1969600}"/>
            </a:ext>
          </a:extLst>
        </xdr:cNvPr>
        <xdr:cNvPicPr>
          <a:picLocks noChangeAspect="1"/>
        </xdr:cNvPicPr>
      </xdr:nvPicPr>
      <xdr:blipFill>
        <a:blip xmlns:r="http://schemas.openxmlformats.org/officeDocument/2006/relationships" r:embed="rId2"/>
        <a:stretch>
          <a:fillRect/>
        </a:stretch>
      </xdr:blipFill>
      <xdr:spPr>
        <a:xfrm>
          <a:off x="152400" y="104775"/>
          <a:ext cx="1428750" cy="32903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9525</xdr:colOff>
      <xdr:row>0</xdr:row>
      <xdr:rowOff>114300</xdr:rowOff>
    </xdr:from>
    <xdr:to>
      <xdr:col>2</xdr:col>
      <xdr:colOff>1104900</xdr:colOff>
      <xdr:row>2</xdr:row>
      <xdr:rowOff>119482</xdr:rowOff>
    </xdr:to>
    <xdr:pic>
      <xdr:nvPicPr>
        <xdr:cNvPr id="2" name="Imagem 1">
          <a:hlinkClick xmlns:r="http://schemas.openxmlformats.org/officeDocument/2006/relationships" r:id="rId1"/>
          <a:extLst>
            <a:ext uri="{FF2B5EF4-FFF2-40B4-BE49-F238E27FC236}">
              <a16:creationId xmlns:a16="http://schemas.microsoft.com/office/drawing/2014/main" id="{2AD0B238-BAAE-44BA-B8A9-6DBC635A0452}"/>
            </a:ext>
          </a:extLst>
        </xdr:cNvPr>
        <xdr:cNvPicPr>
          <a:picLocks noChangeAspect="1"/>
        </xdr:cNvPicPr>
      </xdr:nvPicPr>
      <xdr:blipFill>
        <a:blip xmlns:r="http://schemas.openxmlformats.org/officeDocument/2006/relationships" r:embed="rId2"/>
        <a:stretch>
          <a:fillRect/>
        </a:stretch>
      </xdr:blipFill>
      <xdr:spPr>
        <a:xfrm>
          <a:off x="142875" y="114300"/>
          <a:ext cx="1428750" cy="329032"/>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19050</xdr:colOff>
      <xdr:row>0</xdr:row>
      <xdr:rowOff>104775</xdr:rowOff>
    </xdr:from>
    <xdr:to>
      <xdr:col>1</xdr:col>
      <xdr:colOff>1447800</xdr:colOff>
      <xdr:row>2</xdr:row>
      <xdr:rowOff>109957</xdr:rowOff>
    </xdr:to>
    <xdr:pic>
      <xdr:nvPicPr>
        <xdr:cNvPr id="2" name="Imagem 1">
          <a:hlinkClick xmlns:r="http://schemas.openxmlformats.org/officeDocument/2006/relationships" r:id="rId1"/>
          <a:extLst>
            <a:ext uri="{FF2B5EF4-FFF2-40B4-BE49-F238E27FC236}">
              <a16:creationId xmlns:a16="http://schemas.microsoft.com/office/drawing/2014/main" id="{8EC0472A-688E-4864-BAF6-55C75CA1C2AB}"/>
            </a:ext>
          </a:extLst>
        </xdr:cNvPr>
        <xdr:cNvPicPr>
          <a:picLocks noChangeAspect="1"/>
        </xdr:cNvPicPr>
      </xdr:nvPicPr>
      <xdr:blipFill>
        <a:blip xmlns:r="http://schemas.openxmlformats.org/officeDocument/2006/relationships" r:embed="rId2"/>
        <a:stretch>
          <a:fillRect/>
        </a:stretch>
      </xdr:blipFill>
      <xdr:spPr>
        <a:xfrm>
          <a:off x="152400" y="104775"/>
          <a:ext cx="1428750" cy="329032"/>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19050</xdr:colOff>
      <xdr:row>0</xdr:row>
      <xdr:rowOff>95250</xdr:rowOff>
    </xdr:from>
    <xdr:to>
      <xdr:col>1</xdr:col>
      <xdr:colOff>1447800</xdr:colOff>
      <xdr:row>2</xdr:row>
      <xdr:rowOff>100432</xdr:rowOff>
    </xdr:to>
    <xdr:pic>
      <xdr:nvPicPr>
        <xdr:cNvPr id="2" name="Imagem 1">
          <a:hlinkClick xmlns:r="http://schemas.openxmlformats.org/officeDocument/2006/relationships" r:id="rId1"/>
          <a:extLst>
            <a:ext uri="{FF2B5EF4-FFF2-40B4-BE49-F238E27FC236}">
              <a16:creationId xmlns:a16="http://schemas.microsoft.com/office/drawing/2014/main" id="{D3675576-B243-407A-9532-9F4EA3995FE7}"/>
            </a:ext>
          </a:extLst>
        </xdr:cNvPr>
        <xdr:cNvPicPr>
          <a:picLocks noChangeAspect="1"/>
        </xdr:cNvPicPr>
      </xdr:nvPicPr>
      <xdr:blipFill>
        <a:blip xmlns:r="http://schemas.openxmlformats.org/officeDocument/2006/relationships" r:embed="rId2"/>
        <a:stretch>
          <a:fillRect/>
        </a:stretch>
      </xdr:blipFill>
      <xdr:spPr>
        <a:xfrm>
          <a:off x="152400" y="95250"/>
          <a:ext cx="1428750" cy="3290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19050</xdr:colOff>
      <xdr:row>0</xdr:row>
      <xdr:rowOff>114300</xdr:rowOff>
    </xdr:from>
    <xdr:to>
      <xdr:col>1</xdr:col>
      <xdr:colOff>1447800</xdr:colOff>
      <xdr:row>2</xdr:row>
      <xdr:rowOff>117577</xdr:rowOff>
    </xdr:to>
    <xdr:pic>
      <xdr:nvPicPr>
        <xdr:cNvPr id="2" name="Imagem 1">
          <a:hlinkClick xmlns:r="http://schemas.openxmlformats.org/officeDocument/2006/relationships" r:id="rId1"/>
          <a:extLst>
            <a:ext uri="{FF2B5EF4-FFF2-40B4-BE49-F238E27FC236}">
              <a16:creationId xmlns:a16="http://schemas.microsoft.com/office/drawing/2014/main" id="{616D5878-245A-436B-8EDF-0ACCE4F3C770}"/>
            </a:ext>
          </a:extLst>
        </xdr:cNvPr>
        <xdr:cNvPicPr>
          <a:picLocks noChangeAspect="1"/>
        </xdr:cNvPicPr>
      </xdr:nvPicPr>
      <xdr:blipFill>
        <a:blip xmlns:r="http://schemas.openxmlformats.org/officeDocument/2006/relationships" r:embed="rId2"/>
        <a:stretch>
          <a:fillRect/>
        </a:stretch>
      </xdr:blipFill>
      <xdr:spPr>
        <a:xfrm>
          <a:off x="152400" y="114300"/>
          <a:ext cx="1428750" cy="329032"/>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28575</xdr:colOff>
      <xdr:row>0</xdr:row>
      <xdr:rowOff>123825</xdr:rowOff>
    </xdr:from>
    <xdr:to>
      <xdr:col>1</xdr:col>
      <xdr:colOff>1455420</xdr:colOff>
      <xdr:row>2</xdr:row>
      <xdr:rowOff>132817</xdr:rowOff>
    </xdr:to>
    <xdr:pic>
      <xdr:nvPicPr>
        <xdr:cNvPr id="2" name="Imagem 1">
          <a:hlinkClick xmlns:r="http://schemas.openxmlformats.org/officeDocument/2006/relationships" r:id="rId1"/>
          <a:extLst>
            <a:ext uri="{FF2B5EF4-FFF2-40B4-BE49-F238E27FC236}">
              <a16:creationId xmlns:a16="http://schemas.microsoft.com/office/drawing/2014/main" id="{4B3D3C68-7979-41EA-9FAE-D7DE783ED702}"/>
            </a:ext>
          </a:extLst>
        </xdr:cNvPr>
        <xdr:cNvPicPr>
          <a:picLocks noChangeAspect="1"/>
        </xdr:cNvPicPr>
      </xdr:nvPicPr>
      <xdr:blipFill>
        <a:blip xmlns:r="http://schemas.openxmlformats.org/officeDocument/2006/relationships" r:embed="rId2"/>
        <a:stretch>
          <a:fillRect/>
        </a:stretch>
      </xdr:blipFill>
      <xdr:spPr>
        <a:xfrm>
          <a:off x="161925" y="123825"/>
          <a:ext cx="1426845" cy="332842"/>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28575</xdr:colOff>
      <xdr:row>0</xdr:row>
      <xdr:rowOff>123825</xdr:rowOff>
    </xdr:from>
    <xdr:to>
      <xdr:col>2</xdr:col>
      <xdr:colOff>674370</xdr:colOff>
      <xdr:row>2</xdr:row>
      <xdr:rowOff>132817</xdr:rowOff>
    </xdr:to>
    <xdr:pic>
      <xdr:nvPicPr>
        <xdr:cNvPr id="2" name="Imagem 1">
          <a:hlinkClick xmlns:r="http://schemas.openxmlformats.org/officeDocument/2006/relationships" r:id="rId1"/>
          <a:extLst>
            <a:ext uri="{FF2B5EF4-FFF2-40B4-BE49-F238E27FC236}">
              <a16:creationId xmlns:a16="http://schemas.microsoft.com/office/drawing/2014/main" id="{E75A5DC3-0CA3-42F8-A38E-01F7CB8268EA}"/>
            </a:ext>
          </a:extLst>
        </xdr:cNvPr>
        <xdr:cNvPicPr>
          <a:picLocks noChangeAspect="1"/>
        </xdr:cNvPicPr>
      </xdr:nvPicPr>
      <xdr:blipFill>
        <a:blip xmlns:r="http://schemas.openxmlformats.org/officeDocument/2006/relationships" r:embed="rId2"/>
        <a:stretch>
          <a:fillRect/>
        </a:stretch>
      </xdr:blipFill>
      <xdr:spPr>
        <a:xfrm>
          <a:off x="161925" y="123825"/>
          <a:ext cx="1426845" cy="332842"/>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28575</xdr:colOff>
      <xdr:row>0</xdr:row>
      <xdr:rowOff>123825</xdr:rowOff>
    </xdr:from>
    <xdr:to>
      <xdr:col>2</xdr:col>
      <xdr:colOff>674370</xdr:colOff>
      <xdr:row>2</xdr:row>
      <xdr:rowOff>132817</xdr:rowOff>
    </xdr:to>
    <xdr:pic>
      <xdr:nvPicPr>
        <xdr:cNvPr id="2" name="Imagem 1">
          <a:hlinkClick xmlns:r="http://schemas.openxmlformats.org/officeDocument/2006/relationships" r:id="rId1"/>
          <a:extLst>
            <a:ext uri="{FF2B5EF4-FFF2-40B4-BE49-F238E27FC236}">
              <a16:creationId xmlns:a16="http://schemas.microsoft.com/office/drawing/2014/main" id="{5A2DD4A9-A86F-4F2F-947F-BA3AEC3CFDA3}"/>
            </a:ext>
          </a:extLst>
        </xdr:cNvPr>
        <xdr:cNvPicPr>
          <a:picLocks noChangeAspect="1"/>
        </xdr:cNvPicPr>
      </xdr:nvPicPr>
      <xdr:blipFill>
        <a:blip xmlns:r="http://schemas.openxmlformats.org/officeDocument/2006/relationships" r:embed="rId2"/>
        <a:stretch>
          <a:fillRect/>
        </a:stretch>
      </xdr:blipFill>
      <xdr:spPr>
        <a:xfrm>
          <a:off x="161925" y="123825"/>
          <a:ext cx="1426845" cy="3328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19050</xdr:colOff>
      <xdr:row>0</xdr:row>
      <xdr:rowOff>104775</xdr:rowOff>
    </xdr:from>
    <xdr:to>
      <xdr:col>2</xdr:col>
      <xdr:colOff>1062990</xdr:colOff>
      <xdr:row>2</xdr:row>
      <xdr:rowOff>109957</xdr:rowOff>
    </xdr:to>
    <xdr:pic>
      <xdr:nvPicPr>
        <xdr:cNvPr id="2" name="Imagem 1">
          <a:hlinkClick xmlns:r="http://schemas.openxmlformats.org/officeDocument/2006/relationships" r:id="rId1"/>
          <a:extLst>
            <a:ext uri="{FF2B5EF4-FFF2-40B4-BE49-F238E27FC236}">
              <a16:creationId xmlns:a16="http://schemas.microsoft.com/office/drawing/2014/main" id="{8AF546DF-24CD-4016-803D-4D3B22951C67}"/>
            </a:ext>
          </a:extLst>
        </xdr:cNvPr>
        <xdr:cNvPicPr>
          <a:picLocks noChangeAspect="1"/>
        </xdr:cNvPicPr>
      </xdr:nvPicPr>
      <xdr:blipFill>
        <a:blip xmlns:r="http://schemas.openxmlformats.org/officeDocument/2006/relationships" r:embed="rId2"/>
        <a:stretch>
          <a:fillRect/>
        </a:stretch>
      </xdr:blipFill>
      <xdr:spPr>
        <a:xfrm>
          <a:off x="152400" y="104775"/>
          <a:ext cx="1428750" cy="3290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19050</xdr:colOff>
      <xdr:row>0</xdr:row>
      <xdr:rowOff>85725</xdr:rowOff>
    </xdr:from>
    <xdr:to>
      <xdr:col>2</xdr:col>
      <xdr:colOff>1059180</xdr:colOff>
      <xdr:row>2</xdr:row>
      <xdr:rowOff>94717</xdr:rowOff>
    </xdr:to>
    <xdr:pic>
      <xdr:nvPicPr>
        <xdr:cNvPr id="2" name="Imagem 1">
          <a:hlinkClick xmlns:r="http://schemas.openxmlformats.org/officeDocument/2006/relationships" r:id="rId1"/>
          <a:extLst>
            <a:ext uri="{FF2B5EF4-FFF2-40B4-BE49-F238E27FC236}">
              <a16:creationId xmlns:a16="http://schemas.microsoft.com/office/drawing/2014/main" id="{22059384-7708-4A56-8870-81FB1EB0A39A}"/>
            </a:ext>
          </a:extLst>
        </xdr:cNvPr>
        <xdr:cNvPicPr>
          <a:picLocks noChangeAspect="1"/>
        </xdr:cNvPicPr>
      </xdr:nvPicPr>
      <xdr:blipFill>
        <a:blip xmlns:r="http://schemas.openxmlformats.org/officeDocument/2006/relationships" r:embed="rId2"/>
        <a:stretch>
          <a:fillRect/>
        </a:stretch>
      </xdr:blipFill>
      <xdr:spPr>
        <a:xfrm>
          <a:off x="152400" y="85725"/>
          <a:ext cx="1428750" cy="3290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9525</xdr:colOff>
      <xdr:row>0</xdr:row>
      <xdr:rowOff>114300</xdr:rowOff>
    </xdr:from>
    <xdr:to>
      <xdr:col>2</xdr:col>
      <xdr:colOff>1047750</xdr:colOff>
      <xdr:row>2</xdr:row>
      <xdr:rowOff>119482</xdr:rowOff>
    </xdr:to>
    <xdr:pic>
      <xdr:nvPicPr>
        <xdr:cNvPr id="2" name="Imagem 1">
          <a:hlinkClick xmlns:r="http://schemas.openxmlformats.org/officeDocument/2006/relationships" r:id="rId1"/>
          <a:extLst>
            <a:ext uri="{FF2B5EF4-FFF2-40B4-BE49-F238E27FC236}">
              <a16:creationId xmlns:a16="http://schemas.microsoft.com/office/drawing/2014/main" id="{A00FAB0F-62D1-490B-B9BB-A2C2F41E2BBD}"/>
            </a:ext>
          </a:extLst>
        </xdr:cNvPr>
        <xdr:cNvPicPr>
          <a:picLocks noChangeAspect="1"/>
        </xdr:cNvPicPr>
      </xdr:nvPicPr>
      <xdr:blipFill>
        <a:blip xmlns:r="http://schemas.openxmlformats.org/officeDocument/2006/relationships" r:embed="rId2"/>
        <a:stretch>
          <a:fillRect/>
        </a:stretch>
      </xdr:blipFill>
      <xdr:spPr>
        <a:xfrm>
          <a:off x="142875" y="114300"/>
          <a:ext cx="1428750" cy="32903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19050</xdr:colOff>
      <xdr:row>0</xdr:row>
      <xdr:rowOff>114300</xdr:rowOff>
    </xdr:from>
    <xdr:to>
      <xdr:col>2</xdr:col>
      <xdr:colOff>872490</xdr:colOff>
      <xdr:row>2</xdr:row>
      <xdr:rowOff>117577</xdr:rowOff>
    </xdr:to>
    <xdr:pic>
      <xdr:nvPicPr>
        <xdr:cNvPr id="2" name="Imagem 1">
          <a:hlinkClick xmlns:r="http://schemas.openxmlformats.org/officeDocument/2006/relationships" r:id="rId1"/>
          <a:extLst>
            <a:ext uri="{FF2B5EF4-FFF2-40B4-BE49-F238E27FC236}">
              <a16:creationId xmlns:a16="http://schemas.microsoft.com/office/drawing/2014/main" id="{2E12C3CA-2364-476A-A889-B47782DF2DD6}"/>
            </a:ext>
          </a:extLst>
        </xdr:cNvPr>
        <xdr:cNvPicPr>
          <a:picLocks noChangeAspect="1"/>
        </xdr:cNvPicPr>
      </xdr:nvPicPr>
      <xdr:blipFill>
        <a:blip xmlns:r="http://schemas.openxmlformats.org/officeDocument/2006/relationships" r:embed="rId2"/>
        <a:stretch>
          <a:fillRect/>
        </a:stretch>
      </xdr:blipFill>
      <xdr:spPr>
        <a:xfrm>
          <a:off x="152400" y="114300"/>
          <a:ext cx="1428750" cy="3290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19050</xdr:colOff>
      <xdr:row>0</xdr:row>
      <xdr:rowOff>114300</xdr:rowOff>
    </xdr:from>
    <xdr:to>
      <xdr:col>1</xdr:col>
      <xdr:colOff>1447800</xdr:colOff>
      <xdr:row>2</xdr:row>
      <xdr:rowOff>119482</xdr:rowOff>
    </xdr:to>
    <xdr:pic>
      <xdr:nvPicPr>
        <xdr:cNvPr id="2" name="Imagem 1">
          <a:hlinkClick xmlns:r="http://schemas.openxmlformats.org/officeDocument/2006/relationships" r:id="rId1"/>
          <a:extLst>
            <a:ext uri="{FF2B5EF4-FFF2-40B4-BE49-F238E27FC236}">
              <a16:creationId xmlns:a16="http://schemas.microsoft.com/office/drawing/2014/main" id="{C2E56193-C91A-45B8-A053-FCFDD93A8B07}"/>
            </a:ext>
          </a:extLst>
        </xdr:cNvPr>
        <xdr:cNvPicPr>
          <a:picLocks noChangeAspect="1"/>
        </xdr:cNvPicPr>
      </xdr:nvPicPr>
      <xdr:blipFill>
        <a:blip xmlns:r="http://schemas.openxmlformats.org/officeDocument/2006/relationships" r:embed="rId2"/>
        <a:stretch>
          <a:fillRect/>
        </a:stretch>
      </xdr:blipFill>
      <xdr:spPr>
        <a:xfrm>
          <a:off x="152400" y="114300"/>
          <a:ext cx="1428750" cy="32903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file:///C:\Users\rfsc\Downloads\Todas%20as%20tabelas%20-Jun%202025.xlsx" TargetMode="External"/><Relationship Id="rId2" Type="http://schemas.openxmlformats.org/officeDocument/2006/relationships/hyperlink" Target="file:///C:\Users\rfsc\Downloads\Todas%20as%20tabelas%20-Jun%202025.xlsx" TargetMode="External"/><Relationship Id="rId1" Type="http://schemas.openxmlformats.org/officeDocument/2006/relationships/hyperlink" Target="file:///C:\Users\rfsc\Downloads\Todas%20as%20tabelas%20-Jun%202025.xlsx" TargetMode="External"/><Relationship Id="rId6" Type="http://schemas.openxmlformats.org/officeDocument/2006/relationships/drawing" Target="../drawings/drawing1.xml"/><Relationship Id="rId5" Type="http://schemas.openxmlformats.org/officeDocument/2006/relationships/customProperty" Target="../customProperty1.bin"/><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customProperty" Target="../customProperty16.bin"/><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customProperty" Target="../customProperty18.bin"/><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customProperty" Target="../customProperty19.bin"/><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customProperty" Target="../customProperty23.bin"/><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customProperty" Target="../customProperty25.bin"/><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customProperty" Target="../customProperty26.bin"/><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customProperty" Target="../customProperty27.bin"/><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customProperty" Target="../customProperty28.bin"/><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customProperty" Target="../customProperty29.bin"/><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customProperty" Target="../customProperty30.bin"/><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customProperty" Target="../customProperty31.bin"/><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customProperty" Target="../customProperty32.bin"/><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customProperty" Target="../customProperty33.bin"/><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customProperty" Target="../customProperty34.bin"/><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customProperty" Target="../customProperty35.bin"/><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customProperty" Target="../customProperty36.bin"/><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customProperty" Target="../customProperty37.bin"/><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customProperty" Target="../customProperty38.bin"/><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9.xml"/><Relationship Id="rId2" Type="http://schemas.openxmlformats.org/officeDocument/2006/relationships/customProperty" Target="../customProperty39.bin"/><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03394-9CEA-42CF-910B-733CD11D6AE9}">
  <sheetPr codeName="Planilha1"/>
  <dimension ref="A1:D47"/>
  <sheetViews>
    <sheetView showGridLines="0" tabSelected="1" workbookViewId="0">
      <pane ySplit="4" topLeftCell="A5" activePane="bottomLeft" state="frozen"/>
      <selection pane="bottomLeft"/>
    </sheetView>
  </sheetViews>
  <sheetFormatPr defaultColWidth="9.33203125" defaultRowHeight="14.4" outlineLevelRow="2" x14ac:dyDescent="0.25"/>
  <cols>
    <col min="1" max="1" width="3.33203125" style="469" customWidth="1"/>
    <col min="2" max="2" width="186.44140625" style="469" customWidth="1"/>
    <col min="3" max="3" width="4" style="469" customWidth="1"/>
    <col min="4" max="16384" width="9.33203125" style="469"/>
  </cols>
  <sheetData>
    <row r="1" spans="1:4" ht="44.25" customHeight="1" x14ac:dyDescent="0.25"/>
    <row r="2" spans="1:4" ht="3" customHeight="1" x14ac:dyDescent="0.25">
      <c r="B2" s="471"/>
    </row>
    <row r="3" spans="1:4" ht="22.5" customHeight="1" x14ac:dyDescent="0.4">
      <c r="B3" s="474" t="s">
        <v>0</v>
      </c>
      <c r="C3" s="470"/>
    </row>
    <row r="4" spans="1:4" x14ac:dyDescent="0.3">
      <c r="B4" s="472" t="s">
        <v>1</v>
      </c>
      <c r="C4" s="472"/>
      <c r="D4" s="473"/>
    </row>
    <row r="5" spans="1:4" ht="10.5" customHeight="1" x14ac:dyDescent="0.3">
      <c r="A5" s="468"/>
      <c r="B5" s="468"/>
      <c r="C5" s="468"/>
    </row>
    <row r="6" spans="1:4" s="477" customFormat="1" ht="15.6" x14ac:dyDescent="0.25">
      <c r="A6" s="475"/>
      <c r="B6" s="476" t="s">
        <v>2</v>
      </c>
      <c r="C6" s="475"/>
    </row>
    <row r="7" spans="1:4" s="477" customFormat="1" ht="15.6" x14ac:dyDescent="0.25">
      <c r="A7" s="475"/>
      <c r="B7" s="476" t="s">
        <v>3</v>
      </c>
      <c r="C7" s="475"/>
    </row>
    <row r="8" spans="1:4" s="477" customFormat="1" ht="15.6" hidden="1" outlineLevel="2" x14ac:dyDescent="0.25">
      <c r="A8" s="475"/>
      <c r="B8" s="476" t="s">
        <v>4</v>
      </c>
      <c r="C8" s="475"/>
    </row>
    <row r="9" spans="1:4" s="477" customFormat="1" ht="15.6" hidden="1" outlineLevel="2" x14ac:dyDescent="0.25">
      <c r="A9" s="475"/>
      <c r="B9" s="476" t="s">
        <v>5</v>
      </c>
      <c r="C9" s="475"/>
    </row>
    <row r="10" spans="1:4" s="477" customFormat="1" ht="15.6" hidden="1" outlineLevel="2" collapsed="1" x14ac:dyDescent="0.25">
      <c r="A10" s="475"/>
      <c r="B10" s="476" t="s">
        <v>6</v>
      </c>
      <c r="C10" s="475"/>
    </row>
    <row r="11" spans="1:4" s="477" customFormat="1" ht="15.6" outlineLevel="1" collapsed="1" x14ac:dyDescent="0.25">
      <c r="A11" s="475"/>
      <c r="B11" s="476" t="s">
        <v>7</v>
      </c>
      <c r="C11" s="475"/>
    </row>
    <row r="12" spans="1:4" s="477" customFormat="1" ht="15.6" outlineLevel="1" x14ac:dyDescent="0.25">
      <c r="A12" s="475"/>
      <c r="B12" s="476" t="s">
        <v>8</v>
      </c>
      <c r="C12" s="475"/>
    </row>
    <row r="13" spans="1:4" s="477" customFormat="1" ht="15.6" outlineLevel="1" x14ac:dyDescent="0.25">
      <c r="A13" s="475"/>
      <c r="B13" s="476" t="s">
        <v>9</v>
      </c>
      <c r="C13" s="475"/>
    </row>
    <row r="14" spans="1:4" s="477" customFormat="1" ht="15.6" outlineLevel="1" x14ac:dyDescent="0.25">
      <c r="A14" s="475"/>
      <c r="B14" s="476" t="s">
        <v>10</v>
      </c>
      <c r="C14" s="475"/>
    </row>
    <row r="15" spans="1:4" s="477" customFormat="1" ht="15.6" outlineLevel="1" x14ac:dyDescent="0.25">
      <c r="A15" s="475"/>
      <c r="B15" s="478" t="s">
        <v>11</v>
      </c>
      <c r="C15" s="475"/>
    </row>
    <row r="16" spans="1:4" s="477" customFormat="1" ht="15.6" x14ac:dyDescent="0.25">
      <c r="A16" s="475"/>
      <c r="B16" s="476" t="s">
        <v>12</v>
      </c>
      <c r="C16" s="475"/>
    </row>
    <row r="17" spans="1:3" s="477" customFormat="1" ht="15.6" x14ac:dyDescent="0.25">
      <c r="A17" s="475"/>
      <c r="B17" s="476" t="s">
        <v>13</v>
      </c>
      <c r="C17" s="475"/>
    </row>
    <row r="18" spans="1:3" s="477" customFormat="1" ht="15.6" outlineLevel="1" x14ac:dyDescent="0.25">
      <c r="A18" s="475"/>
      <c r="B18" s="476" t="s">
        <v>14</v>
      </c>
      <c r="C18" s="475"/>
    </row>
    <row r="19" spans="1:3" s="477" customFormat="1" ht="15.6" outlineLevel="1" x14ac:dyDescent="0.25">
      <c r="A19" s="475"/>
      <c r="B19" s="476" t="s">
        <v>15</v>
      </c>
      <c r="C19" s="475"/>
    </row>
    <row r="20" spans="1:3" s="477" customFormat="1" ht="15.6" outlineLevel="1" x14ac:dyDescent="0.25">
      <c r="A20" s="475"/>
      <c r="B20" s="476" t="s">
        <v>16</v>
      </c>
      <c r="C20" s="475"/>
    </row>
    <row r="21" spans="1:3" s="477" customFormat="1" ht="15.6" outlineLevel="1" x14ac:dyDescent="0.25">
      <c r="A21" s="475"/>
      <c r="B21" s="476" t="s">
        <v>17</v>
      </c>
      <c r="C21" s="475"/>
    </row>
    <row r="22" spans="1:3" s="477" customFormat="1" ht="15.6" outlineLevel="1" x14ac:dyDescent="0.25">
      <c r="A22" s="475"/>
      <c r="B22" s="476" t="s">
        <v>18</v>
      </c>
      <c r="C22" s="475"/>
    </row>
    <row r="23" spans="1:3" s="477" customFormat="1" ht="15.6" hidden="1" outlineLevel="2" x14ac:dyDescent="0.25">
      <c r="A23" s="475"/>
      <c r="B23" s="476" t="s">
        <v>19</v>
      </c>
      <c r="C23" s="475"/>
    </row>
    <row r="24" spans="1:3" s="477" customFormat="1" ht="15.6" hidden="1" outlineLevel="2" x14ac:dyDescent="0.25">
      <c r="A24" s="475"/>
      <c r="B24" s="476" t="s">
        <v>20</v>
      </c>
      <c r="C24" s="475"/>
    </row>
    <row r="25" spans="1:3" s="477" customFormat="1" ht="15.6" hidden="1" outlineLevel="2" x14ac:dyDescent="0.25">
      <c r="A25" s="475"/>
      <c r="B25" s="476" t="s">
        <v>21</v>
      </c>
      <c r="C25" s="475"/>
    </row>
    <row r="26" spans="1:3" s="477" customFormat="1" ht="15.6" hidden="1" outlineLevel="2" x14ac:dyDescent="0.25">
      <c r="A26" s="475"/>
      <c r="B26" s="476" t="s">
        <v>22</v>
      </c>
      <c r="C26" s="475"/>
    </row>
    <row r="27" spans="1:3" s="477" customFormat="1" ht="15.6" hidden="1" outlineLevel="2" x14ac:dyDescent="0.25">
      <c r="A27" s="475"/>
      <c r="B27" s="476" t="s">
        <v>23</v>
      </c>
      <c r="C27" s="475"/>
    </row>
    <row r="28" spans="1:3" s="477" customFormat="1" ht="15.6" hidden="1" outlineLevel="2" x14ac:dyDescent="0.25">
      <c r="A28" s="475"/>
      <c r="B28" s="476" t="s">
        <v>24</v>
      </c>
      <c r="C28" s="475"/>
    </row>
    <row r="29" spans="1:3" s="477" customFormat="1" ht="15.6" hidden="1" outlineLevel="2" x14ac:dyDescent="0.25">
      <c r="A29" s="475"/>
      <c r="B29" s="476" t="s">
        <v>25</v>
      </c>
      <c r="C29" s="475"/>
    </row>
    <row r="30" spans="1:3" s="477" customFormat="1" ht="15.6" outlineLevel="1" collapsed="1" x14ac:dyDescent="0.25">
      <c r="A30" s="475"/>
      <c r="B30" s="476" t="s">
        <v>26</v>
      </c>
      <c r="C30" s="475"/>
    </row>
    <row r="31" spans="1:3" s="477" customFormat="1" ht="15.6" outlineLevel="1" x14ac:dyDescent="0.25">
      <c r="A31" s="475"/>
      <c r="B31" s="476" t="s">
        <v>27</v>
      </c>
      <c r="C31" s="475"/>
    </row>
    <row r="32" spans="1:3" s="477" customFormat="1" ht="15.6" outlineLevel="1" x14ac:dyDescent="0.25">
      <c r="A32" s="475"/>
      <c r="B32" s="476" t="s">
        <v>28</v>
      </c>
      <c r="C32" s="475"/>
    </row>
    <row r="33" spans="1:3" s="477" customFormat="1" ht="15.6" outlineLevel="1" x14ac:dyDescent="0.25">
      <c r="A33" s="475"/>
      <c r="B33" s="476" t="s">
        <v>29</v>
      </c>
      <c r="C33" s="475"/>
    </row>
    <row r="34" spans="1:3" s="477" customFormat="1" ht="15.6" outlineLevel="1" x14ac:dyDescent="0.25">
      <c r="A34" s="475"/>
      <c r="B34" s="476" t="s">
        <v>30</v>
      </c>
      <c r="C34" s="475"/>
    </row>
    <row r="35" spans="1:3" s="477" customFormat="1" ht="15.6" outlineLevel="1" x14ac:dyDescent="0.25">
      <c r="A35" s="475"/>
      <c r="B35" s="476" t="s">
        <v>31</v>
      </c>
      <c r="C35" s="475"/>
    </row>
    <row r="36" spans="1:3" s="477" customFormat="1" ht="15.6" outlineLevel="1" x14ac:dyDescent="0.25">
      <c r="A36" s="475"/>
      <c r="B36" s="476" t="s">
        <v>32</v>
      </c>
      <c r="C36" s="475"/>
    </row>
    <row r="37" spans="1:3" s="477" customFormat="1" ht="15.6" outlineLevel="1" x14ac:dyDescent="0.25">
      <c r="A37" s="475"/>
      <c r="B37" s="476" t="s">
        <v>33</v>
      </c>
      <c r="C37" s="475"/>
    </row>
    <row r="38" spans="1:3" s="477" customFormat="1" ht="15.6" outlineLevel="1" x14ac:dyDescent="0.25">
      <c r="A38" s="475"/>
      <c r="B38" s="476" t="s">
        <v>34</v>
      </c>
      <c r="C38" s="475"/>
    </row>
    <row r="39" spans="1:3" s="477" customFormat="1" ht="15.6" x14ac:dyDescent="0.25">
      <c r="A39" s="475"/>
      <c r="B39" s="476" t="s">
        <v>35</v>
      </c>
      <c r="C39" s="475"/>
    </row>
    <row r="40" spans="1:3" s="477" customFormat="1" ht="15.6" hidden="1" outlineLevel="1" x14ac:dyDescent="0.25">
      <c r="A40" s="475"/>
      <c r="B40" s="476" t="s">
        <v>36</v>
      </c>
      <c r="C40" s="475"/>
    </row>
    <row r="41" spans="1:3" s="477" customFormat="1" ht="15.6" hidden="1" outlineLevel="1" x14ac:dyDescent="0.25">
      <c r="A41" s="475"/>
      <c r="B41" s="476" t="s">
        <v>37</v>
      </c>
      <c r="C41" s="475"/>
    </row>
    <row r="42" spans="1:3" s="477" customFormat="1" ht="15.6" hidden="1" outlineLevel="1" x14ac:dyDescent="0.25">
      <c r="A42" s="475"/>
      <c r="B42" s="476" t="s">
        <v>38</v>
      </c>
      <c r="C42" s="475"/>
    </row>
    <row r="43" spans="1:3" s="477" customFormat="1" ht="15.6" hidden="1" outlineLevel="1" x14ac:dyDescent="0.25">
      <c r="A43" s="475"/>
      <c r="B43" s="476" t="s">
        <v>39</v>
      </c>
      <c r="C43" s="475"/>
    </row>
    <row r="44" spans="1:3" s="477" customFormat="1" ht="15.6" hidden="1" outlineLevel="1" x14ac:dyDescent="0.25">
      <c r="A44" s="475"/>
      <c r="B44" s="476" t="s">
        <v>40</v>
      </c>
      <c r="C44" s="475"/>
    </row>
    <row r="45" spans="1:3" s="477" customFormat="1" ht="15.6" hidden="1" outlineLevel="1" x14ac:dyDescent="0.25">
      <c r="A45" s="475"/>
      <c r="B45" s="476" t="s">
        <v>41</v>
      </c>
      <c r="C45" s="475"/>
    </row>
    <row r="46" spans="1:3" s="477" customFormat="1" ht="15.6" hidden="1" outlineLevel="1" x14ac:dyDescent="0.25">
      <c r="A46" s="475"/>
      <c r="B46" s="476" t="s">
        <v>42</v>
      </c>
      <c r="C46" s="475"/>
    </row>
    <row r="47" spans="1:3" s="477" customFormat="1" ht="15.6" collapsed="1" x14ac:dyDescent="0.25">
      <c r="A47" s="475"/>
      <c r="B47" s="475"/>
      <c r="C47" s="475"/>
    </row>
  </sheetData>
  <hyperlinks>
    <hyperlink ref="B6" location="'KM1'!A1" display="KM1 - Informações Quantitativas sobre os Requerimentos Prudenciais" xr:uid="{C58D6DF6-B07E-47CF-A506-54A48155D74B}"/>
    <hyperlink ref="B7" location="'OV1'!A1" display="OV1 - Visão Geral dos Ativos Ponderados pelo Risco – RWA" xr:uid="{A0513150-9FB9-4F80-AFF2-D9CA2E815964}"/>
    <hyperlink ref="B8" location="'LI1'!A1" display="LI1 - Diferenças entre o escopo de consolidação contábil e o escopo de tratamento prudencial, bem como o detalhamento dos valores associados às categorias de risco" xr:uid="{FD39FB88-3736-4267-BCA6-EE04B176E9F6}"/>
    <hyperlink ref="B9" location="'LI2'!A1" display="LI2 - Principais causas das diferenças entre os valores considerados na regulamentação prudencial e os valores das exposições" xr:uid="{F17E08E2-35E2-436E-B563-578FB658A294}"/>
    <hyperlink ref="B10" location="'PV1'!A1" display="PV1 - Ajustes Prudenciais (PVA)" xr:uid="{E98FF2AD-4DB3-40A8-B551-D18F30791949}"/>
    <hyperlink ref="B11" location="CCA!A1" display="CCA - Principais Características dos Instrumentos que compõe o Patrimônio de Referência (PR)" xr:uid="{F0F1420A-FC46-4956-923F-060502C7D5DB}"/>
    <hyperlink ref="B12" location="'CC1'!A1" display="CC1 - Composição do Patrimônio de Referência (PR)" xr:uid="{2A6A7644-3B7F-47D3-86CE-1BA25D970124}"/>
    <hyperlink ref="B13" location="'CC2'!A1" display="CC2 - Conciliação do Patrimônio de Referência (PR) com o balanço patrimonial" xr:uid="{F289FE83-6C98-49B5-ADAC-12B4EED9E7F6}"/>
    <hyperlink ref="B14" location="CCyB1!A1" display="CCyB1 - Distribuição geográfica das exposições ao risco de crédito consideradas no cálculo do ACPContracíclico" xr:uid="{F316605E-59C3-4F60-87CA-FBEF4C661EF8}"/>
    <hyperlink ref="B15" location="'LR1'!A1" display="'LR1'!A1" xr:uid="{B90FFA5C-A172-4400-AC40-35E917209DA8}"/>
    <hyperlink ref="B16" location="'LR2'!A1" display="LR2 - Informações Detalhadas sobre a Razão de Alavancagem" xr:uid="{4B8BEE33-B232-458E-80BB-2EB10563865C}"/>
    <hyperlink ref="B17" location="'LIQ2'!A1" display="LIQ2 - Indicador Liquidez de Longo Prazo – NSFR " xr:uid="{8BF81D9D-71F1-45DF-9D0F-945DB8E19A2E}"/>
    <hyperlink ref="B18" location="'CR1'!A1" display="CR1 - Qualidade creditícia das exposições" xr:uid="{74A53CB5-B2A7-4CC9-836F-EBB49718F689}"/>
    <hyperlink ref="B19" location="'CR2'!A1" display="CR2 - Mudanças no estoque de ativos problemáticos" xr:uid="{AB88EF83-FABD-429E-A8E9-B1387DD4EB94}"/>
    <hyperlink ref="B20" location="'CR3'!A1" display="CR3 - Visão geral das técnicas de mitigação do risco de crédito" xr:uid="{D40EEF3F-EF89-4A65-83BD-02F09200F738}"/>
    <hyperlink ref="B21" location="'CR4'!A1" display="CR4 - Abordagem padronizada – exposições e efeitos da mitigação do risco de crédito" xr:uid="{2A6FD7B0-8C2A-4DC0-BADA-5A23CCA3EAD7}"/>
    <hyperlink ref="B22" location="'CR5'!A1" display="CR5 - Abordagem padronizada - exposições por contraparte e fator de ponderação de risco (FPR)" xr:uid="{47731E87-FF63-4506-9C3D-55F2E84469B6}"/>
    <hyperlink ref="B23" location="'CRB Região'!A1" display="CRB Região - Informações adicionais sobre a qualidade creditícia das exposições" xr:uid="{CF30CB38-9899-4E72-A72E-6E85C0BC2730}"/>
    <hyperlink ref="B24" location="'CRB Setor'!A1" display="CRB Setor - Informações adicionais sobre a qualidade creditícia das exposições" xr:uid="{EA62F50A-0AF4-463C-A333-09DEBE6B30ED}"/>
    <hyperlink ref="B25" location="'CRB Vencimento'!A1" display="CRB Vencimento - Informações adicionais sobre a qualidade creditícia das exposições" xr:uid="{C8418A6C-8517-485C-8D24-BEBD5AE472FD}"/>
    <hyperlink ref="B26" location="'CRB Anormais'!A1" display="CRB Anormais - Informações adicionais sobre a qualidade creditícia das exposições" xr:uid="{3ECCA8FA-A62B-4692-9424-5BC62BC47C9F}"/>
    <hyperlink ref="B27" location="'CRB Atraso'!A1" display="CRB Atraso - Informações adicionais sobre a qualidade creditícia das exposições" xr:uid="{260A9E13-B80F-483C-9FF8-E94F06347B53}"/>
    <hyperlink ref="B29" location="'CRB Maiores Exposições'!A1" display="CRB Maiores Devedores - Informações adicionais sobre a qualidade creditícia das exposições" xr:uid="{9C1BD773-7817-477D-B222-2E90AA2D6762}"/>
    <hyperlink ref="B30" location="'CCR1'!A1" display="CCR1 - Análise das exposições ao risco de crédito de contraparte (CCR) por abordagem utilizada" xr:uid="{4F6CEBE5-505D-47DA-8CD7-9DB063D6D8EE}"/>
    <hyperlink ref="B31" location="'CCR3'!A1" display="CCR3 - Abordagem padronizada – segregação de exposições ao CCR por contraparte e por fator de ponderação de risco" xr:uid="{8E4F7840-F201-43F8-9D5F-87985A02B8FF}"/>
    <hyperlink ref="B32" location="'CCR5'!A1" display="CCR5 - Colaterais financeiros associados a exposições ao risco de crédito de contraparte" xr:uid="{1C403A67-9F58-40AB-87F7-E950D838AA96}"/>
    <hyperlink ref="B33" location="'CCR6'!A1" display="CCR6 - Informações sobre o risco de crédito de contraparte associado a derivativos de crédito" xr:uid="{96FE1D73-94BB-4354-BE1E-08A1E8C1B2A5}"/>
    <hyperlink ref="B34" location="'CCR8'!A1" display="CCR8 - Informações sobre o risco de crédito de contraparte associado a exposições a contrapartes centrais" xr:uid="{179F8341-AF73-4CA0-AD34-EC2DEE00A487}"/>
    <hyperlink ref="B35" location="'SEC1'!A1" display="SEC1 - Exposições de securitização classificadas na carteira bancária" xr:uid="{CF8CFC62-18EC-43DE-8889-F059623A52B9}"/>
    <hyperlink ref="B36" location="'SEC2'!A1" display="SEC2 - Exposições de securitização classificadas na carteira de negociação" xr:uid="{823A510F-FD1E-4399-B77F-88F743DD9130}"/>
    <hyperlink ref="B37" location="'SEC3'!A1" display="SEC3 - Exposições de securitização na carteira bancária e requerimentos de capital - instituição como originadora ou patrocinadora" xr:uid="{6C289BDB-FF1A-466D-8C56-59D5A8AAD6B3}"/>
    <hyperlink ref="B38" location="'SEC4'!A1" display="SEC4 - Exposições de securitização na carteira bancária e requerimentos de capital - instituição como investidora" xr:uid="{EF2EABC6-1D22-414C-9C76-505410A1427A}"/>
    <hyperlink ref="B39" location="'MR1'!A1" display="MR1 - Abordagem Padronizada - Fatores de Risco Associados ao Risco de Mercado " xr:uid="{43B2F713-70BD-487C-A95C-0765A31CCB47}"/>
    <hyperlink ref="B40" location="IRRB1!A1" display="IRRBB1 - Informações quantitativas sobre o IRRBB" xr:uid="{954A8D67-41E0-4A93-A2E9-AF4C511D2081}"/>
    <hyperlink ref="B41" location="'REM1'!A1" display="REM1 - Remuneração atribuída durante o ano de referência" xr:uid="{7445E445-3BFE-40E4-9B1D-D94C01502E56}"/>
    <hyperlink ref="B42" location="'REM2'!A1" display="REM2 - Pagamentos extraordinários" xr:uid="{DF6771C1-CC01-4714-B340-64308B661C7A}"/>
    <hyperlink ref="B28" location="'CRB Restruturadas'!A1" display="CRB Reestruturadas - Informações adicionais sobre a qualidade creditícia das exposições" xr:uid="{3FE4B985-62E2-4ED7-9711-FC30CA2FAACC}"/>
    <hyperlink ref="B43" location="'REM3'!A1" display="REM3 - Remuneração diferida" xr:uid="{74B25672-6A36-409F-9B96-D250A0167EDA}"/>
    <hyperlink ref="B44" r:id="rId1" location="'OR1'!A1" xr:uid="{4EC25574-7A60-4AB1-A524-AA3E4D7C463A}"/>
    <hyperlink ref="B45" r:id="rId2" location="'OR2'!A1" xr:uid="{7B0BF22A-502B-471A-8EE1-D5581D9E3E6C}"/>
    <hyperlink ref="B46" r:id="rId3" location="'OR3'!A1" display="OR3 - requerimento de capital para o risco operacional" xr:uid="{EC58EED6-AD24-4277-9E54-13A437923336}"/>
  </hyperlinks>
  <pageMargins left="0.511811024" right="0.511811024" top="0.78740157499999996" bottom="0.78740157499999996" header="0.31496062000000002" footer="0.31496062000000002"/>
  <pageSetup paperSize="9" orientation="portrait" r:id="rId4"/>
  <customProperties>
    <customPr name="_pios_id" r:id="rId5"/>
  </customProperties>
  <drawing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11">
    <tabColor theme="7" tint="-0.249977111117893"/>
  </sheetPr>
  <dimension ref="B4:M19"/>
  <sheetViews>
    <sheetView showGridLines="0" zoomScaleNormal="100" workbookViewId="0">
      <pane xSplit="1" ySplit="6" topLeftCell="B7" activePane="bottomRight" state="frozen"/>
      <selection pane="topRight" activeCell="B7" sqref="B7"/>
      <selection pane="bottomLeft" activeCell="B7" sqref="B7"/>
      <selection pane="bottomRight" activeCell="E1" sqref="E1"/>
    </sheetView>
  </sheetViews>
  <sheetFormatPr defaultColWidth="9.33203125" defaultRowHeight="13.8" x14ac:dyDescent="0.25"/>
  <cols>
    <col min="1" max="1" width="2.33203125" style="3" customWidth="1"/>
    <col min="2" max="2" width="18.33203125" style="3" customWidth="1"/>
    <col min="3" max="3" width="20.77734375" style="3" customWidth="1"/>
    <col min="4" max="5" width="26.33203125" style="3" customWidth="1"/>
    <col min="6" max="7" width="20.77734375" style="3" customWidth="1"/>
    <col min="8" max="8" width="2.109375" style="3" customWidth="1"/>
    <col min="9" max="16384" width="9.33203125" style="3"/>
  </cols>
  <sheetData>
    <row r="4" spans="2:13" x14ac:dyDescent="0.25">
      <c r="B4" s="309" t="s">
        <v>393</v>
      </c>
    </row>
    <row r="5" spans="2:13" x14ac:dyDescent="0.25">
      <c r="B5" s="305" t="s">
        <v>206</v>
      </c>
    </row>
    <row r="6" spans="2:13" x14ac:dyDescent="0.25">
      <c r="B6" s="305" t="str">
        <f>'KM1'!B6</f>
        <v>Data Base: 30/06/2025</v>
      </c>
    </row>
    <row r="7" spans="2:13" x14ac:dyDescent="0.2">
      <c r="G7" s="229" t="s">
        <v>47</v>
      </c>
    </row>
    <row r="8" spans="2:13" ht="15" customHeight="1" x14ac:dyDescent="0.25">
      <c r="B8" s="20"/>
      <c r="C8" s="123" t="s">
        <v>48</v>
      </c>
      <c r="D8" s="124" t="s">
        <v>49</v>
      </c>
      <c r="E8" s="124" t="s">
        <v>50</v>
      </c>
      <c r="F8" s="124" t="s">
        <v>51</v>
      </c>
      <c r="G8" s="125" t="s">
        <v>52</v>
      </c>
      <c r="M8" s="28"/>
    </row>
    <row r="9" spans="2:13" ht="27.9" customHeight="1" x14ac:dyDescent="0.25">
      <c r="B9" s="575" t="s">
        <v>394</v>
      </c>
      <c r="C9" s="576" t="s">
        <v>395</v>
      </c>
      <c r="D9" s="575" t="s">
        <v>396</v>
      </c>
      <c r="E9" s="576"/>
      <c r="F9" s="575" t="s">
        <v>397</v>
      </c>
      <c r="G9" s="575" t="s">
        <v>398</v>
      </c>
    </row>
    <row r="10" spans="2:13" ht="42" customHeight="1" x14ac:dyDescent="0.25">
      <c r="B10" s="575"/>
      <c r="C10" s="576"/>
      <c r="D10" s="15" t="s">
        <v>399</v>
      </c>
      <c r="E10" s="15" t="s">
        <v>400</v>
      </c>
      <c r="F10" s="575"/>
      <c r="G10" s="576"/>
    </row>
    <row r="11" spans="2:13" ht="15" customHeight="1" x14ac:dyDescent="0.25">
      <c r="B11" s="245" t="s">
        <v>401</v>
      </c>
      <c r="C11" s="409">
        <v>0</v>
      </c>
      <c r="D11" s="410">
        <v>392283905</v>
      </c>
      <c r="E11" s="411">
        <v>388266574</v>
      </c>
      <c r="F11" s="246"/>
      <c r="G11" s="247">
        <f>C11*E11</f>
        <v>0</v>
      </c>
    </row>
    <row r="12" spans="2:13" ht="15" customHeight="1" x14ac:dyDescent="0.25">
      <c r="B12" s="245" t="s">
        <v>402</v>
      </c>
      <c r="C12" s="409">
        <v>5.0000000000000001E-3</v>
      </c>
      <c r="D12" s="410">
        <v>96099</v>
      </c>
      <c r="E12" s="411">
        <v>96099</v>
      </c>
      <c r="F12" s="246"/>
      <c r="G12" s="247">
        <f t="shared" ref="G12:G17" si="0">C12*E12</f>
        <v>480</v>
      </c>
    </row>
    <row r="13" spans="2:13" ht="15" customHeight="1" x14ac:dyDescent="0.25">
      <c r="B13" s="245" t="s">
        <v>403</v>
      </c>
      <c r="C13" s="409">
        <v>7.4999999999999997E-3</v>
      </c>
      <c r="D13" s="410">
        <v>4470</v>
      </c>
      <c r="E13" s="411">
        <v>4470</v>
      </c>
      <c r="F13" s="246"/>
      <c r="G13" s="247">
        <f t="shared" si="0"/>
        <v>34</v>
      </c>
    </row>
    <row r="14" spans="2:13" ht="15" customHeight="1" x14ac:dyDescent="0.25">
      <c r="B14" s="245" t="s">
        <v>404</v>
      </c>
      <c r="C14" s="409">
        <v>0.01</v>
      </c>
      <c r="D14" s="410">
        <v>2574</v>
      </c>
      <c r="E14" s="411">
        <v>2574</v>
      </c>
      <c r="F14" s="246"/>
      <c r="G14" s="247">
        <f t="shared" si="0"/>
        <v>26</v>
      </c>
    </row>
    <row r="15" spans="2:13" ht="15" customHeight="1" x14ac:dyDescent="0.25">
      <c r="B15" s="245" t="s">
        <v>405</v>
      </c>
      <c r="C15" s="409">
        <v>0.02</v>
      </c>
      <c r="D15" s="410">
        <v>8908</v>
      </c>
      <c r="E15" s="411">
        <v>8908</v>
      </c>
      <c r="F15" s="246"/>
      <c r="G15" s="247">
        <f t="shared" si="0"/>
        <v>178</v>
      </c>
    </row>
    <row r="16" spans="2:13" ht="15" customHeight="1" x14ac:dyDescent="0.25">
      <c r="B16" s="245" t="s">
        <v>406</v>
      </c>
      <c r="C16" s="409">
        <v>0.02</v>
      </c>
      <c r="D16" s="410">
        <v>16941777</v>
      </c>
      <c r="E16" s="411">
        <v>36012706</v>
      </c>
      <c r="F16" s="246"/>
      <c r="G16" s="247">
        <f t="shared" si="0"/>
        <v>720254</v>
      </c>
    </row>
    <row r="17" spans="2:7" ht="15" customHeight="1" x14ac:dyDescent="0.25">
      <c r="B17" s="245" t="s">
        <v>407</v>
      </c>
      <c r="C17" s="409">
        <v>0</v>
      </c>
      <c r="D17" s="410">
        <v>629649252</v>
      </c>
      <c r="E17" s="411">
        <v>198185697</v>
      </c>
      <c r="F17" s="246"/>
      <c r="G17" s="247">
        <f t="shared" si="0"/>
        <v>0</v>
      </c>
    </row>
    <row r="18" spans="2:7" ht="15" customHeight="1" x14ac:dyDescent="0.25">
      <c r="B18" s="248" t="s">
        <v>408</v>
      </c>
      <c r="C18" s="249"/>
      <c r="D18" s="250">
        <f>SUM(D11:D17)</f>
        <v>1038986985</v>
      </c>
      <c r="E18" s="250">
        <f>SUM(E11:E17)</f>
        <v>622577028</v>
      </c>
      <c r="F18" s="251"/>
      <c r="G18" s="252"/>
    </row>
    <row r="19" spans="2:7" ht="15" customHeight="1" x14ac:dyDescent="0.25">
      <c r="B19" s="248" t="s">
        <v>176</v>
      </c>
      <c r="C19" s="253"/>
      <c r="D19" s="250">
        <f>D18</f>
        <v>1038986985</v>
      </c>
      <c r="E19" s="250">
        <f>E18</f>
        <v>622577028</v>
      </c>
      <c r="F19" s="412"/>
      <c r="G19" s="250">
        <f>SUM(G11:G17)</f>
        <v>720972</v>
      </c>
    </row>
  </sheetData>
  <sheetProtection algorithmName="SHA-512" hashValue="xlfoZFAfVJjho1pFNWdo8ft8cX0/tceyqiqPkYWizmj2Wx7fFSJvLXAzWl1uyf7+qs4sTYxuSl127vFeS0C6xw==" saltValue="w2xmaS9Q0tknwXSY1ohcfw==" spinCount="100000" sheet="1" objects="1" scenarios="1"/>
  <mergeCells count="5">
    <mergeCell ref="G9:G10"/>
    <mergeCell ref="B9:B10"/>
    <mergeCell ref="C9:C10"/>
    <mergeCell ref="D9:E9"/>
    <mergeCell ref="F9:F10"/>
  </mergeCells>
  <pageMargins left="0.511811024" right="0.511811024" top="0.78740157499999996" bottom="0.78740157499999996" header="0.31496062000000002" footer="0.31496062000000002"/>
  <pageSetup paperSize="9" orientation="landscape" r:id="rId1"/>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2">
    <tabColor theme="6" tint="-0.249977111117893"/>
  </sheetPr>
  <dimension ref="B1:N17"/>
  <sheetViews>
    <sheetView showGridLines="0" zoomScaleNormal="100" workbookViewId="0">
      <pane xSplit="1" ySplit="6" topLeftCell="B7" activePane="bottomRight" state="frozen"/>
      <selection pane="topRight" activeCell="B7" sqref="B7"/>
      <selection pane="bottomLeft" activeCell="B7" sqref="B7"/>
      <selection pane="bottomRight" activeCell="D1" sqref="D1"/>
    </sheetView>
  </sheetViews>
  <sheetFormatPr defaultColWidth="9.33203125" defaultRowHeight="13.8" x14ac:dyDescent="0.25"/>
  <cols>
    <col min="1" max="1" width="2.33203125" style="3" customWidth="1"/>
    <col min="2" max="2" width="8" style="24" customWidth="1"/>
    <col min="3" max="3" width="69.77734375" style="3" customWidth="1"/>
    <col min="4" max="4" width="17.77734375" style="3" customWidth="1"/>
    <col min="5" max="5" width="12.6640625" style="3" customWidth="1"/>
    <col min="6" max="16384" width="9.33203125" style="3"/>
  </cols>
  <sheetData>
    <row r="1" spans="2:14" x14ac:dyDescent="0.25">
      <c r="B1" s="3"/>
    </row>
    <row r="2" spans="2:14" x14ac:dyDescent="0.25">
      <c r="B2" s="3"/>
    </row>
    <row r="3" spans="2:14" x14ac:dyDescent="0.25">
      <c r="B3" s="3"/>
    </row>
    <row r="4" spans="2:14" x14ac:dyDescent="0.25">
      <c r="B4" s="309" t="s">
        <v>409</v>
      </c>
    </row>
    <row r="5" spans="2:14" x14ac:dyDescent="0.25">
      <c r="B5" s="305" t="s">
        <v>206</v>
      </c>
    </row>
    <row r="6" spans="2:14" x14ac:dyDescent="0.25">
      <c r="B6" s="305" t="str">
        <f>'KM1'!B6</f>
        <v>Data Base: 30/06/2025</v>
      </c>
    </row>
    <row r="7" spans="2:14" x14ac:dyDescent="0.2">
      <c r="D7" s="229" t="s">
        <v>47</v>
      </c>
    </row>
    <row r="8" spans="2:14" ht="15" customHeight="1" x14ac:dyDescent="0.3">
      <c r="B8" s="577"/>
      <c r="C8" s="577"/>
      <c r="D8" s="262" t="s">
        <v>48</v>
      </c>
      <c r="N8" s="28"/>
    </row>
    <row r="9" spans="2:14" ht="27.9" customHeight="1" x14ac:dyDescent="0.25">
      <c r="B9" s="8">
        <v>1</v>
      </c>
      <c r="C9" s="9" t="s">
        <v>410</v>
      </c>
      <c r="D9" s="343">
        <v>887972261</v>
      </c>
    </row>
    <row r="10" spans="2:14" ht="15" customHeight="1" x14ac:dyDescent="0.3">
      <c r="B10" s="8">
        <v>2</v>
      </c>
      <c r="C10" s="10" t="s">
        <v>411</v>
      </c>
      <c r="D10" s="344">
        <v>-334429</v>
      </c>
    </row>
    <row r="11" spans="2:14" ht="27.9" customHeight="1" x14ac:dyDescent="0.25">
      <c r="B11" s="406" t="s">
        <v>412</v>
      </c>
      <c r="C11" s="407" t="s">
        <v>413</v>
      </c>
      <c r="D11" s="408">
        <f>D9+D10</f>
        <v>887637832</v>
      </c>
    </row>
    <row r="12" spans="2:14" ht="27.6" x14ac:dyDescent="0.25">
      <c r="B12" s="8">
        <v>4</v>
      </c>
      <c r="C12" s="9" t="s">
        <v>414</v>
      </c>
      <c r="D12" s="343">
        <v>3584078</v>
      </c>
    </row>
    <row r="13" spans="2:14" ht="27.9" customHeight="1" x14ac:dyDescent="0.25">
      <c r="B13" s="8">
        <v>5</v>
      </c>
      <c r="C13" s="9" t="s">
        <v>415</v>
      </c>
      <c r="D13" s="343">
        <v>33193807</v>
      </c>
    </row>
    <row r="14" spans="2:14" ht="27.9" customHeight="1" x14ac:dyDescent="0.25">
      <c r="B14" s="8">
        <v>6</v>
      </c>
      <c r="C14" s="9" t="s">
        <v>416</v>
      </c>
      <c r="D14" s="343">
        <v>118629015</v>
      </c>
    </row>
    <row r="15" spans="2:14" ht="15" customHeight="1" x14ac:dyDescent="0.3">
      <c r="B15" s="8">
        <v>7</v>
      </c>
      <c r="C15" s="10" t="s">
        <v>417</v>
      </c>
      <c r="D15" s="344">
        <v>-7864097</v>
      </c>
    </row>
    <row r="16" spans="2:14" ht="15" customHeight="1" x14ac:dyDescent="0.3">
      <c r="B16" s="12">
        <v>8</v>
      </c>
      <c r="C16" s="13" t="s">
        <v>418</v>
      </c>
      <c r="D16" s="89">
        <f>SUM(D11:D15)</f>
        <v>1035180635</v>
      </c>
    </row>
    <row r="17" ht="15" customHeight="1" x14ac:dyDescent="0.25"/>
  </sheetData>
  <sheetProtection algorithmName="SHA-512" hashValue="Q1vaoG9HfId4ixKAlqu6/4nGAcKBja7TVo/9nQiCElU/PumTXfRUjIkzVGWPDSmR5o0QzIzfjq/x49hAsGnPQw==" saltValue="U/uRLdZA/SGJF1lJRwn5lw==" spinCount="100000" sheet="1" objects="1" scenarios="1"/>
  <mergeCells count="1">
    <mergeCell ref="B8:C8"/>
  </mergeCells>
  <pageMargins left="0.511811024" right="0.511811024" top="0.78740157499999996" bottom="0.78740157499999996" header="0.31496062000000002" footer="0.31496062000000002"/>
  <pageSetup paperSize="9" orientation="portrait" r:id="rId1"/>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13">
    <tabColor theme="6" tint="-0.249977111117893"/>
    <pageSetUpPr fitToPage="1"/>
  </sheetPr>
  <dimension ref="B1:G38"/>
  <sheetViews>
    <sheetView showGridLines="0" workbookViewId="0">
      <pane xSplit="1" ySplit="6" topLeftCell="B7" activePane="bottomRight" state="frozen"/>
      <selection pane="topRight" activeCell="B7" sqref="B7"/>
      <selection pane="bottomLeft" activeCell="B7" sqref="B7"/>
      <selection pane="bottomRight" activeCell="D1" sqref="D1"/>
    </sheetView>
  </sheetViews>
  <sheetFormatPr defaultColWidth="9.33203125" defaultRowHeight="13.8" x14ac:dyDescent="0.25"/>
  <cols>
    <col min="1" max="1" width="2.33203125" style="20" customWidth="1"/>
    <col min="2" max="2" width="6.77734375" style="19" customWidth="1"/>
    <col min="3" max="3" width="83.77734375" style="20" customWidth="1"/>
    <col min="4" max="4" width="18.77734375" style="20" customWidth="1"/>
    <col min="5" max="5" width="18.77734375" style="230" customWidth="1"/>
    <col min="6" max="6" width="15.77734375" style="20" bestFit="1" customWidth="1"/>
    <col min="7" max="16384" width="9.33203125" style="20"/>
  </cols>
  <sheetData>
    <row r="1" spans="2:7" x14ac:dyDescent="0.25">
      <c r="B1" s="20"/>
    </row>
    <row r="2" spans="2:7" x14ac:dyDescent="0.25">
      <c r="B2" s="20"/>
    </row>
    <row r="3" spans="2:7" x14ac:dyDescent="0.25">
      <c r="B3" s="20"/>
    </row>
    <row r="4" spans="2:7" x14ac:dyDescent="0.25">
      <c r="B4" s="305" t="s">
        <v>419</v>
      </c>
    </row>
    <row r="5" spans="2:7" x14ac:dyDescent="0.25">
      <c r="B5" s="305" t="s">
        <v>45</v>
      </c>
    </row>
    <row r="6" spans="2:7" x14ac:dyDescent="0.25">
      <c r="B6" s="305" t="str">
        <f>'KM1'!B6</f>
        <v>Data Base: 30/06/2025</v>
      </c>
    </row>
    <row r="7" spans="2:7" x14ac:dyDescent="0.2">
      <c r="B7" s="20"/>
      <c r="E7" s="229" t="s">
        <v>47</v>
      </c>
    </row>
    <row r="8" spans="2:7" ht="15" customHeight="1" x14ac:dyDescent="0.25">
      <c r="B8" s="33"/>
      <c r="C8" s="49"/>
      <c r="D8" s="50" t="s">
        <v>48</v>
      </c>
      <c r="E8" s="50" t="s">
        <v>48</v>
      </c>
    </row>
    <row r="9" spans="2:7" ht="15" customHeight="1" x14ac:dyDescent="0.25">
      <c r="B9" s="4"/>
      <c r="C9" s="5"/>
      <c r="D9" s="62">
        <v>45838</v>
      </c>
      <c r="E9" s="62">
        <v>45747</v>
      </c>
    </row>
    <row r="10" spans="2:7" ht="15" customHeight="1" x14ac:dyDescent="0.25">
      <c r="B10" s="581" t="s">
        <v>420</v>
      </c>
      <c r="C10" s="582"/>
      <c r="D10" s="582"/>
      <c r="E10" s="583"/>
    </row>
    <row r="11" spans="2:7" ht="42" customHeight="1" x14ac:dyDescent="0.25">
      <c r="B11" s="51">
        <v>1</v>
      </c>
      <c r="C11" s="52" t="s">
        <v>421</v>
      </c>
      <c r="D11" s="404">
        <v>827040243</v>
      </c>
      <c r="E11" s="404">
        <v>814845747</v>
      </c>
      <c r="F11" s="227"/>
      <c r="G11" s="237"/>
    </row>
    <row r="12" spans="2:7" ht="15" customHeight="1" x14ac:dyDescent="0.25">
      <c r="B12" s="51">
        <v>2</v>
      </c>
      <c r="C12" s="52" t="s">
        <v>422</v>
      </c>
      <c r="D12" s="404">
        <v>-7864097</v>
      </c>
      <c r="E12" s="404">
        <v>-7648666</v>
      </c>
      <c r="F12" s="227"/>
      <c r="G12" s="237"/>
    </row>
    <row r="13" spans="2:7" ht="15" customHeight="1" x14ac:dyDescent="0.25">
      <c r="B13" s="51">
        <v>3</v>
      </c>
      <c r="C13" s="53" t="s">
        <v>423</v>
      </c>
      <c r="D13" s="90">
        <f>D11+D12</f>
        <v>819176146</v>
      </c>
      <c r="E13" s="484">
        <f t="shared" ref="E13" si="0">E11+E12</f>
        <v>807197081</v>
      </c>
      <c r="F13" s="227"/>
      <c r="G13" s="237"/>
    </row>
    <row r="14" spans="2:7" ht="15" customHeight="1" x14ac:dyDescent="0.25">
      <c r="B14" s="581" t="s">
        <v>424</v>
      </c>
      <c r="C14" s="582"/>
      <c r="D14" s="582"/>
      <c r="E14" s="583"/>
      <c r="F14" s="227"/>
      <c r="G14" s="237"/>
    </row>
    <row r="15" spans="2:7" ht="15" customHeight="1" x14ac:dyDescent="0.25">
      <c r="B15" s="51">
        <v>4</v>
      </c>
      <c r="C15" s="52" t="s">
        <v>425</v>
      </c>
      <c r="D15" s="404">
        <v>1274969</v>
      </c>
      <c r="E15" s="404">
        <v>1300327</v>
      </c>
      <c r="F15" s="227"/>
      <c r="G15" s="237"/>
    </row>
    <row r="16" spans="2:7" ht="15" customHeight="1" x14ac:dyDescent="0.25">
      <c r="B16" s="51">
        <v>5</v>
      </c>
      <c r="C16" s="52" t="s">
        <v>426</v>
      </c>
      <c r="D16" s="404">
        <v>4557801</v>
      </c>
      <c r="E16" s="404">
        <v>3110613</v>
      </c>
      <c r="F16" s="227"/>
      <c r="G16" s="237"/>
    </row>
    <row r="17" spans="2:7" ht="15" customHeight="1" x14ac:dyDescent="0.25">
      <c r="B17" s="51">
        <v>7</v>
      </c>
      <c r="C17" s="52" t="s">
        <v>427</v>
      </c>
      <c r="D17" s="404">
        <v>0</v>
      </c>
      <c r="E17" s="483">
        <v>0</v>
      </c>
      <c r="F17" s="227"/>
      <c r="G17" s="237"/>
    </row>
    <row r="18" spans="2:7" ht="56.1" customHeight="1" x14ac:dyDescent="0.25">
      <c r="B18" s="51">
        <v>8</v>
      </c>
      <c r="C18" s="52" t="s">
        <v>428</v>
      </c>
      <c r="D18" s="404">
        <v>0</v>
      </c>
      <c r="E18" s="483">
        <v>0</v>
      </c>
      <c r="F18" s="227"/>
      <c r="G18" s="237"/>
    </row>
    <row r="19" spans="2:7" ht="15" customHeight="1" x14ac:dyDescent="0.25">
      <c r="B19" s="51">
        <v>9</v>
      </c>
      <c r="C19" s="52" t="s">
        <v>429</v>
      </c>
      <c r="D19" s="404">
        <v>0</v>
      </c>
      <c r="E19" s="483">
        <v>0</v>
      </c>
      <c r="F19" s="227"/>
      <c r="G19" s="237"/>
    </row>
    <row r="20" spans="2:7" ht="15" customHeight="1" x14ac:dyDescent="0.25">
      <c r="B20" s="51">
        <v>10</v>
      </c>
      <c r="C20" s="52" t="s">
        <v>430</v>
      </c>
      <c r="D20" s="404">
        <v>0</v>
      </c>
      <c r="E20" s="483">
        <v>0</v>
      </c>
      <c r="F20" s="227"/>
      <c r="G20" s="237"/>
    </row>
    <row r="21" spans="2:7" ht="15" customHeight="1" x14ac:dyDescent="0.25">
      <c r="B21" s="51">
        <v>11</v>
      </c>
      <c r="C21" s="53" t="s">
        <v>431</v>
      </c>
      <c r="D21" s="90">
        <f>SUM(D15:D20)</f>
        <v>5832770</v>
      </c>
      <c r="E21" s="484">
        <f>SUM(E15:E20)</f>
        <v>4410940</v>
      </c>
      <c r="F21" s="227"/>
      <c r="G21" s="237"/>
    </row>
    <row r="22" spans="2:7" ht="15" customHeight="1" x14ac:dyDescent="0.25">
      <c r="B22" s="581" t="s">
        <v>432</v>
      </c>
      <c r="C22" s="582"/>
      <c r="D22" s="582"/>
      <c r="E22" s="583"/>
      <c r="F22" s="227"/>
      <c r="G22" s="237"/>
    </row>
    <row r="23" spans="2:7" ht="15" customHeight="1" x14ac:dyDescent="0.25">
      <c r="B23" s="51">
        <v>12</v>
      </c>
      <c r="C23" s="52" t="s">
        <v>433</v>
      </c>
      <c r="D23" s="404">
        <v>58756170</v>
      </c>
      <c r="E23" s="404">
        <v>44329314</v>
      </c>
      <c r="F23" s="227"/>
      <c r="G23" s="237"/>
    </row>
    <row r="24" spans="2:7" ht="15" customHeight="1" x14ac:dyDescent="0.25">
      <c r="B24" s="51">
        <v>13</v>
      </c>
      <c r="C24" s="52" t="s">
        <v>434</v>
      </c>
      <c r="D24" s="404">
        <v>0</v>
      </c>
      <c r="E24" s="404">
        <v>0</v>
      </c>
      <c r="F24" s="227"/>
      <c r="G24" s="237"/>
    </row>
    <row r="25" spans="2:7" ht="15" customHeight="1" x14ac:dyDescent="0.25">
      <c r="B25" s="51">
        <v>14</v>
      </c>
      <c r="C25" s="52" t="s">
        <v>435</v>
      </c>
      <c r="D25" s="404">
        <v>33193807</v>
      </c>
      <c r="E25" s="404">
        <v>35409393</v>
      </c>
      <c r="F25" s="227"/>
      <c r="G25" s="237"/>
    </row>
    <row r="26" spans="2:7" ht="15" customHeight="1" x14ac:dyDescent="0.25">
      <c r="B26" s="51">
        <v>15</v>
      </c>
      <c r="C26" s="52" t="s">
        <v>436</v>
      </c>
      <c r="D26" s="404">
        <v>0</v>
      </c>
      <c r="E26" s="404">
        <v>0</v>
      </c>
      <c r="F26" s="227"/>
      <c r="G26" s="237"/>
    </row>
    <row r="27" spans="2:7" ht="27.9" customHeight="1" x14ac:dyDescent="0.25">
      <c r="B27" s="51">
        <v>16</v>
      </c>
      <c r="C27" s="54" t="s">
        <v>437</v>
      </c>
      <c r="D27" s="90">
        <f>SUM(D23:D26)</f>
        <v>91949977</v>
      </c>
      <c r="E27" s="484">
        <f>SUM(E23:E26)</f>
        <v>79738707</v>
      </c>
      <c r="F27" s="227"/>
      <c r="G27" s="237"/>
    </row>
    <row r="28" spans="2:7" ht="15" customHeight="1" x14ac:dyDescent="0.25">
      <c r="B28" s="581" t="s">
        <v>438</v>
      </c>
      <c r="C28" s="582"/>
      <c r="D28" s="582"/>
      <c r="E28" s="583"/>
      <c r="F28" s="227"/>
      <c r="G28" s="237"/>
    </row>
    <row r="29" spans="2:7" ht="15" customHeight="1" x14ac:dyDescent="0.25">
      <c r="B29" s="51">
        <v>17</v>
      </c>
      <c r="C29" s="52" t="s">
        <v>439</v>
      </c>
      <c r="D29" s="404">
        <v>269407256</v>
      </c>
      <c r="E29" s="404">
        <v>254463490</v>
      </c>
      <c r="F29" s="227"/>
      <c r="G29" s="237"/>
    </row>
    <row r="30" spans="2:7" ht="27.9" customHeight="1" x14ac:dyDescent="0.25">
      <c r="B30" s="51">
        <v>18</v>
      </c>
      <c r="C30" s="52" t="s">
        <v>440</v>
      </c>
      <c r="D30" s="404">
        <v>-151185515</v>
      </c>
      <c r="E30" s="404">
        <v>-131777327</v>
      </c>
      <c r="F30" s="227"/>
      <c r="G30" s="237"/>
    </row>
    <row r="31" spans="2:7" ht="15" customHeight="1" x14ac:dyDescent="0.25">
      <c r="B31" s="51">
        <v>19</v>
      </c>
      <c r="C31" s="53" t="s">
        <v>441</v>
      </c>
      <c r="D31" s="90">
        <f>SUM(D29:D30)</f>
        <v>118221741</v>
      </c>
      <c r="E31" s="484">
        <f>SUM(E29:E30)</f>
        <v>122686163</v>
      </c>
      <c r="F31" s="227"/>
      <c r="G31" s="237"/>
    </row>
    <row r="32" spans="2:7" ht="15" customHeight="1" x14ac:dyDescent="0.25">
      <c r="B32" s="581" t="s">
        <v>442</v>
      </c>
      <c r="C32" s="582"/>
      <c r="D32" s="582"/>
      <c r="E32" s="583"/>
      <c r="F32" s="227"/>
      <c r="G32" s="237"/>
    </row>
    <row r="33" spans="2:7" ht="15" customHeight="1" x14ac:dyDescent="0.25">
      <c r="B33" s="51">
        <v>20</v>
      </c>
      <c r="C33" s="53" t="s">
        <v>57</v>
      </c>
      <c r="D33" s="405">
        <v>172297005</v>
      </c>
      <c r="E33" s="405">
        <v>176190888</v>
      </c>
      <c r="F33" s="314"/>
      <c r="G33" s="237"/>
    </row>
    <row r="34" spans="2:7" ht="15" customHeight="1" x14ac:dyDescent="0.25">
      <c r="B34" s="51">
        <v>21</v>
      </c>
      <c r="C34" s="53" t="s">
        <v>418</v>
      </c>
      <c r="D34" s="90">
        <f>D13+D21+D27+D31</f>
        <v>1035180634</v>
      </c>
      <c r="E34" s="90">
        <f>E13+E21+E27+E31</f>
        <v>1014032891</v>
      </c>
      <c r="F34" s="314"/>
      <c r="G34" s="237"/>
    </row>
    <row r="35" spans="2:7" ht="15" customHeight="1" x14ac:dyDescent="0.25">
      <c r="B35" s="581" t="s">
        <v>91</v>
      </c>
      <c r="C35" s="582"/>
      <c r="D35" s="582"/>
      <c r="E35" s="583"/>
      <c r="F35" s="227"/>
      <c r="G35" s="237"/>
    </row>
    <row r="36" spans="2:7" ht="15" customHeight="1" x14ac:dyDescent="0.25">
      <c r="B36" s="51">
        <v>22</v>
      </c>
      <c r="C36" s="53" t="s">
        <v>443</v>
      </c>
      <c r="D36" s="515">
        <f>D33/D34</f>
        <v>0.16600000000000001</v>
      </c>
      <c r="E36" s="515">
        <f>E33/E34</f>
        <v>0.17399999999999999</v>
      </c>
      <c r="F36" s="237"/>
      <c r="G36" s="237"/>
    </row>
    <row r="37" spans="2:7" ht="15" customHeight="1" x14ac:dyDescent="0.25">
      <c r="E37" s="231"/>
    </row>
    <row r="38" spans="2:7" ht="49.5" customHeight="1" x14ac:dyDescent="0.25">
      <c r="B38" s="578" t="s">
        <v>444</v>
      </c>
      <c r="C38" s="579"/>
      <c r="D38" s="579"/>
      <c r="E38" s="580"/>
    </row>
  </sheetData>
  <sheetProtection algorithmName="SHA-512" hashValue="HesgLk1zN9OjdHUcL6cySF3J5WGxQyzrd5Af1HVGnukQWQpykGfRKMCw1mL3EM9E9ntorK/4h9L67x3S3ez+Cw==" saltValue="obg03TKhmXYqi8HL7AAWHw==" spinCount="100000" sheet="1" objects="1" scenarios="1"/>
  <mergeCells count="7">
    <mergeCell ref="B38:E38"/>
    <mergeCell ref="B35:E35"/>
    <mergeCell ref="B10:E10"/>
    <mergeCell ref="B14:E14"/>
    <mergeCell ref="B22:E22"/>
    <mergeCell ref="B28:E28"/>
    <mergeCell ref="B32:E32"/>
  </mergeCells>
  <pageMargins left="0.78740157499999996" right="0.78740157499999996" top="0.984251969" bottom="0.984251969" header="0.49212598499999999" footer="0.49212598499999999"/>
  <pageSetup paperSize="9" scale="74" fitToHeight="0" orientation="portrait" r:id="rId1"/>
  <headerFooter alignWithMargins="0"/>
  <customProperties>
    <customPr name="_pios_id" r:id="rId2"/>
  </customPropertie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4">
    <tabColor theme="7" tint="0.39997558519241921"/>
    <pageSetUpPr fitToPage="1"/>
  </sheetPr>
  <dimension ref="B1:H47"/>
  <sheetViews>
    <sheetView showGridLines="0" workbookViewId="0">
      <pane xSplit="1" ySplit="6" topLeftCell="B7" activePane="bottomRight" state="frozen"/>
      <selection pane="topRight" activeCell="B7" sqref="B7"/>
      <selection pane="bottomLeft" activeCell="B7" sqref="B7"/>
      <selection pane="bottomRight" activeCell="C1" sqref="C1"/>
    </sheetView>
  </sheetViews>
  <sheetFormatPr defaultColWidth="9.33203125" defaultRowHeight="13.8" x14ac:dyDescent="0.25"/>
  <cols>
    <col min="1" max="1" width="2.33203125" style="20" customWidth="1"/>
    <col min="2" max="2" width="6.77734375" style="19" customWidth="1"/>
    <col min="3" max="3" width="88.77734375" style="20" bestFit="1" customWidth="1"/>
    <col min="4" max="8" width="19.77734375" style="20" customWidth="1"/>
    <col min="9" max="16384" width="9.33203125" style="20"/>
  </cols>
  <sheetData>
    <row r="1" spans="2:8" x14ac:dyDescent="0.25">
      <c r="B1" s="20"/>
    </row>
    <row r="2" spans="2:8" x14ac:dyDescent="0.25">
      <c r="B2" s="20"/>
    </row>
    <row r="3" spans="2:8" x14ac:dyDescent="0.25">
      <c r="B3" s="20"/>
    </row>
    <row r="4" spans="2:8" x14ac:dyDescent="0.25">
      <c r="B4" s="305" t="s">
        <v>445</v>
      </c>
    </row>
    <row r="5" spans="2:8" x14ac:dyDescent="0.25">
      <c r="B5" s="305" t="s">
        <v>45</v>
      </c>
    </row>
    <row r="6" spans="2:8" x14ac:dyDescent="0.25">
      <c r="B6" s="305" t="str">
        <f>'KM1'!B6</f>
        <v>Data Base: 30/06/2025</v>
      </c>
    </row>
    <row r="7" spans="2:8" s="191" customFormat="1" x14ac:dyDescent="0.2">
      <c r="H7" s="229" t="s">
        <v>47</v>
      </c>
    </row>
    <row r="8" spans="2:8" s="191" customFormat="1" ht="15" customHeight="1" x14ac:dyDescent="0.25">
      <c r="B8" s="559"/>
      <c r="C8" s="559"/>
      <c r="D8" s="11" t="s">
        <v>48</v>
      </c>
      <c r="E8" s="11" t="s">
        <v>49</v>
      </c>
      <c r="F8" s="11" t="s">
        <v>50</v>
      </c>
      <c r="G8" s="11" t="s">
        <v>51</v>
      </c>
      <c r="H8" s="11" t="s">
        <v>52</v>
      </c>
    </row>
    <row r="9" spans="2:8" s="191" customFormat="1" ht="27.9" customHeight="1" x14ac:dyDescent="0.25">
      <c r="B9" s="559"/>
      <c r="C9" s="559"/>
      <c r="D9" s="575" t="s">
        <v>446</v>
      </c>
      <c r="E9" s="576"/>
      <c r="F9" s="576"/>
      <c r="G9" s="576"/>
      <c r="H9" s="575" t="s">
        <v>447</v>
      </c>
    </row>
    <row r="10" spans="2:8" s="191" customFormat="1" ht="42" customHeight="1" x14ac:dyDescent="0.25">
      <c r="B10" s="588"/>
      <c r="C10" s="588"/>
      <c r="D10" s="15" t="s">
        <v>448</v>
      </c>
      <c r="E10" s="15" t="s">
        <v>449</v>
      </c>
      <c r="F10" s="15" t="s">
        <v>450</v>
      </c>
      <c r="G10" s="15" t="s">
        <v>451</v>
      </c>
      <c r="H10" s="575"/>
    </row>
    <row r="11" spans="2:8" s="191" customFormat="1" ht="15" customHeight="1" x14ac:dyDescent="0.25">
      <c r="B11" s="584" t="s">
        <v>452</v>
      </c>
      <c r="C11" s="584"/>
      <c r="D11" s="585"/>
      <c r="E11" s="585"/>
      <c r="F11" s="585"/>
      <c r="G11" s="585"/>
      <c r="H11" s="586"/>
    </row>
    <row r="12" spans="2:8" s="191" customFormat="1" ht="15" customHeight="1" x14ac:dyDescent="0.25">
      <c r="B12" s="380">
        <v>1</v>
      </c>
      <c r="C12" s="381" t="s">
        <v>453</v>
      </c>
      <c r="D12" s="382">
        <f>SUM(D13:D14)</f>
        <v>0</v>
      </c>
      <c r="E12" s="382">
        <f t="shared" ref="E12:H12" si="0">SUM(E13:E14)</f>
        <v>0</v>
      </c>
      <c r="F12" s="382">
        <f t="shared" si="0"/>
        <v>0</v>
      </c>
      <c r="G12" s="382">
        <f t="shared" si="0"/>
        <v>746717159</v>
      </c>
      <c r="H12" s="382">
        <f t="shared" si="0"/>
        <v>746717159</v>
      </c>
    </row>
    <row r="13" spans="2:8" s="191" customFormat="1" ht="15" customHeight="1" x14ac:dyDescent="0.25">
      <c r="B13" s="224">
        <v>2</v>
      </c>
      <c r="C13" s="379" t="s">
        <v>454</v>
      </c>
      <c r="D13" s="396"/>
      <c r="E13" s="396">
        <v>0</v>
      </c>
      <c r="F13" s="396">
        <v>0</v>
      </c>
      <c r="G13" s="396">
        <v>195118534</v>
      </c>
      <c r="H13" s="396">
        <v>195118534</v>
      </c>
    </row>
    <row r="14" spans="2:8" s="191" customFormat="1" ht="15" customHeight="1" x14ac:dyDescent="0.25">
      <c r="B14" s="224">
        <v>3</v>
      </c>
      <c r="C14" s="379" t="s">
        <v>455</v>
      </c>
      <c r="D14" s="396"/>
      <c r="E14" s="396">
        <v>0</v>
      </c>
      <c r="F14" s="396">
        <v>0</v>
      </c>
      <c r="G14" s="396">
        <v>551598625</v>
      </c>
      <c r="H14" s="396">
        <v>551598625</v>
      </c>
    </row>
    <row r="15" spans="2:8" s="191" customFormat="1" ht="15" customHeight="1" x14ac:dyDescent="0.25">
      <c r="B15" s="380">
        <v>4</v>
      </c>
      <c r="C15" s="381" t="s">
        <v>456</v>
      </c>
      <c r="D15" s="382">
        <f>SUM(D16:D17)</f>
        <v>0</v>
      </c>
      <c r="E15" s="382">
        <f t="shared" ref="E15" si="1">SUM(E16:E17)</f>
        <v>0</v>
      </c>
      <c r="F15" s="382">
        <f t="shared" ref="F15" si="2">SUM(F16:F17)</f>
        <v>0</v>
      </c>
      <c r="G15" s="382">
        <f t="shared" ref="G15" si="3">SUM(G16:G17)</f>
        <v>0</v>
      </c>
      <c r="H15" s="382">
        <f t="shared" ref="H15" si="4">SUM(H16:H17)</f>
        <v>0</v>
      </c>
    </row>
    <row r="16" spans="2:8" s="191" customFormat="1" ht="15" customHeight="1" x14ac:dyDescent="0.25">
      <c r="B16" s="224">
        <v>5</v>
      </c>
      <c r="C16" s="379" t="s">
        <v>457</v>
      </c>
      <c r="D16" s="396"/>
      <c r="E16" s="396">
        <v>0</v>
      </c>
      <c r="F16" s="396">
        <v>0</v>
      </c>
      <c r="G16" s="396">
        <v>0</v>
      </c>
      <c r="H16" s="396">
        <v>0</v>
      </c>
    </row>
    <row r="17" spans="2:8" s="191" customFormat="1" ht="15" customHeight="1" x14ac:dyDescent="0.25">
      <c r="B17" s="224">
        <v>6</v>
      </c>
      <c r="C17" s="379" t="s">
        <v>458</v>
      </c>
      <c r="D17" s="396"/>
      <c r="E17" s="396">
        <v>0</v>
      </c>
      <c r="F17" s="396">
        <v>0</v>
      </c>
      <c r="G17" s="396">
        <v>0</v>
      </c>
      <c r="H17" s="396">
        <v>0</v>
      </c>
    </row>
    <row r="18" spans="2:8" s="191" customFormat="1" ht="15" customHeight="1" x14ac:dyDescent="0.25">
      <c r="B18" s="380">
        <v>7</v>
      </c>
      <c r="C18" s="381" t="s">
        <v>459</v>
      </c>
      <c r="D18" s="382">
        <f>SUM(D19:D20)</f>
        <v>0</v>
      </c>
      <c r="E18" s="382">
        <f t="shared" ref="E18" si="5">SUM(E19:E20)</f>
        <v>55804982</v>
      </c>
      <c r="F18" s="382">
        <f t="shared" ref="F18" si="6">SUM(F19:F20)</f>
        <v>8460568</v>
      </c>
      <c r="G18" s="382">
        <f t="shared" ref="G18" si="7">SUM(G19:G20)</f>
        <v>0</v>
      </c>
      <c r="H18" s="382">
        <f t="shared" ref="H18" si="8">SUM(H19:H20)</f>
        <v>32132775</v>
      </c>
    </row>
    <row r="19" spans="2:8" s="191" customFormat="1" ht="15" customHeight="1" x14ac:dyDescent="0.25">
      <c r="B19" s="224">
        <v>8</v>
      </c>
      <c r="C19" s="379" t="s">
        <v>460</v>
      </c>
      <c r="D19" s="396"/>
      <c r="E19" s="396">
        <v>0</v>
      </c>
      <c r="F19" s="396">
        <v>0</v>
      </c>
      <c r="G19" s="396">
        <v>0</v>
      </c>
      <c r="H19" s="396">
        <v>0</v>
      </c>
    </row>
    <row r="20" spans="2:8" s="191" customFormat="1" ht="15" customHeight="1" x14ac:dyDescent="0.25">
      <c r="B20" s="224">
        <v>9</v>
      </c>
      <c r="C20" s="379" t="s">
        <v>461</v>
      </c>
      <c r="D20" s="396"/>
      <c r="E20" s="396">
        <v>55804982</v>
      </c>
      <c r="F20" s="396">
        <v>8460568</v>
      </c>
      <c r="G20" s="396">
        <v>0</v>
      </c>
      <c r="H20" s="396">
        <v>32132775</v>
      </c>
    </row>
    <row r="21" spans="2:8" s="191" customFormat="1" ht="27.9" customHeight="1" x14ac:dyDescent="0.25">
      <c r="B21" s="380">
        <v>10</v>
      </c>
      <c r="C21" s="381" t="s">
        <v>462</v>
      </c>
      <c r="D21" s="397"/>
      <c r="E21" s="397"/>
      <c r="F21" s="397"/>
      <c r="G21" s="397"/>
      <c r="H21" s="397"/>
    </row>
    <row r="22" spans="2:8" s="191" customFormat="1" ht="15" customHeight="1" x14ac:dyDescent="0.25">
      <c r="B22" s="380">
        <v>11</v>
      </c>
      <c r="C22" s="381" t="s">
        <v>463</v>
      </c>
      <c r="D22" s="382">
        <f>SUM(D23:D24)</f>
        <v>0</v>
      </c>
      <c r="E22" s="382">
        <f>SUM(E23:E24)</f>
        <v>4769450</v>
      </c>
      <c r="F22" s="382">
        <f>SUM(F23:F24)</f>
        <v>0</v>
      </c>
      <c r="G22" s="382">
        <f>SUM(G23:G24)</f>
        <v>887972261</v>
      </c>
      <c r="H22" s="382">
        <f>SUM(H23:H24)</f>
        <v>0</v>
      </c>
    </row>
    <row r="23" spans="2:8" s="191" customFormat="1" ht="15" customHeight="1" x14ac:dyDescent="0.25">
      <c r="B23" s="224">
        <v>12</v>
      </c>
      <c r="C23" s="379" t="s">
        <v>464</v>
      </c>
      <c r="D23" s="290"/>
      <c r="E23" s="398">
        <v>-15697989</v>
      </c>
      <c r="F23" s="399">
        <v>0</v>
      </c>
      <c r="G23" s="398">
        <v>0</v>
      </c>
      <c r="H23" s="290"/>
    </row>
    <row r="24" spans="2:8" s="191" customFormat="1" ht="15" customHeight="1" x14ac:dyDescent="0.25">
      <c r="B24" s="391">
        <v>13</v>
      </c>
      <c r="C24" s="392" t="s">
        <v>465</v>
      </c>
      <c r="D24" s="400"/>
      <c r="E24" s="400">
        <v>20467439</v>
      </c>
      <c r="F24" s="401">
        <v>0</v>
      </c>
      <c r="G24" s="400">
        <v>887972261</v>
      </c>
      <c r="H24" s="400"/>
    </row>
    <row r="25" spans="2:8" s="191" customFormat="1" ht="15" customHeight="1" x14ac:dyDescent="0.25">
      <c r="B25" s="385">
        <v>14</v>
      </c>
      <c r="C25" s="39" t="s">
        <v>466</v>
      </c>
      <c r="D25" s="387"/>
      <c r="E25" s="387"/>
      <c r="F25" s="387"/>
      <c r="G25" s="387"/>
      <c r="H25" s="386">
        <f>H12+H15+H18+H21+H22</f>
        <v>778849934</v>
      </c>
    </row>
    <row r="26" spans="2:8" s="191" customFormat="1" ht="6.75" customHeight="1" x14ac:dyDescent="0.25">
      <c r="B26" s="388"/>
      <c r="C26" s="389"/>
      <c r="D26" s="278"/>
      <c r="E26" s="278"/>
      <c r="F26" s="278"/>
      <c r="G26" s="278"/>
      <c r="H26" s="390"/>
    </row>
    <row r="27" spans="2:8" s="191" customFormat="1" ht="15" customHeight="1" x14ac:dyDescent="0.25">
      <c r="B27" s="587" t="s">
        <v>467</v>
      </c>
      <c r="C27" s="587"/>
      <c r="D27" s="587"/>
      <c r="E27" s="587"/>
      <c r="F27" s="587"/>
      <c r="G27" s="587"/>
      <c r="H27" s="587"/>
    </row>
    <row r="28" spans="2:8" s="191" customFormat="1" ht="15" customHeight="1" x14ac:dyDescent="0.25">
      <c r="B28" s="393">
        <v>15</v>
      </c>
      <c r="C28" s="394" t="s">
        <v>99</v>
      </c>
      <c r="D28" s="395"/>
      <c r="E28" s="395"/>
      <c r="F28" s="395"/>
      <c r="G28" s="395"/>
      <c r="H28" s="402"/>
    </row>
    <row r="29" spans="2:8" s="191" customFormat="1" ht="15" customHeight="1" x14ac:dyDescent="0.25">
      <c r="B29" s="380">
        <v>16</v>
      </c>
      <c r="C29" s="381" t="s">
        <v>468</v>
      </c>
      <c r="D29" s="397"/>
      <c r="E29" s="397">
        <v>54204239</v>
      </c>
      <c r="F29" s="397"/>
      <c r="G29" s="397"/>
      <c r="H29" s="397"/>
    </row>
    <row r="30" spans="2:8" s="191" customFormat="1" ht="27.9" customHeight="1" x14ac:dyDescent="0.25">
      <c r="B30" s="380">
        <v>17</v>
      </c>
      <c r="C30" s="381" t="s">
        <v>469</v>
      </c>
      <c r="D30" s="382">
        <f>D31+D32+D33+D35+D37</f>
        <v>0</v>
      </c>
      <c r="E30" s="382">
        <f t="shared" ref="E30:H30" si="9">E31+E32+E33+E35+E37</f>
        <v>167583145</v>
      </c>
      <c r="F30" s="382">
        <f t="shared" si="9"/>
        <v>0</v>
      </c>
      <c r="G30" s="382">
        <f t="shared" si="9"/>
        <v>696766363</v>
      </c>
      <c r="H30" s="382">
        <f t="shared" si="9"/>
        <v>520017927</v>
      </c>
    </row>
    <row r="31" spans="2:8" s="191" customFormat="1" ht="15" customHeight="1" x14ac:dyDescent="0.25">
      <c r="B31" s="224">
        <v>18</v>
      </c>
      <c r="C31" s="379" t="s">
        <v>470</v>
      </c>
      <c r="D31" s="396"/>
      <c r="E31" s="396">
        <v>167583145</v>
      </c>
      <c r="F31" s="396">
        <v>0</v>
      </c>
      <c r="G31" s="396">
        <v>79732274</v>
      </c>
      <c r="H31" s="396">
        <v>12365771</v>
      </c>
    </row>
    <row r="32" spans="2:8" s="191" customFormat="1" ht="27.9" customHeight="1" x14ac:dyDescent="0.25">
      <c r="B32" s="224">
        <v>19</v>
      </c>
      <c r="C32" s="379" t="s">
        <v>471</v>
      </c>
      <c r="D32" s="396"/>
      <c r="E32" s="396">
        <v>0</v>
      </c>
      <c r="F32" s="396">
        <v>0</v>
      </c>
      <c r="G32" s="396">
        <v>48076625</v>
      </c>
      <c r="H32" s="396">
        <v>24038312</v>
      </c>
    </row>
    <row r="33" spans="2:8" s="191" customFormat="1" ht="27.9" customHeight="1" x14ac:dyDescent="0.25">
      <c r="B33" s="224">
        <v>20</v>
      </c>
      <c r="C33" s="379" t="s">
        <v>472</v>
      </c>
      <c r="D33" s="396"/>
      <c r="E33" s="396">
        <v>0</v>
      </c>
      <c r="F33" s="396">
        <v>0</v>
      </c>
      <c r="G33" s="396">
        <v>466037768</v>
      </c>
      <c r="H33" s="396">
        <v>396132103</v>
      </c>
    </row>
    <row r="34" spans="2:8" s="191" customFormat="1" ht="27.9" customHeight="1" x14ac:dyDescent="0.25">
      <c r="B34" s="224">
        <v>21</v>
      </c>
      <c r="C34" s="384" t="s">
        <v>473</v>
      </c>
      <c r="D34" s="396"/>
      <c r="E34" s="396"/>
      <c r="F34" s="396"/>
      <c r="G34" s="396"/>
      <c r="H34" s="396"/>
    </row>
    <row r="35" spans="2:8" s="191" customFormat="1" ht="15" customHeight="1" x14ac:dyDescent="0.25">
      <c r="B35" s="224">
        <v>22</v>
      </c>
      <c r="C35" s="379" t="s">
        <v>474</v>
      </c>
      <c r="D35" s="396"/>
      <c r="E35" s="396">
        <v>0</v>
      </c>
      <c r="F35" s="396">
        <v>0</v>
      </c>
      <c r="G35" s="396">
        <v>0</v>
      </c>
      <c r="H35" s="396">
        <v>0</v>
      </c>
    </row>
    <row r="36" spans="2:8" s="191" customFormat="1" ht="15" customHeight="1" x14ac:dyDescent="0.25">
      <c r="B36" s="224">
        <v>23</v>
      </c>
      <c r="C36" s="384" t="s">
        <v>475</v>
      </c>
      <c r="D36" s="396"/>
      <c r="E36" s="396"/>
      <c r="F36" s="396"/>
      <c r="G36" s="396"/>
      <c r="H36" s="396"/>
    </row>
    <row r="37" spans="2:8" s="191" customFormat="1" ht="27.9" customHeight="1" x14ac:dyDescent="0.25">
      <c r="B37" s="224">
        <v>24</v>
      </c>
      <c r="C37" s="379" t="s">
        <v>476</v>
      </c>
      <c r="D37" s="396"/>
      <c r="E37" s="396">
        <v>0</v>
      </c>
      <c r="F37" s="396">
        <v>0</v>
      </c>
      <c r="G37" s="396">
        <v>102919696</v>
      </c>
      <c r="H37" s="396">
        <v>87481741</v>
      </c>
    </row>
    <row r="38" spans="2:8" s="191" customFormat="1" ht="27.9" customHeight="1" x14ac:dyDescent="0.25">
      <c r="B38" s="380">
        <v>25</v>
      </c>
      <c r="C38" s="381" t="s">
        <v>477</v>
      </c>
      <c r="D38" s="397"/>
      <c r="E38" s="397"/>
      <c r="F38" s="397"/>
      <c r="G38" s="397"/>
      <c r="H38" s="397"/>
    </row>
    <row r="39" spans="2:8" s="191" customFormat="1" ht="15" customHeight="1" x14ac:dyDescent="0.25">
      <c r="B39" s="380">
        <v>26</v>
      </c>
      <c r="C39" s="381" t="s">
        <v>478</v>
      </c>
      <c r="D39" s="382">
        <f>SUM(D40:D44)</f>
        <v>0</v>
      </c>
      <c r="E39" s="382">
        <f t="shared" ref="E39:H39" si="10">SUM(E40:E44)</f>
        <v>70</v>
      </c>
      <c r="F39" s="382">
        <f t="shared" si="10"/>
        <v>86329652</v>
      </c>
      <c r="G39" s="382">
        <f t="shared" si="10"/>
        <v>31849323</v>
      </c>
      <c r="H39" s="382">
        <f t="shared" si="10"/>
        <v>75014184</v>
      </c>
    </row>
    <row r="40" spans="2:8" s="191" customFormat="1" ht="27.9" customHeight="1" x14ac:dyDescent="0.25">
      <c r="B40" s="224">
        <v>27</v>
      </c>
      <c r="C40" s="379" t="s">
        <v>479</v>
      </c>
      <c r="D40" s="396">
        <v>0</v>
      </c>
      <c r="E40" s="290"/>
      <c r="F40" s="290"/>
      <c r="G40" s="290"/>
      <c r="H40" s="396">
        <v>0</v>
      </c>
    </row>
    <row r="41" spans="2:8" s="191" customFormat="1" ht="54.75" customHeight="1" x14ac:dyDescent="0.25">
      <c r="B41" s="224">
        <v>28</v>
      </c>
      <c r="C41" s="379" t="s">
        <v>480</v>
      </c>
      <c r="D41" s="290"/>
      <c r="E41" s="398"/>
      <c r="F41" s="398"/>
      <c r="G41" s="398"/>
      <c r="H41" s="396"/>
    </row>
    <row r="42" spans="2:8" s="191" customFormat="1" ht="15" customHeight="1" x14ac:dyDescent="0.25">
      <c r="B42" s="224">
        <v>29</v>
      </c>
      <c r="C42" s="379" t="s">
        <v>481</v>
      </c>
      <c r="D42" s="290"/>
      <c r="E42" s="398"/>
      <c r="F42" s="398"/>
      <c r="G42" s="398"/>
      <c r="H42" s="396"/>
    </row>
    <row r="43" spans="2:8" s="191" customFormat="1" ht="27.9" customHeight="1" x14ac:dyDescent="0.25">
      <c r="B43" s="224">
        <v>30</v>
      </c>
      <c r="C43" s="379" t="s">
        <v>482</v>
      </c>
      <c r="D43" s="290"/>
      <c r="E43" s="398"/>
      <c r="F43" s="398"/>
      <c r="G43" s="398"/>
      <c r="H43" s="396"/>
    </row>
    <row r="44" spans="2:8" s="191" customFormat="1" ht="15" customHeight="1" x14ac:dyDescent="0.25">
      <c r="B44" s="224">
        <v>31</v>
      </c>
      <c r="C44" s="379" t="s">
        <v>483</v>
      </c>
      <c r="D44" s="290"/>
      <c r="E44" s="396">
        <v>70</v>
      </c>
      <c r="F44" s="396">
        <v>86329652</v>
      </c>
      <c r="G44" s="396">
        <v>31849323</v>
      </c>
      <c r="H44" s="396">
        <v>75014184</v>
      </c>
    </row>
    <row r="45" spans="2:8" s="191" customFormat="1" ht="15" customHeight="1" x14ac:dyDescent="0.25">
      <c r="B45" s="380">
        <v>32</v>
      </c>
      <c r="C45" s="381" t="s">
        <v>484</v>
      </c>
      <c r="D45" s="397"/>
      <c r="E45" s="397">
        <v>0</v>
      </c>
      <c r="F45" s="397">
        <v>0</v>
      </c>
      <c r="G45" s="397">
        <v>170435707</v>
      </c>
      <c r="H45" s="397">
        <v>8521785</v>
      </c>
    </row>
    <row r="46" spans="2:8" s="191" customFormat="1" ht="15" customHeight="1" x14ac:dyDescent="0.25">
      <c r="B46" s="385">
        <v>33</v>
      </c>
      <c r="C46" s="39" t="s">
        <v>485</v>
      </c>
      <c r="D46" s="387"/>
      <c r="E46" s="387"/>
      <c r="F46" s="387"/>
      <c r="G46" s="387"/>
      <c r="H46" s="386">
        <f>H28+H29+H30+H38+H39+H45</f>
        <v>603553896</v>
      </c>
    </row>
    <row r="47" spans="2:8" s="191" customFormat="1" ht="15" customHeight="1" x14ac:dyDescent="0.25">
      <c r="B47" s="385">
        <v>34</v>
      </c>
      <c r="C47" s="39" t="s">
        <v>105</v>
      </c>
      <c r="D47" s="387"/>
      <c r="E47" s="387"/>
      <c r="F47" s="387"/>
      <c r="G47" s="387"/>
      <c r="H47" s="403">
        <f>H25/H46</f>
        <v>1.29</v>
      </c>
    </row>
  </sheetData>
  <sheetProtection algorithmName="SHA-512" hashValue="kIAj4LniOBaYg6cdoqBDPhfIsdb991yqI2vXJQZVi+3MSTohAbI95EzURozyUNqQfZOA3hnkftZdfFfkMgzkEQ==" saltValue="sHEz+RQ4mKzWdznbGJZ8uQ==" spinCount="100000" sheet="1" objects="1" scenarios="1"/>
  <mergeCells count="5">
    <mergeCell ref="H9:H10"/>
    <mergeCell ref="B11:H11"/>
    <mergeCell ref="B27:H27"/>
    <mergeCell ref="B8:C10"/>
    <mergeCell ref="D9:G9"/>
  </mergeCells>
  <pageMargins left="0.78740157499999996" right="0.78740157499999996" top="0.984251969" bottom="0.984251969" header="0.49212598499999999" footer="0.49212598499999999"/>
  <pageSetup paperSize="9" scale="74" fitToHeight="0" orientation="landscape" r:id="rId1"/>
  <headerFooter alignWithMargins="0"/>
  <customProperties>
    <customPr name="_pios_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15">
    <tabColor theme="5" tint="-0.249977111117893"/>
  </sheetPr>
  <dimension ref="B1:N18"/>
  <sheetViews>
    <sheetView showGridLines="0" zoomScaleNormal="100" workbookViewId="0">
      <pane xSplit="1" ySplit="6" topLeftCell="B7" activePane="bottomRight" state="frozen"/>
      <selection pane="topRight" activeCell="A6" sqref="A1:XFD6"/>
      <selection pane="bottomLeft" activeCell="A6" sqref="A1:XFD6"/>
      <selection pane="bottomRight" activeCell="D1" sqref="D1"/>
    </sheetView>
  </sheetViews>
  <sheetFormatPr defaultColWidth="9.33203125" defaultRowHeight="13.8" x14ac:dyDescent="0.25"/>
  <cols>
    <col min="1" max="1" width="2.33203125" style="3" customWidth="1"/>
    <col min="2" max="2" width="5.77734375" style="24" customWidth="1"/>
    <col min="3" max="3" width="53.109375" style="3" bestFit="1" customWidth="1"/>
    <col min="4" max="9" width="20.77734375" style="3" customWidth="1"/>
    <col min="10" max="10" width="14.109375" style="3" bestFit="1" customWidth="1"/>
    <col min="11" max="16384" width="9.33203125" style="3"/>
  </cols>
  <sheetData>
    <row r="1" spans="2:14" x14ac:dyDescent="0.25">
      <c r="B1" s="3"/>
    </row>
    <row r="2" spans="2:14" x14ac:dyDescent="0.25">
      <c r="B2" s="3"/>
    </row>
    <row r="3" spans="2:14" x14ac:dyDescent="0.25">
      <c r="B3" s="3"/>
    </row>
    <row r="4" spans="2:14" x14ac:dyDescent="0.25">
      <c r="B4" s="309" t="s">
        <v>486</v>
      </c>
    </row>
    <row r="5" spans="2:14" x14ac:dyDescent="0.25">
      <c r="B5" s="305" t="s">
        <v>206</v>
      </c>
    </row>
    <row r="6" spans="2:14" x14ac:dyDescent="0.25">
      <c r="B6" s="305" t="str">
        <f>'KM1'!B6</f>
        <v>Data Base: 30/06/2025</v>
      </c>
    </row>
    <row r="7" spans="2:14" x14ac:dyDescent="0.2">
      <c r="I7" s="229" t="s">
        <v>47</v>
      </c>
    </row>
    <row r="8" spans="2:14" ht="15" customHeight="1" x14ac:dyDescent="0.25">
      <c r="B8" s="91"/>
      <c r="C8" s="92"/>
      <c r="D8" s="70" t="s">
        <v>48</v>
      </c>
      <c r="E8" s="70" t="s">
        <v>49</v>
      </c>
      <c r="F8" s="70" t="s">
        <v>50</v>
      </c>
      <c r="G8" s="70" t="s">
        <v>51</v>
      </c>
      <c r="H8" s="70" t="s">
        <v>133</v>
      </c>
      <c r="I8" s="70" t="s">
        <v>134</v>
      </c>
      <c r="N8" s="28"/>
    </row>
    <row r="9" spans="2:14" ht="15" customHeight="1" x14ac:dyDescent="0.25">
      <c r="B9" s="91"/>
      <c r="C9" s="92"/>
      <c r="D9" s="589" t="s">
        <v>487</v>
      </c>
      <c r="E9" s="589"/>
      <c r="F9" s="589" t="s">
        <v>488</v>
      </c>
      <c r="G9" s="590" t="s">
        <v>489</v>
      </c>
      <c r="H9" s="590" t="s">
        <v>490</v>
      </c>
      <c r="I9" s="589" t="s">
        <v>491</v>
      </c>
    </row>
    <row r="10" spans="2:14" ht="56.1" customHeight="1" x14ac:dyDescent="0.25">
      <c r="B10" s="93"/>
      <c r="C10" s="94"/>
      <c r="D10" s="95" t="s">
        <v>492</v>
      </c>
      <c r="E10" s="96" t="s">
        <v>493</v>
      </c>
      <c r="F10" s="589"/>
      <c r="G10" s="591"/>
      <c r="H10" s="591"/>
      <c r="I10" s="589"/>
    </row>
    <row r="11" spans="2:14" s="20" customFormat="1" ht="15" customHeight="1" x14ac:dyDescent="0.25">
      <c r="B11" s="2">
        <v>1</v>
      </c>
      <c r="C11" s="68" t="s">
        <v>494</v>
      </c>
      <c r="D11" s="330">
        <v>17058793</v>
      </c>
      <c r="E11" s="330">
        <v>549436706</v>
      </c>
      <c r="F11" s="493">
        <f>G11+H11</f>
        <v>10500655</v>
      </c>
      <c r="G11" s="330">
        <v>10500655</v>
      </c>
      <c r="H11" s="330">
        <v>0</v>
      </c>
      <c r="I11" s="378">
        <f>D11+E11-F11</f>
        <v>555994844</v>
      </c>
      <c r="J11" s="57"/>
    </row>
    <row r="12" spans="2:14" s="20" customFormat="1" ht="15" customHeight="1" x14ac:dyDescent="0.25">
      <c r="B12" s="2">
        <v>2</v>
      </c>
      <c r="C12" s="68" t="s">
        <v>495</v>
      </c>
      <c r="D12" s="66">
        <f>D13+D14</f>
        <v>2474453</v>
      </c>
      <c r="E12" s="66">
        <f t="shared" ref="E12:I12" si="0">E13+E14</f>
        <v>69936168</v>
      </c>
      <c r="F12" s="493">
        <f t="shared" si="0"/>
        <v>2743719</v>
      </c>
      <c r="G12" s="66">
        <f t="shared" si="0"/>
        <v>2743719</v>
      </c>
      <c r="H12" s="66">
        <f t="shared" si="0"/>
        <v>0</v>
      </c>
      <c r="I12" s="378">
        <f t="shared" si="0"/>
        <v>69666902</v>
      </c>
      <c r="J12" s="57"/>
    </row>
    <row r="13" spans="2:14" s="20" customFormat="1" ht="15" customHeight="1" x14ac:dyDescent="0.25">
      <c r="B13" s="70" t="s">
        <v>58</v>
      </c>
      <c r="C13" s="97" t="s">
        <v>496</v>
      </c>
      <c r="D13" s="330">
        <v>0</v>
      </c>
      <c r="E13" s="330">
        <v>5133326</v>
      </c>
      <c r="F13" s="493">
        <f t="shared" ref="F13:F15" si="1">G13+H13</f>
        <v>0</v>
      </c>
      <c r="G13" s="330">
        <v>0</v>
      </c>
      <c r="H13" s="330">
        <v>0</v>
      </c>
      <c r="I13" s="378">
        <f t="shared" ref="I13:I15" si="2">D13+E13-F13</f>
        <v>5133326</v>
      </c>
    </row>
    <row r="14" spans="2:14" s="20" customFormat="1" ht="15" customHeight="1" x14ac:dyDescent="0.25">
      <c r="B14" s="70" t="s">
        <v>497</v>
      </c>
      <c r="C14" s="97" t="s">
        <v>498</v>
      </c>
      <c r="D14" s="330">
        <v>2474453</v>
      </c>
      <c r="E14" s="330">
        <v>64802842</v>
      </c>
      <c r="F14" s="493">
        <f t="shared" si="1"/>
        <v>2743719</v>
      </c>
      <c r="G14" s="330">
        <v>2743719</v>
      </c>
      <c r="H14" s="330">
        <v>0</v>
      </c>
      <c r="I14" s="378">
        <f t="shared" si="2"/>
        <v>64533576</v>
      </c>
    </row>
    <row r="15" spans="2:14" s="20" customFormat="1" ht="15" customHeight="1" x14ac:dyDescent="0.25">
      <c r="B15" s="2">
        <v>3</v>
      </c>
      <c r="C15" s="68" t="s">
        <v>484</v>
      </c>
      <c r="D15" s="330">
        <v>0</v>
      </c>
      <c r="E15" s="330">
        <v>192204151</v>
      </c>
      <c r="F15" s="493">
        <f t="shared" si="1"/>
        <v>0</v>
      </c>
      <c r="G15" s="330">
        <v>0</v>
      </c>
      <c r="H15" s="330">
        <v>0</v>
      </c>
      <c r="I15" s="378">
        <f t="shared" si="2"/>
        <v>192204151</v>
      </c>
      <c r="J15" s="57"/>
    </row>
    <row r="16" spans="2:14" s="20" customFormat="1" ht="15" customHeight="1" x14ac:dyDescent="0.25">
      <c r="B16" s="98">
        <v>4</v>
      </c>
      <c r="C16" s="99" t="s">
        <v>499</v>
      </c>
      <c r="D16" s="67">
        <f>D11+D12+D15</f>
        <v>19533246</v>
      </c>
      <c r="E16" s="67">
        <f t="shared" ref="E16:I16" si="3">E11+E12+E15</f>
        <v>811577025</v>
      </c>
      <c r="F16" s="67">
        <f t="shared" si="3"/>
        <v>13244374</v>
      </c>
      <c r="G16" s="67">
        <f t="shared" si="3"/>
        <v>13244374</v>
      </c>
      <c r="H16" s="67">
        <f t="shared" si="3"/>
        <v>0</v>
      </c>
      <c r="I16" s="67">
        <f t="shared" si="3"/>
        <v>817865897</v>
      </c>
      <c r="J16" s="57"/>
    </row>
    <row r="18" spans="4:4" x14ac:dyDescent="0.25">
      <c r="D18" s="238"/>
    </row>
  </sheetData>
  <sheetProtection algorithmName="SHA-512" hashValue="eKDqOb9j12gMTq4wG9y0apy5/7kkGimIVZt+lCpUgkZQAizd8gkciLRcVawgzfXAuw+QjYcshDGARchmcD687g==" saltValue="nbdaKzWat1OZMvGzZu7NWg==" spinCount="100000" sheet="1" objects="1" scenarios="1"/>
  <mergeCells count="5">
    <mergeCell ref="D9:E9"/>
    <mergeCell ref="F9:F10"/>
    <mergeCell ref="G9:G10"/>
    <mergeCell ref="H9:H10"/>
    <mergeCell ref="I9:I10"/>
  </mergeCells>
  <pageMargins left="0.51181102362204722" right="0.51181102362204722" top="0.78740157480314965" bottom="0.78740157480314965" header="0.31496062992125984" footer="0.31496062992125984"/>
  <pageSetup paperSize="9" scale="80" orientation="landscape" r:id="rId1"/>
  <customProperties>
    <customPr name="_pios_id" r:id="rId2"/>
  </customPropertie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6">
    <tabColor theme="5" tint="-0.249977111117893"/>
  </sheetPr>
  <dimension ref="B1:M18"/>
  <sheetViews>
    <sheetView showGridLines="0" zoomScaleNormal="100" workbookViewId="0">
      <pane xSplit="1" ySplit="6" topLeftCell="B7" activePane="bottomRight" state="frozen"/>
      <selection pane="topRight" activeCell="A6" sqref="A1:XFD6"/>
      <selection pane="bottomLeft" activeCell="A6" sqref="A1:XFD6"/>
      <selection pane="bottomRight" activeCell="B16" sqref="B1:D16"/>
    </sheetView>
  </sheetViews>
  <sheetFormatPr defaultColWidth="9.33203125" defaultRowHeight="13.8" x14ac:dyDescent="0.25"/>
  <cols>
    <col min="1" max="1" width="2.33203125" style="3" customWidth="1"/>
    <col min="2" max="2" width="5.77734375" style="24" customWidth="1"/>
    <col min="3" max="3" width="101.44140625" style="3" bestFit="1" customWidth="1"/>
    <col min="4" max="4" width="20.77734375" style="3" customWidth="1"/>
    <col min="5" max="5" width="2.44140625" style="3" customWidth="1"/>
    <col min="6" max="6" width="79.109375" style="3" customWidth="1"/>
    <col min="7" max="16384" width="9.33203125" style="3"/>
  </cols>
  <sheetData>
    <row r="1" spans="2:13" s="1" customFormat="1" x14ac:dyDescent="0.25"/>
    <row r="2" spans="2:13" s="1" customFormat="1" x14ac:dyDescent="0.25"/>
    <row r="3" spans="2:13" s="1" customFormat="1" x14ac:dyDescent="0.25"/>
    <row r="4" spans="2:13" s="1" customFormat="1" x14ac:dyDescent="0.25">
      <c r="B4" s="313" t="s">
        <v>500</v>
      </c>
    </row>
    <row r="5" spans="2:13" s="1" customFormat="1" x14ac:dyDescent="0.25">
      <c r="B5" s="306" t="s">
        <v>206</v>
      </c>
    </row>
    <row r="6" spans="2:13" s="1" customFormat="1" x14ac:dyDescent="0.25">
      <c r="B6" s="305" t="str">
        <f>'KM1'!B6</f>
        <v>Data Base: 30/06/2025</v>
      </c>
    </row>
    <row r="7" spans="2:13" x14ac:dyDescent="0.2">
      <c r="D7" s="229" t="s">
        <v>47</v>
      </c>
      <c r="M7" s="28"/>
    </row>
    <row r="8" spans="2:13" ht="27.9" customHeight="1" x14ac:dyDescent="0.25">
      <c r="B8" s="28"/>
      <c r="C8" s="5"/>
      <c r="D8" s="263" t="s">
        <v>501</v>
      </c>
    </row>
    <row r="9" spans="2:13" ht="15" customHeight="1" x14ac:dyDescent="0.25">
      <c r="B9" s="56">
        <v>1</v>
      </c>
      <c r="C9" s="52" t="s">
        <v>502</v>
      </c>
      <c r="D9" s="377">
        <v>17713694</v>
      </c>
      <c r="F9" s="23"/>
    </row>
    <row r="10" spans="2:13" ht="15" customHeight="1" x14ac:dyDescent="0.25">
      <c r="B10" s="56">
        <v>2</v>
      </c>
      <c r="C10" s="52" t="s">
        <v>503</v>
      </c>
      <c r="D10" s="377">
        <v>3278196</v>
      </c>
      <c r="F10" s="23"/>
    </row>
    <row r="11" spans="2:13" ht="15" customHeight="1" x14ac:dyDescent="0.25">
      <c r="B11" s="56">
        <v>3</v>
      </c>
      <c r="C11" s="52" t="s">
        <v>504</v>
      </c>
      <c r="D11" s="377">
        <v>-533270</v>
      </c>
    </row>
    <row r="12" spans="2:13" ht="15" customHeight="1" x14ac:dyDescent="0.25">
      <c r="B12" s="56">
        <v>4</v>
      </c>
      <c r="C12" s="52" t="s">
        <v>505</v>
      </c>
      <c r="D12" s="377">
        <v>0</v>
      </c>
    </row>
    <row r="13" spans="2:13" ht="15" customHeight="1" x14ac:dyDescent="0.25">
      <c r="B13" s="56">
        <v>5</v>
      </c>
      <c r="C13" s="52" t="s">
        <v>506</v>
      </c>
      <c r="D13" s="377">
        <v>-925374</v>
      </c>
    </row>
    <row r="14" spans="2:13" ht="15" customHeight="1" x14ac:dyDescent="0.25">
      <c r="B14" s="56">
        <v>6</v>
      </c>
      <c r="C14" s="375" t="s">
        <v>507</v>
      </c>
      <c r="D14" s="376">
        <f>SUM(D9:D13)</f>
        <v>19533246</v>
      </c>
      <c r="F14" s="23"/>
    </row>
    <row r="15" spans="2:13" x14ac:dyDescent="0.25">
      <c r="F15" s="238"/>
    </row>
    <row r="16" spans="2:13" s="41" customFormat="1" ht="32.25" customHeight="1" x14ac:dyDescent="0.25">
      <c r="B16" s="592" t="s">
        <v>508</v>
      </c>
      <c r="C16" s="593"/>
      <c r="D16" s="594"/>
      <c r="E16" s="35"/>
      <c r="F16" s="35"/>
      <c r="G16" s="35"/>
      <c r="H16" s="35"/>
    </row>
    <row r="17" spans="3:4" x14ac:dyDescent="0.25">
      <c r="C17" s="304"/>
    </row>
    <row r="18" spans="3:4" x14ac:dyDescent="0.25">
      <c r="C18" s="153"/>
      <c r="D18" s="153"/>
    </row>
  </sheetData>
  <sheetProtection algorithmName="SHA-512" hashValue="sBEzBDpNOj2ZtJqE870gtGCAhgCEiUZ/o+xxRea3Td5UUjzCab7zZtHvR2AZbExQlJsWqNxUMDG9tijgDAAjfg==" saltValue="rxxb43r1QMydi15ovloqDQ==" spinCount="100000" sheet="1" objects="1" scenarios="1"/>
  <mergeCells count="1">
    <mergeCell ref="B16:D16"/>
  </mergeCells>
  <pageMargins left="0.511811024" right="0.511811024" top="0.78740157499999996" bottom="0.78740157499999996" header="0.31496062000000002" footer="0.31496062000000002"/>
  <pageSetup paperSize="9" orientation="landscape" r:id="rId1"/>
  <customProperties>
    <customPr name="_pios_id" r:id="rId2"/>
  </customPropertie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7">
    <tabColor theme="5" tint="-0.249977111117893"/>
  </sheetPr>
  <dimension ref="B1:N22"/>
  <sheetViews>
    <sheetView showGridLines="0" zoomScaleNormal="100" workbookViewId="0">
      <pane xSplit="1" ySplit="6" topLeftCell="B7" activePane="bottomRight" state="frozen"/>
      <selection pane="topRight" activeCell="A6" sqref="A1:XFD6"/>
      <selection pane="bottomLeft" activeCell="A6" sqref="A1:XFD6"/>
      <selection pane="bottomRight" activeCell="F1" sqref="F1"/>
    </sheetView>
  </sheetViews>
  <sheetFormatPr defaultColWidth="9.33203125" defaultRowHeight="13.8" x14ac:dyDescent="0.25"/>
  <cols>
    <col min="1" max="1" width="2.33203125" style="3" customWidth="1"/>
    <col min="2" max="2" width="5.77734375" style="24" customWidth="1"/>
    <col min="3" max="3" width="41.109375" style="3" bestFit="1" customWidth="1"/>
    <col min="4" max="8" width="20" style="3" customWidth="1"/>
    <col min="9" max="9" width="12.6640625" style="3" customWidth="1"/>
    <col min="10" max="16384" width="9.33203125" style="3"/>
  </cols>
  <sheetData>
    <row r="1" spans="2:14" s="1" customFormat="1" x14ac:dyDescent="0.25"/>
    <row r="2" spans="2:14" s="1" customFormat="1" x14ac:dyDescent="0.25"/>
    <row r="3" spans="2:14" s="1" customFormat="1" x14ac:dyDescent="0.25"/>
    <row r="4" spans="2:14" s="1" customFormat="1" x14ac:dyDescent="0.25">
      <c r="B4" s="313" t="s">
        <v>509</v>
      </c>
    </row>
    <row r="5" spans="2:14" s="1" customFormat="1" x14ac:dyDescent="0.25">
      <c r="B5" s="306" t="s">
        <v>206</v>
      </c>
      <c r="C5" s="3"/>
    </row>
    <row r="6" spans="2:14" s="1" customFormat="1" x14ac:dyDescent="0.25">
      <c r="B6" s="305" t="str">
        <f>'KM1'!B6</f>
        <v>Data Base: 30/06/2025</v>
      </c>
    </row>
    <row r="7" spans="2:14" x14ac:dyDescent="0.2">
      <c r="H7" s="229" t="s">
        <v>47</v>
      </c>
    </row>
    <row r="8" spans="2:14" ht="15" customHeight="1" x14ac:dyDescent="0.25">
      <c r="B8" s="25"/>
      <c r="C8" s="33"/>
      <c r="D8" s="11" t="s">
        <v>48</v>
      </c>
      <c r="E8" s="11" t="s">
        <v>49</v>
      </c>
      <c r="F8" s="11" t="s">
        <v>50</v>
      </c>
      <c r="G8" s="11" t="s">
        <v>51</v>
      </c>
      <c r="H8" s="11" t="s">
        <v>52</v>
      </c>
      <c r="N8" s="28"/>
    </row>
    <row r="9" spans="2:14" ht="56.1" customHeight="1" x14ac:dyDescent="0.25">
      <c r="B9" s="25"/>
      <c r="C9" s="4"/>
      <c r="D9" s="15" t="s">
        <v>510</v>
      </c>
      <c r="E9" s="15" t="s">
        <v>511</v>
      </c>
      <c r="F9" s="16" t="s">
        <v>512</v>
      </c>
      <c r="G9" s="15" t="s">
        <v>513</v>
      </c>
      <c r="H9" s="16" t="s">
        <v>514</v>
      </c>
    </row>
    <row r="10" spans="2:14" ht="15" customHeight="1" x14ac:dyDescent="0.25">
      <c r="B10" s="17">
        <v>1</v>
      </c>
      <c r="C10" s="75" t="s">
        <v>494</v>
      </c>
      <c r="D10" s="343">
        <v>537154504</v>
      </c>
      <c r="E10" s="492">
        <f>SUM(F10:H10)</f>
        <v>18840340</v>
      </c>
      <c r="F10" s="343">
        <v>0</v>
      </c>
      <c r="G10" s="343">
        <v>18840340</v>
      </c>
      <c r="H10" s="343">
        <v>0</v>
      </c>
      <c r="I10" s="153"/>
    </row>
    <row r="11" spans="2:14" ht="15" customHeight="1" x14ac:dyDescent="0.25">
      <c r="B11" s="17">
        <v>2</v>
      </c>
      <c r="C11" s="75" t="s">
        <v>495</v>
      </c>
      <c r="D11" s="343">
        <v>68211803</v>
      </c>
      <c r="E11" s="492">
        <f>SUM(F11:H11)</f>
        <v>1455099</v>
      </c>
      <c r="F11" s="343">
        <v>0</v>
      </c>
      <c r="G11" s="343">
        <v>1455099</v>
      </c>
      <c r="H11" s="343">
        <v>0</v>
      </c>
      <c r="I11" s="153"/>
    </row>
    <row r="12" spans="2:14" ht="27.9" customHeight="1" x14ac:dyDescent="0.25">
      <c r="B12" s="11" t="s">
        <v>126</v>
      </c>
      <c r="C12" s="75" t="s">
        <v>515</v>
      </c>
      <c r="D12" s="343">
        <v>39702657</v>
      </c>
      <c r="E12" s="492">
        <f>SUM(F12:H12)</f>
        <v>1315979</v>
      </c>
      <c r="F12" s="343">
        <v>0</v>
      </c>
      <c r="G12" s="343">
        <v>1315979</v>
      </c>
      <c r="H12" s="343">
        <v>0</v>
      </c>
      <c r="I12" s="153"/>
    </row>
    <row r="13" spans="2:14" ht="15" customHeight="1" x14ac:dyDescent="0.25">
      <c r="B13" s="11" t="s">
        <v>516</v>
      </c>
      <c r="C13" s="75" t="s">
        <v>517</v>
      </c>
      <c r="D13" s="343">
        <v>110208518</v>
      </c>
      <c r="E13" s="492">
        <f>SUM(F13:H13)</f>
        <v>0</v>
      </c>
      <c r="F13" s="343">
        <v>0</v>
      </c>
      <c r="G13" s="343">
        <v>0</v>
      </c>
      <c r="H13" s="343">
        <v>0</v>
      </c>
      <c r="I13" s="153"/>
    </row>
    <row r="14" spans="2:14" ht="15" customHeight="1" x14ac:dyDescent="0.25">
      <c r="B14" s="38">
        <v>3</v>
      </c>
      <c r="C14" s="76" t="s">
        <v>176</v>
      </c>
      <c r="D14" s="77">
        <f>SUM(D10:D13)</f>
        <v>755277482</v>
      </c>
      <c r="E14" s="494">
        <f t="shared" ref="E14:H14" si="0">SUM(E10:E13)</f>
        <v>21611418</v>
      </c>
      <c r="F14" s="77">
        <f t="shared" si="0"/>
        <v>0</v>
      </c>
      <c r="G14" s="77">
        <f t="shared" si="0"/>
        <v>21611418</v>
      </c>
      <c r="H14" s="77">
        <f t="shared" si="0"/>
        <v>0</v>
      </c>
      <c r="I14" s="153"/>
    </row>
    <row r="15" spans="2:14" ht="15" customHeight="1" x14ac:dyDescent="0.25">
      <c r="B15" s="17">
        <v>4</v>
      </c>
      <c r="C15" s="78" t="s">
        <v>518</v>
      </c>
      <c r="D15" s="343">
        <v>10995076</v>
      </c>
      <c r="E15" s="492">
        <f>SUM(F15:H15)</f>
        <v>59631</v>
      </c>
      <c r="F15" s="343">
        <v>0</v>
      </c>
      <c r="G15" s="343">
        <v>59631</v>
      </c>
      <c r="H15" s="343">
        <v>0</v>
      </c>
      <c r="I15" s="153"/>
    </row>
    <row r="16" spans="2:14" x14ac:dyDescent="0.25">
      <c r="D16" s="312"/>
    </row>
    <row r="17" spans="2:8" ht="38.25" customHeight="1" x14ac:dyDescent="0.25">
      <c r="B17" s="595" t="s">
        <v>519</v>
      </c>
      <c r="C17" s="596"/>
      <c r="D17" s="596"/>
      <c r="E17" s="596"/>
      <c r="F17" s="596"/>
      <c r="G17" s="596"/>
      <c r="H17" s="597"/>
    </row>
    <row r="18" spans="2:8" x14ac:dyDescent="0.25">
      <c r="D18" s="312"/>
    </row>
    <row r="20" spans="2:8" x14ac:dyDescent="0.25">
      <c r="D20" s="537"/>
      <c r="E20" s="304"/>
    </row>
    <row r="21" spans="2:8" x14ac:dyDescent="0.25">
      <c r="D21" s="537"/>
    </row>
    <row r="22" spans="2:8" x14ac:dyDescent="0.25">
      <c r="D22" s="315"/>
    </row>
  </sheetData>
  <sheetProtection algorithmName="SHA-512" hashValue="5bhSdfwHh2cb36psGqjYEyO5w1HIENGTYaKjdaJE8l4rT9sAH+Q26Fq+3nl2JMXUFkNdMMIXVNEK4pAFb5T/dA==" saltValue="wollRV65adCgA/Cbk0aKsw==" spinCount="100000" sheet="1" objects="1" scenarios="1"/>
  <mergeCells count="1">
    <mergeCell ref="B17:H17"/>
  </mergeCells>
  <pageMargins left="0.511811024" right="0.511811024" top="0.78740157499999996" bottom="0.78740157499999996" header="0.31496062000000002" footer="0.31496062000000002"/>
  <pageSetup paperSize="9" orientation="landscape" r:id="rId1"/>
  <customProperties>
    <customPr name="_pios_id" r:id="rId2"/>
  </customPropertie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8">
    <tabColor theme="5" tint="-0.249977111117893"/>
  </sheetPr>
  <dimension ref="B1:N36"/>
  <sheetViews>
    <sheetView showGridLines="0" workbookViewId="0">
      <pane xSplit="1" ySplit="6" topLeftCell="B7" activePane="bottomRight" state="frozen"/>
      <selection pane="topRight" activeCell="B7" sqref="B7"/>
      <selection pane="bottomLeft" activeCell="B7" sqref="B7"/>
      <selection pane="bottomRight" activeCell="D1" sqref="D1"/>
    </sheetView>
  </sheetViews>
  <sheetFormatPr defaultColWidth="9.33203125" defaultRowHeight="13.8" x14ac:dyDescent="0.25"/>
  <cols>
    <col min="1" max="1" width="2.33203125" style="20" customWidth="1"/>
    <col min="2" max="2" width="6.33203125" style="19" customWidth="1"/>
    <col min="3" max="3" width="61.6640625" style="20" customWidth="1"/>
    <col min="4" max="9" width="21.77734375" style="20" customWidth="1"/>
    <col min="10" max="10" width="12.6640625" style="20" customWidth="1"/>
    <col min="11" max="16384" width="9.33203125" style="20"/>
  </cols>
  <sheetData>
    <row r="1" spans="2:14" x14ac:dyDescent="0.25">
      <c r="B1" s="20"/>
    </row>
    <row r="2" spans="2:14" x14ac:dyDescent="0.25">
      <c r="B2" s="20"/>
    </row>
    <row r="3" spans="2:14" x14ac:dyDescent="0.25">
      <c r="B3" s="20"/>
    </row>
    <row r="4" spans="2:14" x14ac:dyDescent="0.25">
      <c r="B4" s="305" t="s">
        <v>520</v>
      </c>
    </row>
    <row r="5" spans="2:14" x14ac:dyDescent="0.25">
      <c r="B5" s="305" t="s">
        <v>206</v>
      </c>
    </row>
    <row r="6" spans="2:14" x14ac:dyDescent="0.25">
      <c r="B6" s="305" t="str">
        <f>'KM1'!B6</f>
        <v>Data Base: 30/06/2025</v>
      </c>
    </row>
    <row r="7" spans="2:14" ht="15" customHeight="1" x14ac:dyDescent="0.2">
      <c r="I7" s="229" t="s">
        <v>47</v>
      </c>
    </row>
    <row r="8" spans="2:14" ht="15" customHeight="1" x14ac:dyDescent="0.25">
      <c r="B8" s="33"/>
      <c r="D8" s="11" t="s">
        <v>48</v>
      </c>
      <c r="E8" s="11" t="s">
        <v>49</v>
      </c>
      <c r="F8" s="11" t="s">
        <v>50</v>
      </c>
      <c r="G8" s="11" t="s">
        <v>51</v>
      </c>
      <c r="H8" s="11" t="s">
        <v>52</v>
      </c>
      <c r="I8" s="11" t="s">
        <v>133</v>
      </c>
      <c r="N8" s="28"/>
    </row>
    <row r="9" spans="2:14" ht="27.9" customHeight="1" x14ac:dyDescent="0.25">
      <c r="B9" s="33"/>
      <c r="C9" s="598" t="s">
        <v>521</v>
      </c>
      <c r="D9" s="600" t="s">
        <v>522</v>
      </c>
      <c r="E9" s="600"/>
      <c r="F9" s="600" t="s">
        <v>523</v>
      </c>
      <c r="G9" s="600"/>
      <c r="H9" s="600" t="s">
        <v>524</v>
      </c>
      <c r="I9" s="600"/>
    </row>
    <row r="10" spans="2:14" ht="42" customHeight="1" x14ac:dyDescent="0.25">
      <c r="B10" s="33"/>
      <c r="C10" s="599"/>
      <c r="D10" s="258" t="s">
        <v>525</v>
      </c>
      <c r="E10" s="258" t="s">
        <v>526</v>
      </c>
      <c r="F10" s="258" t="s">
        <v>525</v>
      </c>
      <c r="G10" s="257" t="s">
        <v>527</v>
      </c>
      <c r="H10" s="258" t="s">
        <v>108</v>
      </c>
      <c r="I10" s="258" t="s">
        <v>528</v>
      </c>
    </row>
    <row r="11" spans="2:14" ht="15" customHeight="1" x14ac:dyDescent="0.25">
      <c r="B11" s="259">
        <v>1</v>
      </c>
      <c r="C11" s="18" t="s">
        <v>529</v>
      </c>
      <c r="D11" s="373">
        <v>9911301</v>
      </c>
      <c r="E11" s="373">
        <v>0</v>
      </c>
      <c r="F11" s="373">
        <v>9911301</v>
      </c>
      <c r="G11" s="373">
        <v>0</v>
      </c>
      <c r="H11" s="373">
        <v>536887</v>
      </c>
      <c r="I11" s="374">
        <v>0.05</v>
      </c>
    </row>
    <row r="12" spans="2:14" ht="27.9" customHeight="1" x14ac:dyDescent="0.25">
      <c r="B12" s="259">
        <v>2</v>
      </c>
      <c r="C12" s="18" t="s">
        <v>530</v>
      </c>
      <c r="D12" s="373">
        <v>47325855</v>
      </c>
      <c r="E12" s="373">
        <v>0</v>
      </c>
      <c r="F12" s="373">
        <v>47325855</v>
      </c>
      <c r="G12" s="373">
        <v>0</v>
      </c>
      <c r="H12" s="373">
        <v>15394012</v>
      </c>
      <c r="I12" s="374">
        <v>0.33</v>
      </c>
    </row>
    <row r="13" spans="2:14" ht="27.9" customHeight="1" x14ac:dyDescent="0.25">
      <c r="B13" s="259">
        <v>3</v>
      </c>
      <c r="C13" s="18" t="s">
        <v>531</v>
      </c>
      <c r="D13" s="373">
        <v>0</v>
      </c>
      <c r="E13" s="373">
        <v>0</v>
      </c>
      <c r="F13" s="373">
        <v>0</v>
      </c>
      <c r="G13" s="373">
        <v>0</v>
      </c>
      <c r="H13" s="373">
        <v>0</v>
      </c>
      <c r="I13" s="374">
        <v>0</v>
      </c>
    </row>
    <row r="14" spans="2:14" ht="27.9" customHeight="1" x14ac:dyDescent="0.25">
      <c r="B14" s="259">
        <v>4</v>
      </c>
      <c r="C14" s="18" t="s">
        <v>532</v>
      </c>
      <c r="D14" s="373">
        <v>418176215</v>
      </c>
      <c r="E14" s="373">
        <v>0</v>
      </c>
      <c r="F14" s="373">
        <v>267237244</v>
      </c>
      <c r="G14" s="373">
        <v>0</v>
      </c>
      <c r="H14" s="373">
        <v>87262264</v>
      </c>
      <c r="I14" s="374">
        <v>0.33</v>
      </c>
    </row>
    <row r="15" spans="2:14" ht="27.9" customHeight="1" x14ac:dyDescent="0.25">
      <c r="B15" s="259">
        <v>5</v>
      </c>
      <c r="C15" s="18" t="s">
        <v>533</v>
      </c>
      <c r="D15" s="373">
        <v>0</v>
      </c>
      <c r="E15" s="373">
        <v>0</v>
      </c>
      <c r="F15" s="373">
        <v>0</v>
      </c>
      <c r="G15" s="373">
        <v>0</v>
      </c>
      <c r="H15" s="373">
        <v>0</v>
      </c>
      <c r="I15" s="374"/>
    </row>
    <row r="16" spans="2:14" ht="15" customHeight="1" x14ac:dyDescent="0.25">
      <c r="B16" s="259">
        <v>6</v>
      </c>
      <c r="C16" s="18" t="s">
        <v>534</v>
      </c>
      <c r="D16" s="43">
        <f t="shared" ref="D16:I16" si="0">D17+D18</f>
        <v>366276348</v>
      </c>
      <c r="E16" s="43">
        <f t="shared" si="0"/>
        <v>0</v>
      </c>
      <c r="F16" s="43">
        <f t="shared" si="0"/>
        <v>366029806</v>
      </c>
      <c r="G16" s="43">
        <f t="shared" si="0"/>
        <v>0</v>
      </c>
      <c r="H16" s="43">
        <f t="shared" si="0"/>
        <v>339842282</v>
      </c>
      <c r="I16" s="514">
        <f t="shared" si="0"/>
        <v>1.92</v>
      </c>
    </row>
    <row r="17" spans="2:9" ht="15" customHeight="1" x14ac:dyDescent="0.25">
      <c r="B17" s="259" t="s">
        <v>535</v>
      </c>
      <c r="C17" s="18" t="s">
        <v>536</v>
      </c>
      <c r="D17" s="373">
        <v>129530180</v>
      </c>
      <c r="E17" s="373">
        <v>0</v>
      </c>
      <c r="F17" s="373">
        <v>129530180</v>
      </c>
      <c r="G17" s="373">
        <v>0</v>
      </c>
      <c r="H17" s="373">
        <v>140136303</v>
      </c>
      <c r="I17" s="374">
        <v>1.08</v>
      </c>
    </row>
    <row r="18" spans="2:9" ht="15" customHeight="1" x14ac:dyDescent="0.25">
      <c r="B18" s="259" t="s">
        <v>537</v>
      </c>
      <c r="C18" s="18" t="s">
        <v>538</v>
      </c>
      <c r="D18" s="373">
        <v>236746168</v>
      </c>
      <c r="E18" s="373">
        <v>0</v>
      </c>
      <c r="F18" s="373">
        <v>236499626</v>
      </c>
      <c r="G18" s="373">
        <v>0</v>
      </c>
      <c r="H18" s="373">
        <v>199705979</v>
      </c>
      <c r="I18" s="374">
        <v>0.84</v>
      </c>
    </row>
    <row r="19" spans="2:9" ht="15" customHeight="1" x14ac:dyDescent="0.25">
      <c r="B19" s="259">
        <v>7</v>
      </c>
      <c r="C19" s="18" t="s">
        <v>539</v>
      </c>
      <c r="D19" s="373">
        <v>75329988</v>
      </c>
      <c r="E19" s="373">
        <v>0</v>
      </c>
      <c r="F19" s="373">
        <v>75329988</v>
      </c>
      <c r="G19" s="373">
        <v>0</v>
      </c>
      <c r="H19" s="373">
        <v>131017290</v>
      </c>
      <c r="I19" s="374">
        <v>1.74</v>
      </c>
    </row>
    <row r="20" spans="2:9" ht="15" customHeight="1" x14ac:dyDescent="0.25">
      <c r="B20" s="259">
        <v>8</v>
      </c>
      <c r="C20" s="18" t="s">
        <v>540</v>
      </c>
      <c r="D20" s="373">
        <v>0</v>
      </c>
      <c r="E20" s="373">
        <v>0</v>
      </c>
      <c r="F20" s="373">
        <v>0</v>
      </c>
      <c r="G20" s="373">
        <v>0</v>
      </c>
      <c r="H20" s="373">
        <v>0</v>
      </c>
      <c r="I20" s="374">
        <v>0</v>
      </c>
    </row>
    <row r="21" spans="2:9" ht="15" customHeight="1" x14ac:dyDescent="0.25">
      <c r="B21" s="259">
        <v>9</v>
      </c>
      <c r="C21" s="18" t="s">
        <v>541</v>
      </c>
      <c r="D21" s="43">
        <f>SUM(D22:D26)</f>
        <v>0</v>
      </c>
      <c r="E21" s="43">
        <f t="shared" ref="E21:I21" si="1">SUM(E22:E26)</f>
        <v>0</v>
      </c>
      <c r="F21" s="43">
        <f t="shared" si="1"/>
        <v>0</v>
      </c>
      <c r="G21" s="43">
        <f t="shared" si="1"/>
        <v>0</v>
      </c>
      <c r="H21" s="43">
        <f t="shared" si="1"/>
        <v>0</v>
      </c>
      <c r="I21" s="43">
        <f t="shared" si="1"/>
        <v>0</v>
      </c>
    </row>
    <row r="22" spans="2:9" ht="56.1" customHeight="1" x14ac:dyDescent="0.25">
      <c r="B22" s="259" t="s">
        <v>542</v>
      </c>
      <c r="C22" s="18" t="s">
        <v>543</v>
      </c>
      <c r="D22" s="373">
        <v>0</v>
      </c>
      <c r="E22" s="373">
        <v>0</v>
      </c>
      <c r="F22" s="373">
        <v>0</v>
      </c>
      <c r="G22" s="373">
        <v>0</v>
      </c>
      <c r="H22" s="373">
        <v>0</v>
      </c>
      <c r="I22" s="374">
        <v>0</v>
      </c>
    </row>
    <row r="23" spans="2:9" ht="56.1" customHeight="1" x14ac:dyDescent="0.25">
      <c r="B23" s="259" t="s">
        <v>544</v>
      </c>
      <c r="C23" s="18" t="s">
        <v>545</v>
      </c>
      <c r="D23" s="373">
        <v>0</v>
      </c>
      <c r="E23" s="373">
        <v>0</v>
      </c>
      <c r="F23" s="373">
        <v>0</v>
      </c>
      <c r="G23" s="373">
        <v>0</v>
      </c>
      <c r="H23" s="373">
        <v>0</v>
      </c>
      <c r="I23" s="374">
        <v>0</v>
      </c>
    </row>
    <row r="24" spans="2:9" ht="56.1" customHeight="1" x14ac:dyDescent="0.25">
      <c r="B24" s="259" t="s">
        <v>546</v>
      </c>
      <c r="C24" s="18" t="s">
        <v>547</v>
      </c>
      <c r="D24" s="373">
        <v>0</v>
      </c>
      <c r="E24" s="373">
        <v>0</v>
      </c>
      <c r="F24" s="373">
        <v>0</v>
      </c>
      <c r="G24" s="373">
        <v>0</v>
      </c>
      <c r="H24" s="373">
        <v>0</v>
      </c>
      <c r="I24" s="374">
        <v>0</v>
      </c>
    </row>
    <row r="25" spans="2:9" ht="56.1" customHeight="1" x14ac:dyDescent="0.25">
      <c r="B25" s="259" t="s">
        <v>548</v>
      </c>
      <c r="C25" s="18" t="s">
        <v>549</v>
      </c>
      <c r="D25" s="373">
        <v>0</v>
      </c>
      <c r="E25" s="373">
        <v>0</v>
      </c>
      <c r="F25" s="373">
        <v>0</v>
      </c>
      <c r="G25" s="373">
        <v>0</v>
      </c>
      <c r="H25" s="373">
        <v>0</v>
      </c>
      <c r="I25" s="374">
        <v>0</v>
      </c>
    </row>
    <row r="26" spans="2:9" ht="15" customHeight="1" x14ac:dyDescent="0.25">
      <c r="B26" s="259" t="s">
        <v>550</v>
      </c>
      <c r="C26" s="18" t="s">
        <v>551</v>
      </c>
      <c r="D26" s="373">
        <v>0</v>
      </c>
      <c r="E26" s="373">
        <v>0</v>
      </c>
      <c r="F26" s="373">
        <v>0</v>
      </c>
      <c r="G26" s="373">
        <v>0</v>
      </c>
      <c r="H26" s="373">
        <v>0</v>
      </c>
      <c r="I26" s="374">
        <v>0</v>
      </c>
    </row>
    <row r="27" spans="2:9" ht="15" customHeight="1" x14ac:dyDescent="0.25">
      <c r="B27" s="259">
        <v>10</v>
      </c>
      <c r="C27" s="18" t="s">
        <v>552</v>
      </c>
      <c r="D27" s="373">
        <v>11054707</v>
      </c>
      <c r="E27" s="373">
        <v>0</v>
      </c>
      <c r="F27" s="373">
        <v>11054707</v>
      </c>
      <c r="G27" s="373">
        <v>0</v>
      </c>
      <c r="H27" s="373">
        <v>14481644</v>
      </c>
      <c r="I27" s="374">
        <v>1.31</v>
      </c>
    </row>
    <row r="28" spans="2:9" ht="15" customHeight="1" x14ac:dyDescent="0.25">
      <c r="B28" s="259">
        <v>11</v>
      </c>
      <c r="C28" s="18" t="s">
        <v>553</v>
      </c>
      <c r="D28" s="373">
        <v>0</v>
      </c>
      <c r="E28" s="373">
        <v>0</v>
      </c>
      <c r="F28" s="373">
        <v>0</v>
      </c>
      <c r="G28" s="373">
        <v>0</v>
      </c>
      <c r="H28" s="373">
        <v>0</v>
      </c>
      <c r="I28" s="374">
        <v>0</v>
      </c>
    </row>
    <row r="29" spans="2:9" ht="15" customHeight="1" x14ac:dyDescent="0.25">
      <c r="B29" s="303">
        <v>12</v>
      </c>
      <c r="C29" s="39" t="s">
        <v>176</v>
      </c>
      <c r="D29" s="48">
        <f>SUM(D11:D16)+SUM(D19:D21)+SUM(D27:D28)</f>
        <v>928074414</v>
      </c>
      <c r="E29" s="48">
        <f t="shared" ref="E29:H29" si="2">SUM(E11:E16)+SUM(E19:E21)+SUM(E27:E28)</f>
        <v>0</v>
      </c>
      <c r="F29" s="48">
        <f t="shared" si="2"/>
        <v>776888901</v>
      </c>
      <c r="G29" s="48">
        <f t="shared" si="2"/>
        <v>0</v>
      </c>
      <c r="H29" s="48">
        <f t="shared" si="2"/>
        <v>588534379</v>
      </c>
      <c r="I29" s="495">
        <f>IFERROR((H29/(F29+G29)),0)</f>
        <v>0.76</v>
      </c>
    </row>
    <row r="30" spans="2:9" ht="13.5" customHeight="1" x14ac:dyDescent="0.25"/>
    <row r="31" spans="2:9" ht="43.5" customHeight="1" x14ac:dyDescent="0.25">
      <c r="B31" s="601" t="s">
        <v>554</v>
      </c>
      <c r="C31" s="602"/>
      <c r="D31" s="602"/>
      <c r="E31" s="602"/>
      <c r="F31" s="602"/>
      <c r="G31" s="602"/>
      <c r="H31" s="602"/>
      <c r="I31" s="603"/>
    </row>
    <row r="34" spans="4:6" x14ac:dyDescent="0.25">
      <c r="D34" s="314"/>
      <c r="E34" s="314"/>
      <c r="F34" s="314"/>
    </row>
    <row r="35" spans="4:6" x14ac:dyDescent="0.25">
      <c r="D35" s="539"/>
      <c r="E35" s="540"/>
      <c r="F35" s="539"/>
    </row>
    <row r="36" spans="4:6" x14ac:dyDescent="0.25">
      <c r="D36" s="541"/>
      <c r="E36" s="540"/>
      <c r="F36" s="541"/>
    </row>
  </sheetData>
  <sheetProtection algorithmName="SHA-512" hashValue="OmGwMupM07sOBb9TqMeQPjDrXBZR37hH+NRc1Y3LTUx37h8yoEeemKTn3PLw+rPkkAYA8wcwNuEkwKClAj4B4g==" saltValue="gTII8brIQw6yEmxznswp3w==" spinCount="100000" sheet="1" objects="1" scenarios="1"/>
  <mergeCells count="5">
    <mergeCell ref="C9:C10"/>
    <mergeCell ref="D9:E9"/>
    <mergeCell ref="F9:G9"/>
    <mergeCell ref="H9:I9"/>
    <mergeCell ref="B31:I31"/>
  </mergeCells>
  <pageMargins left="0.51181102362204722" right="0.51181102362204722" top="0.78740157480314965" bottom="0.78740157480314965" header="0.31496062992125984" footer="0.31496062992125984"/>
  <pageSetup paperSize="9" scale="75" orientation="landscape" r:id="rId1"/>
  <customProperties>
    <customPr name="_pios_id" r:id="rId2"/>
  </customPropertie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Planilha19">
    <tabColor theme="5" tint="-0.249977111117893"/>
  </sheetPr>
  <dimension ref="B1:W73"/>
  <sheetViews>
    <sheetView showGridLines="0" workbookViewId="0">
      <pane xSplit="1" ySplit="6" topLeftCell="B7" activePane="bottomRight" state="frozen"/>
      <selection pane="topRight" activeCell="B7" sqref="B7"/>
      <selection pane="bottomLeft" activeCell="B7" sqref="B7"/>
      <selection pane="bottomRight" activeCell="E1" sqref="E1"/>
    </sheetView>
  </sheetViews>
  <sheetFormatPr defaultColWidth="14.109375" defaultRowHeight="13.8" x14ac:dyDescent="0.25"/>
  <cols>
    <col min="1" max="1" width="2.33203125" style="3" customWidth="1"/>
    <col min="2" max="2" width="5.77734375" style="19" customWidth="1"/>
    <col min="3" max="3" width="46.77734375" style="3" customWidth="1"/>
    <col min="4" max="16384" width="14.109375" style="3"/>
  </cols>
  <sheetData>
    <row r="1" spans="2:23" x14ac:dyDescent="0.25">
      <c r="B1" s="20"/>
    </row>
    <row r="2" spans="2:23" x14ac:dyDescent="0.25">
      <c r="B2" s="20"/>
    </row>
    <row r="3" spans="2:23" x14ac:dyDescent="0.25">
      <c r="B3" s="20"/>
    </row>
    <row r="4" spans="2:23" x14ac:dyDescent="0.25">
      <c r="B4" s="305" t="s">
        <v>555</v>
      </c>
    </row>
    <row r="5" spans="2:23" x14ac:dyDescent="0.25">
      <c r="B5" s="305" t="s">
        <v>206</v>
      </c>
    </row>
    <row r="6" spans="2:23" x14ac:dyDescent="0.25">
      <c r="B6" s="305" t="str">
        <f>'KM1'!B6</f>
        <v>Data Base: 30/06/2025</v>
      </c>
    </row>
    <row r="7" spans="2:23" ht="15" customHeight="1" x14ac:dyDescent="0.2">
      <c r="J7" s="229" t="s">
        <v>47</v>
      </c>
    </row>
    <row r="8" spans="2:23" s="19" customFormat="1" ht="48" x14ac:dyDescent="0.25">
      <c r="B8" s="267"/>
      <c r="C8" s="268"/>
      <c r="D8" s="269">
        <v>0</v>
      </c>
      <c r="E8" s="269">
        <v>0.2</v>
      </c>
      <c r="F8" s="269">
        <v>0.5</v>
      </c>
      <c r="G8" s="269">
        <v>1</v>
      </c>
      <c r="H8" s="269">
        <v>1.5</v>
      </c>
      <c r="I8" s="269" t="s">
        <v>203</v>
      </c>
      <c r="J8" s="270" t="s">
        <v>556</v>
      </c>
      <c r="K8" s="271"/>
      <c r="L8" s="271"/>
      <c r="M8" s="271"/>
      <c r="N8" s="69"/>
      <c r="O8" s="69"/>
      <c r="P8" s="69"/>
      <c r="Q8" s="69"/>
      <c r="R8" s="69"/>
      <c r="S8" s="69"/>
      <c r="T8" s="69"/>
      <c r="U8" s="69"/>
      <c r="V8" s="69"/>
      <c r="W8" s="69"/>
    </row>
    <row r="9" spans="2:23" ht="15" customHeight="1" x14ac:dyDescent="0.25">
      <c r="B9" s="272">
        <v>1</v>
      </c>
      <c r="C9" s="68" t="s">
        <v>529</v>
      </c>
      <c r="D9" s="496">
        <v>9374414</v>
      </c>
      <c r="E9" s="496">
        <v>0</v>
      </c>
      <c r="F9" s="496">
        <v>0</v>
      </c>
      <c r="G9" s="496">
        <v>536887</v>
      </c>
      <c r="H9" s="496">
        <v>0</v>
      </c>
      <c r="I9" s="496">
        <v>0</v>
      </c>
      <c r="J9" s="497">
        <f>SUM(D9:I9)</f>
        <v>9911301</v>
      </c>
      <c r="K9" s="273"/>
      <c r="L9" s="273"/>
      <c r="M9" s="273"/>
      <c r="N9" s="69"/>
      <c r="O9" s="69"/>
      <c r="P9" s="69"/>
      <c r="Q9" s="69"/>
      <c r="R9" s="69"/>
      <c r="S9" s="69"/>
      <c r="T9" s="69"/>
      <c r="U9" s="69"/>
      <c r="V9" s="69"/>
      <c r="W9" s="69"/>
    </row>
    <row r="10" spans="2:23" ht="27.9" customHeight="1" x14ac:dyDescent="0.25">
      <c r="B10" s="274"/>
      <c r="C10" s="275"/>
      <c r="D10" s="276"/>
      <c r="E10" s="276"/>
      <c r="F10" s="276"/>
      <c r="G10" s="276"/>
      <c r="H10" s="276"/>
      <c r="I10" s="277"/>
      <c r="J10" s="278"/>
      <c r="K10" s="279"/>
      <c r="L10" s="279"/>
      <c r="M10" s="280"/>
      <c r="N10" s="278"/>
      <c r="O10" s="278"/>
      <c r="P10" s="278"/>
      <c r="Q10" s="278"/>
      <c r="R10" s="278"/>
      <c r="S10" s="278"/>
      <c r="T10" s="278"/>
      <c r="U10" s="69"/>
      <c r="V10" s="69"/>
      <c r="W10" s="69"/>
    </row>
    <row r="11" spans="2:23" ht="48" x14ac:dyDescent="0.25">
      <c r="B11" s="267"/>
      <c r="C11" s="268"/>
      <c r="D11" s="281">
        <v>0.2</v>
      </c>
      <c r="E11" s="281">
        <v>0.5</v>
      </c>
      <c r="F11" s="281">
        <v>1</v>
      </c>
      <c r="G11" s="281">
        <v>1.5</v>
      </c>
      <c r="H11" s="281" t="s">
        <v>203</v>
      </c>
      <c r="I11" s="270" t="s">
        <v>556</v>
      </c>
      <c r="J11" s="282"/>
      <c r="K11" s="283"/>
      <c r="L11" s="284"/>
      <c r="M11" s="283"/>
      <c r="N11" s="283"/>
      <c r="O11" s="283"/>
      <c r="P11" s="283"/>
      <c r="Q11" s="283"/>
      <c r="R11" s="283"/>
      <c r="S11" s="283"/>
      <c r="T11" s="69"/>
      <c r="U11" s="69"/>
      <c r="V11" s="69"/>
      <c r="W11" s="69"/>
    </row>
    <row r="12" spans="2:23" ht="27.9" customHeight="1" x14ac:dyDescent="0.25">
      <c r="B12" s="272">
        <v>2</v>
      </c>
      <c r="C12" s="68" t="s">
        <v>530</v>
      </c>
      <c r="D12" s="496">
        <v>0</v>
      </c>
      <c r="E12" s="496">
        <v>0</v>
      </c>
      <c r="F12" s="496">
        <v>47325855</v>
      </c>
      <c r="G12" s="496">
        <v>0</v>
      </c>
      <c r="H12" s="496">
        <v>0</v>
      </c>
      <c r="I12" s="498">
        <f>SUM(D12:H12)</f>
        <v>47325855</v>
      </c>
      <c r="J12" s="285"/>
      <c r="K12" s="273"/>
      <c r="L12" s="286"/>
      <c r="M12" s="273"/>
      <c r="N12" s="273"/>
      <c r="O12" s="273"/>
      <c r="P12" s="273"/>
      <c r="Q12" s="273"/>
      <c r="R12" s="273"/>
      <c r="S12" s="273"/>
      <c r="T12" s="69"/>
      <c r="U12" s="69"/>
      <c r="V12" s="69"/>
      <c r="W12" s="69"/>
    </row>
    <row r="13" spans="2:23" ht="27.9" customHeight="1" x14ac:dyDescent="0.25">
      <c r="B13" s="274"/>
      <c r="C13" s="275"/>
      <c r="D13" s="276"/>
      <c r="E13" s="276"/>
      <c r="F13" s="276"/>
      <c r="G13" s="276"/>
      <c r="H13" s="276"/>
      <c r="I13" s="277"/>
      <c r="J13" s="279"/>
      <c r="K13" s="279"/>
      <c r="L13" s="278"/>
      <c r="M13" s="280"/>
      <c r="N13" s="278"/>
      <c r="O13" s="278"/>
      <c r="P13" s="278"/>
      <c r="Q13" s="278"/>
      <c r="R13" s="278"/>
      <c r="S13" s="278"/>
      <c r="T13" s="278"/>
      <c r="U13" s="69"/>
      <c r="V13" s="69"/>
      <c r="W13" s="69"/>
    </row>
    <row r="14" spans="2:23" ht="48" x14ac:dyDescent="0.25">
      <c r="B14" s="267"/>
      <c r="C14" s="268"/>
      <c r="D14" s="269">
        <v>0</v>
      </c>
      <c r="E14" s="269">
        <v>0.2</v>
      </c>
      <c r="F14" s="269">
        <v>0.3</v>
      </c>
      <c r="G14" s="269">
        <v>0.5</v>
      </c>
      <c r="H14" s="269">
        <v>1</v>
      </c>
      <c r="I14" s="269">
        <v>1.5</v>
      </c>
      <c r="J14" s="269" t="s">
        <v>203</v>
      </c>
      <c r="K14" s="270" t="s">
        <v>556</v>
      </c>
      <c r="L14" s="287"/>
      <c r="M14" s="287"/>
      <c r="N14" s="283"/>
      <c r="O14" s="283"/>
      <c r="P14" s="283"/>
      <c r="Q14" s="283"/>
      <c r="R14" s="283"/>
      <c r="S14" s="283"/>
      <c r="T14" s="283"/>
      <c r="U14" s="69"/>
      <c r="V14" s="69"/>
      <c r="W14" s="69"/>
    </row>
    <row r="15" spans="2:23" ht="27.6" x14ac:dyDescent="0.25">
      <c r="B15" s="272">
        <v>3</v>
      </c>
      <c r="C15" s="68" t="s">
        <v>531</v>
      </c>
      <c r="D15" s="496">
        <v>0</v>
      </c>
      <c r="E15" s="496">
        <v>0</v>
      </c>
      <c r="F15" s="496">
        <v>0</v>
      </c>
      <c r="G15" s="496">
        <v>0</v>
      </c>
      <c r="H15" s="496">
        <v>0</v>
      </c>
      <c r="I15" s="496">
        <v>0</v>
      </c>
      <c r="J15" s="496">
        <v>0</v>
      </c>
      <c r="K15" s="498">
        <f>SUM(D15:J15)</f>
        <v>0</v>
      </c>
      <c r="L15" s="285"/>
      <c r="M15" s="285"/>
      <c r="N15" s="273"/>
      <c r="O15" s="273"/>
      <c r="P15" s="273"/>
      <c r="Q15" s="273"/>
      <c r="R15" s="273"/>
      <c r="S15" s="273"/>
      <c r="T15" s="273"/>
      <c r="U15" s="69"/>
      <c r="V15" s="69"/>
      <c r="W15" s="69"/>
    </row>
    <row r="16" spans="2:23" ht="15" customHeight="1" x14ac:dyDescent="0.25">
      <c r="B16" s="274"/>
      <c r="C16" s="275"/>
      <c r="D16" s="276"/>
      <c r="E16" s="276"/>
      <c r="F16" s="276"/>
      <c r="G16" s="276"/>
      <c r="H16" s="276"/>
      <c r="I16" s="276"/>
      <c r="J16" s="288"/>
      <c r="K16" s="277"/>
      <c r="L16" s="279"/>
      <c r="M16" s="279"/>
      <c r="N16" s="278"/>
      <c r="O16" s="278"/>
      <c r="P16" s="278"/>
      <c r="Q16" s="278"/>
      <c r="R16" s="278"/>
      <c r="S16" s="278"/>
      <c r="T16" s="278"/>
      <c r="U16" s="69"/>
      <c r="V16" s="69"/>
      <c r="W16" s="69"/>
    </row>
    <row r="17" spans="2:23" ht="48" x14ac:dyDescent="0.25">
      <c r="B17" s="267"/>
      <c r="C17" s="268"/>
      <c r="D17" s="269">
        <v>0.2</v>
      </c>
      <c r="E17" s="269">
        <v>0.3</v>
      </c>
      <c r="F17" s="269">
        <v>0.4</v>
      </c>
      <c r="G17" s="269">
        <v>0.5</v>
      </c>
      <c r="H17" s="269">
        <v>0.75</v>
      </c>
      <c r="I17" s="269">
        <v>1</v>
      </c>
      <c r="J17" s="269">
        <v>1.5</v>
      </c>
      <c r="K17" s="269" t="s">
        <v>203</v>
      </c>
      <c r="L17" s="270" t="s">
        <v>556</v>
      </c>
      <c r="M17" s="287"/>
      <c r="N17" s="287"/>
      <c r="O17" s="284"/>
      <c r="P17" s="284"/>
      <c r="Q17" s="284"/>
      <c r="R17" s="283"/>
      <c r="S17" s="283"/>
      <c r="T17" s="283"/>
      <c r="U17" s="69"/>
      <c r="V17" s="69"/>
      <c r="W17" s="69"/>
    </row>
    <row r="18" spans="2:23" ht="27.9" customHeight="1" x14ac:dyDescent="0.25">
      <c r="B18" s="272">
        <v>4</v>
      </c>
      <c r="C18" s="68" t="s">
        <v>557</v>
      </c>
      <c r="D18" s="496">
        <v>2907</v>
      </c>
      <c r="E18" s="496">
        <v>116888288</v>
      </c>
      <c r="F18" s="496">
        <v>124094328</v>
      </c>
      <c r="G18" s="496">
        <v>0</v>
      </c>
      <c r="H18" s="496">
        <v>3836955</v>
      </c>
      <c r="I18" s="496">
        <v>759</v>
      </c>
      <c r="J18" s="496">
        <v>204010</v>
      </c>
      <c r="K18" s="496">
        <v>22209997</v>
      </c>
      <c r="L18" s="498">
        <f>SUM(D18:K18)</f>
        <v>267237244</v>
      </c>
      <c r="M18" s="285"/>
      <c r="N18" s="285"/>
      <c r="O18" s="286"/>
      <c r="P18" s="286"/>
      <c r="Q18" s="286"/>
      <c r="R18" s="273"/>
      <c r="S18" s="273"/>
      <c r="T18" s="273"/>
      <c r="U18" s="69"/>
      <c r="V18" s="69"/>
      <c r="W18" s="69"/>
    </row>
    <row r="19" spans="2:23" ht="15" customHeight="1" x14ac:dyDescent="0.25">
      <c r="B19" s="274"/>
      <c r="C19" s="275"/>
      <c r="D19" s="276"/>
      <c r="E19" s="276"/>
      <c r="F19" s="276"/>
      <c r="G19" s="276"/>
      <c r="H19" s="276"/>
      <c r="I19" s="276"/>
      <c r="J19" s="276"/>
      <c r="K19" s="288"/>
      <c r="L19" s="277"/>
      <c r="M19" s="279"/>
      <c r="N19" s="279"/>
      <c r="O19" s="280"/>
      <c r="P19" s="280"/>
      <c r="Q19" s="280"/>
      <c r="R19" s="278"/>
      <c r="S19" s="278"/>
      <c r="T19" s="278"/>
      <c r="U19" s="69"/>
      <c r="V19" s="69"/>
      <c r="W19" s="69"/>
    </row>
    <row r="20" spans="2:23" ht="48" x14ac:dyDescent="0.25">
      <c r="B20" s="267"/>
      <c r="C20" s="268"/>
      <c r="D20" s="281">
        <v>0.1</v>
      </c>
      <c r="E20" s="281">
        <v>0.15</v>
      </c>
      <c r="F20" s="281">
        <v>0.2</v>
      </c>
      <c r="G20" s="281">
        <v>0.25</v>
      </c>
      <c r="H20" s="281">
        <v>0.35</v>
      </c>
      <c r="I20" s="281">
        <v>0.5</v>
      </c>
      <c r="J20" s="281">
        <v>1</v>
      </c>
      <c r="K20" s="281" t="s">
        <v>203</v>
      </c>
      <c r="L20" s="270" t="s">
        <v>556</v>
      </c>
      <c r="M20" s="287"/>
      <c r="N20" s="287"/>
      <c r="O20" s="283"/>
      <c r="P20" s="283"/>
      <c r="Q20" s="283"/>
      <c r="R20" s="283"/>
      <c r="S20" s="283"/>
      <c r="T20" s="283"/>
      <c r="U20" s="69"/>
      <c r="V20" s="69"/>
      <c r="W20" s="69"/>
    </row>
    <row r="21" spans="2:23" x14ac:dyDescent="0.25">
      <c r="B21" s="272">
        <v>5</v>
      </c>
      <c r="C21" s="68" t="s">
        <v>558</v>
      </c>
      <c r="D21" s="352">
        <v>0</v>
      </c>
      <c r="E21" s="352">
        <v>0</v>
      </c>
      <c r="F21" s="352">
        <v>0</v>
      </c>
      <c r="G21" s="352">
        <v>0</v>
      </c>
      <c r="H21" s="352">
        <v>0</v>
      </c>
      <c r="I21" s="352">
        <v>0</v>
      </c>
      <c r="J21" s="352">
        <v>0</v>
      </c>
      <c r="K21" s="352">
        <v>0</v>
      </c>
      <c r="L21" s="72">
        <f>SUM(D21:K21)</f>
        <v>0</v>
      </c>
      <c r="M21" s="285"/>
      <c r="N21" s="285"/>
      <c r="O21" s="273"/>
      <c r="P21" s="273"/>
      <c r="Q21" s="273"/>
      <c r="R21" s="273"/>
      <c r="S21" s="273"/>
      <c r="T21" s="273"/>
      <c r="U21" s="69"/>
      <c r="V21" s="69"/>
      <c r="W21" s="69"/>
    </row>
    <row r="22" spans="2:23" ht="15" customHeight="1" x14ac:dyDescent="0.25">
      <c r="B22" s="274"/>
      <c r="C22" s="275"/>
      <c r="D22" s="276"/>
      <c r="E22" s="276"/>
      <c r="F22" s="276"/>
      <c r="G22" s="276"/>
      <c r="H22" s="276"/>
      <c r="I22" s="276"/>
      <c r="J22" s="276"/>
      <c r="K22" s="288"/>
      <c r="L22" s="277"/>
      <c r="M22" s="279"/>
      <c r="N22" s="279"/>
      <c r="O22" s="278"/>
      <c r="P22" s="278"/>
      <c r="Q22" s="278"/>
      <c r="R22" s="278"/>
      <c r="S22" s="278"/>
      <c r="T22" s="278"/>
      <c r="U22" s="69"/>
      <c r="V22" s="69"/>
      <c r="W22" s="69"/>
    </row>
    <row r="23" spans="2:23" ht="48" x14ac:dyDescent="0.25">
      <c r="B23" s="267"/>
      <c r="C23" s="268"/>
      <c r="D23" s="281">
        <v>0.2</v>
      </c>
      <c r="E23" s="281">
        <v>0.5</v>
      </c>
      <c r="F23" s="281">
        <v>0.65</v>
      </c>
      <c r="G23" s="281">
        <v>0.75</v>
      </c>
      <c r="H23" s="281">
        <v>0.8</v>
      </c>
      <c r="I23" s="281">
        <v>0.85</v>
      </c>
      <c r="J23" s="281">
        <v>1</v>
      </c>
      <c r="K23" s="281">
        <v>1.3</v>
      </c>
      <c r="L23" s="281">
        <v>1.5</v>
      </c>
      <c r="M23" s="281" t="s">
        <v>203</v>
      </c>
      <c r="N23" s="270" t="s">
        <v>556</v>
      </c>
      <c r="O23" s="287"/>
      <c r="P23" s="287"/>
      <c r="Q23" s="284"/>
      <c r="R23" s="284"/>
      <c r="S23" s="284"/>
      <c r="T23" s="284"/>
      <c r="U23" s="69"/>
      <c r="V23" s="69"/>
      <c r="W23" s="69"/>
    </row>
    <row r="24" spans="2:23" x14ac:dyDescent="0.25">
      <c r="B24" s="272">
        <v>6</v>
      </c>
      <c r="C24" s="68" t="s">
        <v>534</v>
      </c>
      <c r="D24" s="499">
        <f>SUM(D25:D26)</f>
        <v>0</v>
      </c>
      <c r="E24" s="499">
        <f t="shared" ref="E24:M24" si="0">SUM(E25:E26)</f>
        <v>0</v>
      </c>
      <c r="F24" s="499">
        <f t="shared" si="0"/>
        <v>42822531</v>
      </c>
      <c r="G24" s="499">
        <f t="shared" si="0"/>
        <v>0</v>
      </c>
      <c r="H24" s="499">
        <f t="shared" si="0"/>
        <v>6965023</v>
      </c>
      <c r="I24" s="499">
        <f t="shared" si="0"/>
        <v>2325432</v>
      </c>
      <c r="J24" s="499">
        <f t="shared" si="0"/>
        <v>169042450</v>
      </c>
      <c r="K24" s="499">
        <f t="shared" si="0"/>
        <v>85685308</v>
      </c>
      <c r="L24" s="499">
        <f t="shared" si="0"/>
        <v>0</v>
      </c>
      <c r="M24" s="499">
        <f t="shared" si="0"/>
        <v>59189062</v>
      </c>
      <c r="N24" s="499">
        <f>SUM(D24:M24)</f>
        <v>366029806</v>
      </c>
      <c r="O24" s="279"/>
      <c r="P24" s="279"/>
      <c r="Q24" s="280"/>
      <c r="R24" s="280"/>
      <c r="S24" s="280"/>
      <c r="T24" s="280"/>
      <c r="U24" s="69"/>
      <c r="V24" s="69"/>
      <c r="W24" s="69"/>
    </row>
    <row r="25" spans="2:23" x14ac:dyDescent="0.25">
      <c r="B25" s="272" t="s">
        <v>126</v>
      </c>
      <c r="C25" s="68" t="s">
        <v>559</v>
      </c>
      <c r="D25" s="500">
        <v>0</v>
      </c>
      <c r="E25" s="500">
        <v>0</v>
      </c>
      <c r="F25" s="501"/>
      <c r="G25" s="500">
        <v>0</v>
      </c>
      <c r="H25" s="500">
        <v>6965023</v>
      </c>
      <c r="I25" s="501"/>
      <c r="J25" s="500">
        <v>36879848</v>
      </c>
      <c r="K25" s="500">
        <v>85685308</v>
      </c>
      <c r="L25" s="500">
        <v>0</v>
      </c>
      <c r="M25" s="500">
        <v>0</v>
      </c>
      <c r="N25" s="499">
        <f>SUM(D25:M25)</f>
        <v>129530179</v>
      </c>
      <c r="O25" s="279"/>
      <c r="P25" s="279"/>
      <c r="Q25" s="280"/>
      <c r="R25" s="280"/>
      <c r="S25" s="280"/>
      <c r="T25" s="280"/>
      <c r="U25" s="69"/>
      <c r="V25" s="69"/>
      <c r="W25" s="69"/>
    </row>
    <row r="26" spans="2:23" x14ac:dyDescent="0.25">
      <c r="B26" s="272" t="s">
        <v>516</v>
      </c>
      <c r="C26" s="68" t="s">
        <v>560</v>
      </c>
      <c r="D26" s="500">
        <v>0</v>
      </c>
      <c r="E26" s="500">
        <v>0</v>
      </c>
      <c r="F26" s="500">
        <v>42822531</v>
      </c>
      <c r="G26" s="500">
        <v>0</v>
      </c>
      <c r="H26" s="502"/>
      <c r="I26" s="500">
        <v>2325432</v>
      </c>
      <c r="J26" s="500">
        <v>132162602</v>
      </c>
      <c r="K26" s="502"/>
      <c r="L26" s="500">
        <v>0</v>
      </c>
      <c r="M26" s="500">
        <v>59189062</v>
      </c>
      <c r="N26" s="499">
        <f>SUM(D26:M26)</f>
        <v>236499627</v>
      </c>
      <c r="O26" s="285"/>
      <c r="P26" s="285"/>
      <c r="Q26" s="286"/>
      <c r="R26" s="286"/>
      <c r="S26" s="286"/>
      <c r="T26" s="286"/>
      <c r="U26" s="69"/>
      <c r="V26" s="69"/>
      <c r="W26" s="69"/>
    </row>
    <row r="27" spans="2:23" x14ac:dyDescent="0.25">
      <c r="B27" s="274"/>
      <c r="C27" s="291"/>
      <c r="D27" s="276"/>
      <c r="E27" s="276"/>
      <c r="F27" s="276"/>
      <c r="G27" s="276"/>
      <c r="H27" s="276"/>
      <c r="I27" s="278"/>
      <c r="J27" s="278"/>
      <c r="K27" s="278"/>
      <c r="L27" s="278"/>
      <c r="M27" s="278"/>
      <c r="N27" s="278"/>
      <c r="O27" s="279"/>
      <c r="P27" s="279"/>
      <c r="Q27" s="280"/>
      <c r="R27" s="280"/>
      <c r="S27" s="280"/>
      <c r="T27" s="280"/>
      <c r="U27" s="69"/>
      <c r="V27" s="69"/>
      <c r="W27" s="69"/>
    </row>
    <row r="28" spans="2:23" ht="48" x14ac:dyDescent="0.25">
      <c r="B28" s="267"/>
      <c r="C28" s="268"/>
      <c r="D28" s="281">
        <v>1</v>
      </c>
      <c r="E28" s="281">
        <v>1.5</v>
      </c>
      <c r="F28" s="281">
        <v>2.5</v>
      </c>
      <c r="G28" s="281">
        <v>4</v>
      </c>
      <c r="H28" s="281" t="s">
        <v>203</v>
      </c>
      <c r="I28" s="270" t="s">
        <v>556</v>
      </c>
      <c r="J28" s="287"/>
      <c r="K28" s="287"/>
      <c r="L28" s="283"/>
      <c r="M28" s="283"/>
      <c r="N28" s="283"/>
      <c r="O28" s="283"/>
      <c r="P28" s="283"/>
      <c r="Q28" s="283"/>
      <c r="R28" s="283"/>
      <c r="S28" s="283"/>
      <c r="T28" s="283"/>
      <c r="U28" s="69"/>
      <c r="V28" s="69"/>
      <c r="W28" s="69"/>
    </row>
    <row r="29" spans="2:23" ht="27.6" x14ac:dyDescent="0.25">
      <c r="B29" s="272">
        <v>7</v>
      </c>
      <c r="C29" s="68" t="s">
        <v>539</v>
      </c>
      <c r="D29" s="500">
        <v>0</v>
      </c>
      <c r="E29" s="500">
        <v>0</v>
      </c>
      <c r="F29" s="500">
        <v>0</v>
      </c>
      <c r="G29" s="500">
        <v>0</v>
      </c>
      <c r="H29" s="500">
        <v>75329988</v>
      </c>
      <c r="I29" s="498">
        <f>SUM(D29:H29)</f>
        <v>75329988</v>
      </c>
      <c r="J29" s="285"/>
      <c r="K29" s="285"/>
      <c r="L29" s="273"/>
      <c r="M29" s="273"/>
      <c r="N29" s="273"/>
      <c r="O29" s="273"/>
      <c r="P29" s="273"/>
      <c r="Q29" s="273"/>
      <c r="R29" s="273"/>
      <c r="S29" s="273"/>
      <c r="T29" s="273"/>
      <c r="U29" s="69"/>
      <c r="V29" s="69"/>
      <c r="W29" s="69"/>
    </row>
    <row r="30" spans="2:23" x14ac:dyDescent="0.25">
      <c r="B30" s="274"/>
      <c r="C30" s="275"/>
      <c r="D30" s="276"/>
      <c r="E30" s="276"/>
      <c r="F30" s="276"/>
      <c r="G30" s="276"/>
      <c r="H30" s="277"/>
      <c r="I30" s="278"/>
      <c r="J30" s="279"/>
      <c r="K30" s="279"/>
      <c r="L30" s="278"/>
      <c r="M30" s="278"/>
      <c r="N30" s="278"/>
      <c r="O30" s="278"/>
      <c r="P30" s="278"/>
      <c r="Q30" s="278"/>
      <c r="R30" s="278"/>
      <c r="S30" s="278"/>
      <c r="T30" s="278"/>
      <c r="U30" s="69"/>
      <c r="V30" s="69"/>
      <c r="W30" s="69"/>
    </row>
    <row r="31" spans="2:23" ht="48" x14ac:dyDescent="0.25">
      <c r="B31" s="267"/>
      <c r="C31" s="268"/>
      <c r="D31" s="281">
        <v>0.45</v>
      </c>
      <c r="E31" s="281">
        <v>0.75</v>
      </c>
      <c r="F31" s="281">
        <v>1</v>
      </c>
      <c r="G31" s="281" t="s">
        <v>203</v>
      </c>
      <c r="H31" s="270" t="s">
        <v>556</v>
      </c>
      <c r="I31" s="287"/>
      <c r="J31" s="287"/>
      <c r="K31" s="283"/>
      <c r="L31" s="284"/>
      <c r="M31" s="284"/>
      <c r="N31" s="284"/>
      <c r="O31" s="284"/>
      <c r="P31" s="284"/>
      <c r="Q31" s="284"/>
      <c r="R31" s="283"/>
      <c r="S31" s="283"/>
      <c r="T31" s="283"/>
      <c r="U31" s="69"/>
      <c r="V31" s="69"/>
      <c r="W31" s="69"/>
    </row>
    <row r="32" spans="2:23" x14ac:dyDescent="0.25">
      <c r="B32" s="272">
        <v>8</v>
      </c>
      <c r="C32" s="68" t="s">
        <v>540</v>
      </c>
      <c r="D32" s="500">
        <v>0</v>
      </c>
      <c r="E32" s="500">
        <v>0</v>
      </c>
      <c r="F32" s="500">
        <v>0</v>
      </c>
      <c r="G32" s="500">
        <v>0</v>
      </c>
      <c r="H32" s="499">
        <f>SUM(D32:G32)</f>
        <v>0</v>
      </c>
      <c r="I32" s="285"/>
      <c r="J32" s="285"/>
      <c r="K32" s="273"/>
      <c r="L32" s="286"/>
      <c r="M32" s="286"/>
      <c r="N32" s="286"/>
      <c r="O32" s="286"/>
      <c r="P32" s="286"/>
      <c r="Q32" s="286"/>
      <c r="R32" s="273"/>
      <c r="S32" s="273"/>
      <c r="T32" s="273"/>
      <c r="U32" s="69"/>
      <c r="V32" s="69"/>
      <c r="W32" s="69"/>
    </row>
    <row r="33" spans="2:23" x14ac:dyDescent="0.25">
      <c r="B33"/>
      <c r="C33"/>
      <c r="D33"/>
      <c r="E33"/>
      <c r="F33"/>
      <c r="G33"/>
      <c r="H33"/>
      <c r="I33"/>
      <c r="J33"/>
      <c r="K33"/>
      <c r="L33"/>
      <c r="M33"/>
      <c r="N33"/>
      <c r="O33"/>
      <c r="P33"/>
      <c r="Q33"/>
      <c r="R33"/>
      <c r="S33"/>
      <c r="T33"/>
      <c r="U33"/>
      <c r="V33"/>
      <c r="W33"/>
    </row>
    <row r="34" spans="2:23" ht="48" x14ac:dyDescent="0.25">
      <c r="B34" s="292"/>
      <c r="C34" s="292"/>
      <c r="D34" s="281">
        <v>0</v>
      </c>
      <c r="E34" s="281">
        <v>0.2</v>
      </c>
      <c r="F34" s="281">
        <v>0.25</v>
      </c>
      <c r="G34" s="281">
        <v>0.3</v>
      </c>
      <c r="H34" s="281">
        <v>0.35</v>
      </c>
      <c r="I34" s="281">
        <v>0.4</v>
      </c>
      <c r="J34" s="281">
        <v>0.45</v>
      </c>
      <c r="K34" s="281">
        <v>0.5</v>
      </c>
      <c r="L34" s="281">
        <v>0.6</v>
      </c>
      <c r="M34" s="281">
        <v>0.65</v>
      </c>
      <c r="N34" s="281">
        <v>0.7</v>
      </c>
      <c r="O34" s="281">
        <v>0.75</v>
      </c>
      <c r="P34" s="281">
        <v>0.85</v>
      </c>
      <c r="Q34" s="281">
        <v>0.9</v>
      </c>
      <c r="R34" s="281">
        <v>1</v>
      </c>
      <c r="S34" s="281">
        <v>1.05</v>
      </c>
      <c r="T34" s="281">
        <v>1.1000000000000001</v>
      </c>
      <c r="U34" s="281">
        <v>1.5</v>
      </c>
      <c r="V34" s="281" t="s">
        <v>203</v>
      </c>
      <c r="W34" s="270" t="s">
        <v>556</v>
      </c>
    </row>
    <row r="35" spans="2:23" x14ac:dyDescent="0.25">
      <c r="B35" s="70">
        <v>9</v>
      </c>
      <c r="C35" s="68" t="s">
        <v>541</v>
      </c>
      <c r="D35" s="289">
        <f>D36+D39+D40+D43+D44</f>
        <v>0</v>
      </c>
      <c r="E35" s="289">
        <f t="shared" ref="E35:V35" si="1">E36+E39+E40+E43+E44</f>
        <v>0</v>
      </c>
      <c r="F35" s="289">
        <f t="shared" si="1"/>
        <v>0</v>
      </c>
      <c r="G35" s="289">
        <f t="shared" si="1"/>
        <v>0</v>
      </c>
      <c r="H35" s="289">
        <f t="shared" si="1"/>
        <v>0</v>
      </c>
      <c r="I35" s="289">
        <f t="shared" si="1"/>
        <v>0</v>
      </c>
      <c r="J35" s="289">
        <f t="shared" si="1"/>
        <v>0</v>
      </c>
      <c r="K35" s="289">
        <f t="shared" si="1"/>
        <v>0</v>
      </c>
      <c r="L35" s="289">
        <f t="shared" si="1"/>
        <v>0</v>
      </c>
      <c r="M35" s="289">
        <f t="shared" si="1"/>
        <v>0</v>
      </c>
      <c r="N35" s="289">
        <f t="shared" si="1"/>
        <v>0</v>
      </c>
      <c r="O35" s="289">
        <f t="shared" si="1"/>
        <v>0</v>
      </c>
      <c r="P35" s="289">
        <f t="shared" si="1"/>
        <v>0</v>
      </c>
      <c r="Q35" s="289">
        <f t="shared" si="1"/>
        <v>0</v>
      </c>
      <c r="R35" s="289">
        <f t="shared" si="1"/>
        <v>0</v>
      </c>
      <c r="S35" s="289">
        <f t="shared" si="1"/>
        <v>0</v>
      </c>
      <c r="T35" s="289">
        <f t="shared" si="1"/>
        <v>0</v>
      </c>
      <c r="U35" s="289">
        <f t="shared" si="1"/>
        <v>0</v>
      </c>
      <c r="V35" s="289">
        <f t="shared" si="1"/>
        <v>0</v>
      </c>
      <c r="W35" s="289">
        <f>SUM(D35:V35)</f>
        <v>0</v>
      </c>
    </row>
    <row r="36" spans="2:23" ht="55.2" x14ac:dyDescent="0.25">
      <c r="B36" s="70" t="s">
        <v>561</v>
      </c>
      <c r="C36" s="68" t="s">
        <v>562</v>
      </c>
      <c r="D36" s="289">
        <f>D37+D38</f>
        <v>0</v>
      </c>
      <c r="E36" s="289">
        <f t="shared" ref="E36:V36" si="2">E37+E38</f>
        <v>0</v>
      </c>
      <c r="F36" s="289">
        <f t="shared" si="2"/>
        <v>0</v>
      </c>
      <c r="G36" s="289">
        <f t="shared" si="2"/>
        <v>0</v>
      </c>
      <c r="H36" s="293"/>
      <c r="I36" s="289">
        <f t="shared" si="2"/>
        <v>0</v>
      </c>
      <c r="J36" s="293"/>
      <c r="K36" s="289">
        <f t="shared" si="2"/>
        <v>0</v>
      </c>
      <c r="L36" s="293"/>
      <c r="M36" s="289">
        <f t="shared" si="2"/>
        <v>0</v>
      </c>
      <c r="N36" s="289">
        <f t="shared" si="2"/>
        <v>0</v>
      </c>
      <c r="O36" s="289">
        <f t="shared" si="2"/>
        <v>0</v>
      </c>
      <c r="P36" s="289">
        <f t="shared" si="2"/>
        <v>0</v>
      </c>
      <c r="Q36" s="293"/>
      <c r="R36" s="289">
        <f t="shared" si="2"/>
        <v>0</v>
      </c>
      <c r="S36" s="293"/>
      <c r="T36" s="293"/>
      <c r="U36" s="289">
        <f t="shared" si="2"/>
        <v>0</v>
      </c>
      <c r="V36" s="289">
        <f t="shared" si="2"/>
        <v>0</v>
      </c>
      <c r="W36" s="289">
        <f t="shared" ref="W36:W44" si="3">SUM(D36:V36)</f>
        <v>0</v>
      </c>
    </row>
    <row r="37" spans="2:23" ht="69" x14ac:dyDescent="0.25">
      <c r="B37" s="70" t="s">
        <v>563</v>
      </c>
      <c r="C37" s="68" t="s">
        <v>564</v>
      </c>
      <c r="D37" s="372">
        <v>0</v>
      </c>
      <c r="E37" s="372">
        <v>0</v>
      </c>
      <c r="F37" s="372">
        <v>0</v>
      </c>
      <c r="G37" s="372">
        <v>0</v>
      </c>
      <c r="H37" s="293"/>
      <c r="I37" s="372">
        <v>0</v>
      </c>
      <c r="J37" s="293"/>
      <c r="K37" s="372">
        <v>0</v>
      </c>
      <c r="L37" s="293"/>
      <c r="M37" s="372">
        <v>0</v>
      </c>
      <c r="N37" s="372">
        <v>0</v>
      </c>
      <c r="O37" s="372">
        <v>0</v>
      </c>
      <c r="P37" s="372">
        <v>0</v>
      </c>
      <c r="Q37" s="293"/>
      <c r="R37" s="372">
        <v>0</v>
      </c>
      <c r="S37" s="293"/>
      <c r="T37" s="293"/>
      <c r="U37" s="372">
        <v>0</v>
      </c>
      <c r="V37" s="372">
        <v>0</v>
      </c>
      <c r="W37" s="289">
        <f t="shared" si="3"/>
        <v>0</v>
      </c>
    </row>
    <row r="38" spans="2:23" x14ac:dyDescent="0.25">
      <c r="B38" s="70" t="s">
        <v>565</v>
      </c>
      <c r="C38" s="68" t="s">
        <v>566</v>
      </c>
      <c r="D38" s="372">
        <v>0</v>
      </c>
      <c r="E38" s="372">
        <v>0</v>
      </c>
      <c r="F38" s="372">
        <v>0</v>
      </c>
      <c r="G38" s="372">
        <v>0</v>
      </c>
      <c r="H38" s="293"/>
      <c r="I38" s="372">
        <v>0</v>
      </c>
      <c r="J38" s="293"/>
      <c r="K38" s="372">
        <v>0</v>
      </c>
      <c r="L38" s="293"/>
      <c r="M38" s="372">
        <v>0</v>
      </c>
      <c r="N38" s="372">
        <v>0</v>
      </c>
      <c r="O38" s="372">
        <v>0</v>
      </c>
      <c r="P38" s="372">
        <v>0</v>
      </c>
      <c r="Q38" s="293"/>
      <c r="R38" s="372">
        <v>0</v>
      </c>
      <c r="S38" s="293"/>
      <c r="T38" s="293"/>
      <c r="U38" s="372">
        <v>0</v>
      </c>
      <c r="V38" s="372">
        <v>0</v>
      </c>
      <c r="W38" s="289">
        <f t="shared" si="3"/>
        <v>0</v>
      </c>
    </row>
    <row r="39" spans="2:23" ht="55.2" x14ac:dyDescent="0.25">
      <c r="B39" s="70" t="s">
        <v>567</v>
      </c>
      <c r="C39" s="68" t="s">
        <v>568</v>
      </c>
      <c r="D39" s="293"/>
      <c r="E39" s="293"/>
      <c r="F39" s="293"/>
      <c r="G39" s="372">
        <v>0</v>
      </c>
      <c r="H39" s="372">
        <v>0</v>
      </c>
      <c r="I39" s="293"/>
      <c r="J39" s="372">
        <v>0</v>
      </c>
      <c r="K39" s="293"/>
      <c r="L39" s="372">
        <v>0</v>
      </c>
      <c r="M39" s="293"/>
      <c r="N39" s="293"/>
      <c r="O39" s="372">
        <v>0</v>
      </c>
      <c r="P39" s="293"/>
      <c r="Q39" s="293"/>
      <c r="R39" s="293"/>
      <c r="S39" s="372">
        <v>0</v>
      </c>
      <c r="T39" s="293"/>
      <c r="U39" s="372">
        <v>0</v>
      </c>
      <c r="V39" s="372">
        <v>0</v>
      </c>
      <c r="W39" s="289">
        <f t="shared" si="3"/>
        <v>0</v>
      </c>
    </row>
    <row r="40" spans="2:23" ht="55.2" x14ac:dyDescent="0.25">
      <c r="B40" s="70" t="s">
        <v>569</v>
      </c>
      <c r="C40" s="68" t="s">
        <v>570</v>
      </c>
      <c r="D40" s="289">
        <f>D41+D42</f>
        <v>0</v>
      </c>
      <c r="E40" s="289">
        <f>E41+E42</f>
        <v>0</v>
      </c>
      <c r="F40" s="293"/>
      <c r="G40" s="289">
        <f>G41+G42</f>
        <v>0</v>
      </c>
      <c r="H40" s="293"/>
      <c r="I40" s="289">
        <f>I41+I42</f>
        <v>0</v>
      </c>
      <c r="J40" s="293"/>
      <c r="K40" s="289">
        <f t="shared" ref="K40:M40" si="4">K41+K42</f>
        <v>0</v>
      </c>
      <c r="L40" s="289">
        <f t="shared" si="4"/>
        <v>0</v>
      </c>
      <c r="M40" s="289">
        <f t="shared" si="4"/>
        <v>0</v>
      </c>
      <c r="N40" s="293"/>
      <c r="O40" s="289">
        <f t="shared" ref="O40:P40" si="5">O41+O42</f>
        <v>0</v>
      </c>
      <c r="P40" s="289">
        <f t="shared" si="5"/>
        <v>0</v>
      </c>
      <c r="Q40" s="293"/>
      <c r="R40" s="289">
        <f>R41+R42</f>
        <v>0</v>
      </c>
      <c r="S40" s="293"/>
      <c r="T40" s="293"/>
      <c r="U40" s="289">
        <f t="shared" ref="U40:V40" si="6">U41+U42</f>
        <v>0</v>
      </c>
      <c r="V40" s="289">
        <f t="shared" si="6"/>
        <v>0</v>
      </c>
      <c r="W40" s="289">
        <f t="shared" si="3"/>
        <v>0</v>
      </c>
    </row>
    <row r="41" spans="2:23" ht="69" x14ac:dyDescent="0.25">
      <c r="B41" s="70" t="s">
        <v>571</v>
      </c>
      <c r="C41" s="68" t="s">
        <v>564</v>
      </c>
      <c r="D41" s="372">
        <v>0</v>
      </c>
      <c r="E41" s="372">
        <v>0</v>
      </c>
      <c r="F41" s="293"/>
      <c r="G41" s="372">
        <v>0</v>
      </c>
      <c r="H41" s="293"/>
      <c r="I41" s="372">
        <v>0</v>
      </c>
      <c r="J41" s="293"/>
      <c r="K41" s="372">
        <v>0</v>
      </c>
      <c r="L41" s="372">
        <v>0</v>
      </c>
      <c r="M41" s="372">
        <v>0</v>
      </c>
      <c r="N41" s="293"/>
      <c r="O41" s="372">
        <v>0</v>
      </c>
      <c r="P41" s="372">
        <v>0</v>
      </c>
      <c r="Q41" s="293"/>
      <c r="R41" s="372">
        <v>0</v>
      </c>
      <c r="S41" s="293"/>
      <c r="T41" s="293"/>
      <c r="U41" s="372">
        <v>0</v>
      </c>
      <c r="V41" s="372">
        <v>0</v>
      </c>
      <c r="W41" s="289">
        <f t="shared" si="3"/>
        <v>0</v>
      </c>
    </row>
    <row r="42" spans="2:23" x14ac:dyDescent="0.25">
      <c r="B42" s="70" t="s">
        <v>572</v>
      </c>
      <c r="C42" s="68" t="s">
        <v>566</v>
      </c>
      <c r="D42" s="372">
        <v>0</v>
      </c>
      <c r="E42" s="372">
        <v>0</v>
      </c>
      <c r="F42" s="293"/>
      <c r="G42" s="372">
        <v>0</v>
      </c>
      <c r="H42" s="293"/>
      <c r="I42" s="372">
        <v>0</v>
      </c>
      <c r="J42" s="293"/>
      <c r="K42" s="372">
        <v>0</v>
      </c>
      <c r="L42" s="372">
        <v>0</v>
      </c>
      <c r="M42" s="372">
        <v>0</v>
      </c>
      <c r="N42" s="293"/>
      <c r="O42" s="372">
        <v>0</v>
      </c>
      <c r="P42" s="372">
        <v>0</v>
      </c>
      <c r="Q42" s="293"/>
      <c r="R42" s="372">
        <v>0</v>
      </c>
      <c r="S42" s="293"/>
      <c r="T42" s="293"/>
      <c r="U42" s="372">
        <v>0</v>
      </c>
      <c r="V42" s="372">
        <v>0</v>
      </c>
      <c r="W42" s="289">
        <f t="shared" si="3"/>
        <v>0</v>
      </c>
    </row>
    <row r="43" spans="2:23" ht="55.2" x14ac:dyDescent="0.25">
      <c r="B43" s="70" t="s">
        <v>573</v>
      </c>
      <c r="C43" s="68" t="s">
        <v>574</v>
      </c>
      <c r="D43" s="293"/>
      <c r="E43" s="293"/>
      <c r="F43" s="293"/>
      <c r="G43" s="293"/>
      <c r="H43" s="293"/>
      <c r="I43" s="293"/>
      <c r="J43" s="293"/>
      <c r="K43" s="293"/>
      <c r="L43" s="293"/>
      <c r="M43" s="293"/>
      <c r="N43" s="372">
        <v>0</v>
      </c>
      <c r="O43" s="293"/>
      <c r="P43" s="293"/>
      <c r="Q43" s="372">
        <v>0</v>
      </c>
      <c r="R43" s="293"/>
      <c r="S43" s="293"/>
      <c r="T43" s="372">
        <v>0</v>
      </c>
      <c r="U43" s="372">
        <v>0</v>
      </c>
      <c r="V43" s="372">
        <v>0</v>
      </c>
      <c r="W43" s="289">
        <f t="shared" si="3"/>
        <v>0</v>
      </c>
    </row>
    <row r="44" spans="2:23" x14ac:dyDescent="0.25">
      <c r="B44" s="70" t="s">
        <v>575</v>
      </c>
      <c r="C44" s="68" t="s">
        <v>576</v>
      </c>
      <c r="D44" s="293"/>
      <c r="E44" s="293"/>
      <c r="F44" s="293"/>
      <c r="G44" s="293"/>
      <c r="H44" s="293"/>
      <c r="I44" s="293"/>
      <c r="J44" s="293"/>
      <c r="K44" s="293"/>
      <c r="L44" s="293"/>
      <c r="M44" s="293"/>
      <c r="N44" s="293"/>
      <c r="O44" s="293"/>
      <c r="P44" s="293"/>
      <c r="Q44" s="293"/>
      <c r="R44" s="372">
        <v>0</v>
      </c>
      <c r="S44" s="293"/>
      <c r="T44" s="293"/>
      <c r="U44" s="372">
        <v>0</v>
      </c>
      <c r="V44" s="372">
        <v>0</v>
      </c>
      <c r="W44" s="289">
        <f t="shared" si="3"/>
        <v>0</v>
      </c>
    </row>
    <row r="45" spans="2:23" x14ac:dyDescent="0.25">
      <c r="B45" s="294"/>
      <c r="C45" s="69"/>
      <c r="D45" s="69"/>
      <c r="E45" s="69"/>
      <c r="F45" s="69"/>
      <c r="G45" s="69"/>
      <c r="H45" s="69"/>
      <c r="I45" s="69"/>
      <c r="J45" s="69"/>
      <c r="K45" s="69"/>
      <c r="L45" s="69"/>
      <c r="M45" s="69"/>
      <c r="N45" s="69"/>
      <c r="O45" s="69"/>
      <c r="P45" s="69"/>
      <c r="Q45" s="69"/>
      <c r="R45" s="69"/>
      <c r="S45" s="69"/>
      <c r="T45" s="69"/>
      <c r="U45" s="69"/>
      <c r="V45" s="69"/>
      <c r="W45" s="69"/>
    </row>
    <row r="46" spans="2:23" ht="48" x14ac:dyDescent="0.25">
      <c r="B46" s="267"/>
      <c r="C46" s="268"/>
      <c r="D46" s="281">
        <v>0.5</v>
      </c>
      <c r="E46" s="281">
        <v>1</v>
      </c>
      <c r="F46" s="281">
        <v>1.5</v>
      </c>
      <c r="G46" s="281" t="s">
        <v>203</v>
      </c>
      <c r="H46" s="270" t="s">
        <v>556</v>
      </c>
      <c r="I46" s="69"/>
      <c r="J46" s="69"/>
      <c r="K46" s="69"/>
      <c r="L46" s="69"/>
      <c r="M46" s="69"/>
      <c r="N46" s="69"/>
      <c r="O46" s="69"/>
      <c r="P46" s="69"/>
      <c r="Q46" s="69"/>
      <c r="R46" s="69"/>
      <c r="S46" s="69"/>
      <c r="T46" s="69"/>
      <c r="U46" s="69"/>
      <c r="V46" s="69"/>
      <c r="W46" s="69"/>
    </row>
    <row r="47" spans="2:23" x14ac:dyDescent="0.25">
      <c r="B47" s="272">
        <v>10</v>
      </c>
      <c r="C47" s="68" t="s">
        <v>552</v>
      </c>
      <c r="D47" s="500">
        <v>700266</v>
      </c>
      <c r="E47" s="500">
        <v>2445506</v>
      </c>
      <c r="F47" s="500">
        <v>7906769</v>
      </c>
      <c r="G47" s="500">
        <v>2165</v>
      </c>
      <c r="H47" s="499">
        <f>SUM(D47:G47)</f>
        <v>11054706</v>
      </c>
      <c r="I47" s="69"/>
      <c r="J47" s="69"/>
      <c r="K47" s="69"/>
      <c r="L47" s="69"/>
      <c r="M47" s="69"/>
      <c r="N47" s="69"/>
      <c r="O47" s="69"/>
      <c r="P47" s="69"/>
      <c r="Q47" s="69"/>
      <c r="R47" s="69"/>
      <c r="S47" s="69"/>
      <c r="T47" s="69"/>
      <c r="U47" s="69"/>
      <c r="V47" s="69"/>
      <c r="W47" s="69"/>
    </row>
    <row r="48" spans="2:23" x14ac:dyDescent="0.25">
      <c r="B48" s="294"/>
      <c r="C48" s="69"/>
      <c r="D48" s="69"/>
      <c r="E48" s="69"/>
      <c r="F48" s="69"/>
      <c r="G48" s="69"/>
      <c r="H48" s="69"/>
      <c r="I48" s="69"/>
      <c r="J48" s="69"/>
      <c r="K48" s="69"/>
      <c r="L48" s="69"/>
      <c r="M48" s="69"/>
      <c r="N48" s="69"/>
      <c r="O48" s="69"/>
      <c r="P48" s="69"/>
      <c r="Q48" s="69"/>
      <c r="R48" s="69"/>
      <c r="S48" s="69"/>
      <c r="T48" s="69"/>
      <c r="U48" s="69"/>
      <c r="V48" s="69"/>
      <c r="W48" s="69"/>
    </row>
    <row r="49" spans="2:23" x14ac:dyDescent="0.25">
      <c r="B49" s="294"/>
      <c r="C49" s="69"/>
      <c r="D49" s="69"/>
      <c r="E49" s="69"/>
      <c r="F49" s="69"/>
      <c r="G49" s="69"/>
      <c r="H49" s="69"/>
      <c r="I49" s="69"/>
      <c r="J49" s="69"/>
      <c r="K49" s="69"/>
      <c r="L49" s="69"/>
      <c r="M49" s="69"/>
      <c r="N49" s="69"/>
      <c r="O49" s="69"/>
      <c r="P49" s="69"/>
      <c r="Q49" s="69"/>
      <c r="R49" s="69"/>
      <c r="S49" s="69"/>
      <c r="T49" s="69"/>
      <c r="U49" s="69"/>
      <c r="V49" s="69"/>
      <c r="W49" s="69"/>
    </row>
    <row r="50" spans="2:23" ht="48" x14ac:dyDescent="0.25">
      <c r="B50" s="267"/>
      <c r="C50" s="268"/>
      <c r="D50" s="281">
        <v>0</v>
      </c>
      <c r="E50" s="281">
        <v>0.2</v>
      </c>
      <c r="F50" s="281">
        <v>1</v>
      </c>
      <c r="G50" s="281">
        <v>12.5</v>
      </c>
      <c r="H50" s="281" t="s">
        <v>203</v>
      </c>
      <c r="I50" s="270" t="s">
        <v>556</v>
      </c>
      <c r="J50" s="69"/>
      <c r="K50" s="69"/>
      <c r="L50" s="69"/>
      <c r="M50" s="69"/>
      <c r="N50" s="69"/>
      <c r="O50" s="69"/>
      <c r="P50" s="69"/>
      <c r="Q50" s="69"/>
      <c r="R50" s="69"/>
      <c r="S50" s="69"/>
      <c r="T50" s="69"/>
      <c r="U50" s="69"/>
      <c r="V50" s="69"/>
      <c r="W50" s="69"/>
    </row>
    <row r="51" spans="2:23" x14ac:dyDescent="0.25">
      <c r="B51" s="272">
        <v>11</v>
      </c>
      <c r="C51" s="68" t="s">
        <v>577</v>
      </c>
      <c r="D51" s="500">
        <v>0</v>
      </c>
      <c r="E51" s="500">
        <v>0</v>
      </c>
      <c r="F51" s="500">
        <v>0</v>
      </c>
      <c r="G51" s="500">
        <v>0</v>
      </c>
      <c r="H51" s="500">
        <v>0</v>
      </c>
      <c r="I51" s="498">
        <f>SUM(D51:H51)</f>
        <v>0</v>
      </c>
      <c r="J51" s="69"/>
      <c r="K51" s="69"/>
      <c r="L51" s="69"/>
      <c r="M51" s="69"/>
      <c r="N51" s="69"/>
      <c r="O51" s="69"/>
      <c r="P51" s="69"/>
      <c r="Q51" s="69"/>
      <c r="R51" s="69"/>
      <c r="S51" s="69"/>
      <c r="T51" s="69"/>
      <c r="U51" s="69"/>
      <c r="V51" s="69"/>
      <c r="W51" s="69"/>
    </row>
    <row r="52" spans="2:23" x14ac:dyDescent="0.25">
      <c r="B52" s="294"/>
      <c r="C52" s="69"/>
      <c r="D52" s="69"/>
      <c r="E52" s="69"/>
      <c r="F52" s="69"/>
      <c r="G52" s="69"/>
      <c r="H52" s="69"/>
      <c r="I52" s="69"/>
      <c r="J52" s="69"/>
      <c r="K52" s="69"/>
      <c r="L52" s="69"/>
      <c r="M52" s="69"/>
      <c r="N52" s="69"/>
      <c r="O52" s="69"/>
      <c r="P52" s="69"/>
      <c r="Q52" s="69"/>
      <c r="R52" s="69"/>
      <c r="S52" s="69"/>
      <c r="T52" s="69"/>
      <c r="U52" s="69"/>
      <c r="V52" s="69"/>
      <c r="W52" s="69"/>
    </row>
    <row r="53" spans="2:23" x14ac:dyDescent="0.25">
      <c r="B53" s="294"/>
      <c r="C53" s="69"/>
      <c r="D53" s="69"/>
      <c r="E53" s="69"/>
      <c r="F53" s="69"/>
      <c r="G53" s="69"/>
      <c r="H53" s="69"/>
      <c r="I53" s="69"/>
      <c r="J53" s="69"/>
      <c r="K53" s="69"/>
      <c r="L53" s="69"/>
      <c r="M53" s="69"/>
      <c r="N53" s="69"/>
      <c r="O53" s="69"/>
      <c r="P53" s="69"/>
      <c r="Q53" s="69"/>
      <c r="R53" s="69"/>
      <c r="S53" s="69"/>
      <c r="T53" s="69"/>
      <c r="U53" s="69"/>
      <c r="V53" s="69"/>
      <c r="W53" s="69"/>
    </row>
    <row r="54" spans="2:23" x14ac:dyDescent="0.25">
      <c r="B54" s="294"/>
      <c r="C54" s="69"/>
      <c r="D54" s="69"/>
      <c r="E54" s="69"/>
      <c r="F54" s="69"/>
      <c r="G54" s="69"/>
      <c r="H54" s="69"/>
      <c r="I54" s="69"/>
      <c r="J54" s="69"/>
      <c r="K54" s="69"/>
      <c r="L54" s="69"/>
      <c r="M54" s="69"/>
      <c r="N54" s="69"/>
      <c r="O54" s="69"/>
      <c r="P54" s="69"/>
      <c r="Q54" s="69"/>
      <c r="R54" s="69"/>
      <c r="S54" s="69"/>
      <c r="T54" s="69"/>
      <c r="U54" s="69"/>
      <c r="V54" s="69"/>
      <c r="W54" s="69"/>
    </row>
    <row r="55" spans="2:23" x14ac:dyDescent="0.25">
      <c r="B55" s="294"/>
      <c r="C55" s="69"/>
      <c r="D55" s="317"/>
      <c r="E55" s="69"/>
      <c r="F55" s="69"/>
      <c r="G55" s="69"/>
      <c r="H55" s="69"/>
      <c r="I55" s="69"/>
      <c r="J55" s="69"/>
      <c r="K55" s="69"/>
      <c r="L55" s="69"/>
      <c r="M55" s="69"/>
      <c r="N55" s="69"/>
      <c r="O55" s="69"/>
      <c r="P55" s="69"/>
      <c r="Q55" s="69"/>
      <c r="R55" s="69"/>
      <c r="S55" s="69"/>
      <c r="T55" s="69"/>
      <c r="U55" s="69"/>
      <c r="V55" s="69"/>
      <c r="W55" s="69"/>
    </row>
    <row r="56" spans="2:23" x14ac:dyDescent="0.3">
      <c r="B56" s="294"/>
      <c r="C56" s="69"/>
      <c r="D56" s="316"/>
      <c r="E56" s="69"/>
      <c r="F56" s="69"/>
      <c r="G56" s="69"/>
      <c r="H56" s="69"/>
      <c r="I56" s="69"/>
      <c r="J56" s="69"/>
      <c r="K56" s="69"/>
      <c r="L56" s="69"/>
      <c r="M56" s="69"/>
      <c r="N56" s="69"/>
      <c r="O56" s="69"/>
      <c r="P56" s="69"/>
      <c r="Q56" s="69"/>
      <c r="R56" s="69"/>
      <c r="S56" s="69"/>
      <c r="T56" s="69"/>
      <c r="U56" s="69"/>
      <c r="V56" s="69"/>
      <c r="W56" s="69"/>
    </row>
    <row r="57" spans="2:23" x14ac:dyDescent="0.25">
      <c r="B57" s="294"/>
      <c r="C57" s="69"/>
      <c r="D57" s="7" t="s">
        <v>48</v>
      </c>
      <c r="E57" s="7" t="s">
        <v>49</v>
      </c>
      <c r="F57" s="7" t="s">
        <v>50</v>
      </c>
      <c r="G57" s="7" t="s">
        <v>51</v>
      </c>
      <c r="H57" s="69"/>
      <c r="I57" s="69"/>
      <c r="J57" s="69"/>
      <c r="K57" s="69"/>
      <c r="L57" s="69"/>
      <c r="M57" s="69"/>
      <c r="N57" s="69"/>
      <c r="O57" s="69"/>
      <c r="P57" s="69"/>
      <c r="Q57" s="69"/>
      <c r="R57" s="69"/>
      <c r="S57" s="69"/>
      <c r="T57" s="69"/>
      <c r="U57" s="69"/>
      <c r="V57" s="69"/>
      <c r="W57" s="69"/>
    </row>
    <row r="58" spans="2:23" ht="60" x14ac:dyDescent="0.25">
      <c r="B58" s="295"/>
      <c r="C58" s="296" t="s">
        <v>578</v>
      </c>
      <c r="D58" s="270" t="s">
        <v>579</v>
      </c>
      <c r="E58" s="270" t="s">
        <v>580</v>
      </c>
      <c r="F58" s="270" t="s">
        <v>581</v>
      </c>
      <c r="G58" s="270" t="s">
        <v>556</v>
      </c>
      <c r="H58" s="69"/>
      <c r="I58" s="69"/>
      <c r="J58" s="69"/>
      <c r="K58" s="69"/>
      <c r="L58" s="69"/>
      <c r="M58" s="69"/>
      <c r="N58" s="69"/>
      <c r="O58" s="69"/>
      <c r="P58" s="69"/>
      <c r="Q58" s="69"/>
      <c r="R58" s="69"/>
      <c r="S58" s="69"/>
      <c r="T58" s="69"/>
      <c r="U58" s="69"/>
      <c r="V58" s="69"/>
      <c r="W58" s="69"/>
    </row>
    <row r="59" spans="2:23" x14ac:dyDescent="0.25">
      <c r="B59" s="272">
        <v>1</v>
      </c>
      <c r="C59" s="503" t="s">
        <v>582</v>
      </c>
      <c r="D59" s="500">
        <v>232903130</v>
      </c>
      <c r="E59" s="500">
        <v>0</v>
      </c>
      <c r="F59" s="504">
        <f>IF(G59=0,0,G59/D59)</f>
        <v>0.73</v>
      </c>
      <c r="G59" s="500">
        <v>170651318</v>
      </c>
      <c r="H59" s="69"/>
      <c r="I59" s="69"/>
      <c r="J59" s="69"/>
      <c r="K59" s="69"/>
      <c r="L59" s="69"/>
      <c r="M59" s="69"/>
      <c r="N59" s="69"/>
      <c r="O59" s="69"/>
      <c r="P59" s="69"/>
      <c r="Q59" s="69"/>
      <c r="R59" s="69"/>
      <c r="S59" s="69"/>
      <c r="T59" s="69"/>
      <c r="U59" s="69"/>
      <c r="V59" s="69"/>
      <c r="W59" s="69"/>
    </row>
    <row r="60" spans="2:23" x14ac:dyDescent="0.25">
      <c r="B60" s="272">
        <v>2</v>
      </c>
      <c r="C60" s="503" t="s">
        <v>583</v>
      </c>
      <c r="D60" s="500">
        <v>255728294</v>
      </c>
      <c r="E60" s="500">
        <v>0</v>
      </c>
      <c r="F60" s="504">
        <f t="shared" ref="F60:F69" si="7">IF(G60=0,0,G60/D60)</f>
        <v>0.66</v>
      </c>
      <c r="G60" s="500">
        <v>167619290</v>
      </c>
      <c r="H60" s="69"/>
      <c r="I60" s="69"/>
      <c r="J60" s="69"/>
      <c r="K60" s="69"/>
      <c r="L60" s="69"/>
      <c r="M60" s="69"/>
      <c r="N60" s="69"/>
      <c r="O60" s="69"/>
      <c r="P60" s="69"/>
      <c r="Q60" s="69"/>
      <c r="R60" s="69"/>
      <c r="S60" s="69"/>
      <c r="T60" s="69"/>
      <c r="U60" s="69"/>
      <c r="V60" s="69"/>
      <c r="W60" s="69"/>
    </row>
    <row r="61" spans="2:23" x14ac:dyDescent="0.25">
      <c r="B61" s="272">
        <v>3</v>
      </c>
      <c r="C61" s="503" t="s">
        <v>584</v>
      </c>
      <c r="D61" s="500">
        <v>4568334</v>
      </c>
      <c r="E61" s="500">
        <v>0</v>
      </c>
      <c r="F61" s="504">
        <f t="shared" si="7"/>
        <v>0.84</v>
      </c>
      <c r="G61" s="500">
        <v>3836955</v>
      </c>
      <c r="H61" s="69"/>
      <c r="I61" s="69"/>
      <c r="J61" s="69"/>
      <c r="K61" s="69"/>
      <c r="L61" s="69"/>
      <c r="M61" s="69"/>
      <c r="N61" s="69"/>
      <c r="O61" s="69"/>
      <c r="P61" s="69"/>
      <c r="Q61" s="69"/>
      <c r="R61" s="69"/>
      <c r="S61" s="69"/>
      <c r="T61" s="69"/>
      <c r="U61" s="69"/>
      <c r="V61" s="69"/>
      <c r="W61" s="69"/>
    </row>
    <row r="62" spans="2:23" x14ac:dyDescent="0.25">
      <c r="B62" s="272">
        <v>4</v>
      </c>
      <c r="C62" s="503" t="s">
        <v>585</v>
      </c>
      <c r="D62" s="500">
        <v>9341362</v>
      </c>
      <c r="E62" s="500">
        <v>0</v>
      </c>
      <c r="F62" s="504">
        <f t="shared" si="7"/>
        <v>1</v>
      </c>
      <c r="G62" s="500">
        <v>9341362</v>
      </c>
      <c r="H62" s="69"/>
      <c r="I62" s="69"/>
      <c r="J62" s="69"/>
      <c r="K62" s="69"/>
      <c r="L62" s="69"/>
      <c r="M62" s="69"/>
      <c r="N62" s="69"/>
      <c r="O62" s="69"/>
      <c r="P62" s="69"/>
      <c r="Q62" s="69"/>
      <c r="R62" s="69"/>
      <c r="S62" s="69"/>
      <c r="T62" s="69"/>
      <c r="U62" s="69"/>
      <c r="V62" s="69"/>
      <c r="W62" s="69"/>
    </row>
    <row r="63" spans="2:23" x14ac:dyDescent="0.25">
      <c r="B63" s="272">
        <v>5</v>
      </c>
      <c r="C63" s="503" t="s">
        <v>586</v>
      </c>
      <c r="D63" s="500">
        <v>219351457</v>
      </c>
      <c r="E63" s="500">
        <v>0</v>
      </c>
      <c r="F63" s="504">
        <f t="shared" si="7"/>
        <v>1</v>
      </c>
      <c r="G63" s="500">
        <v>219351457</v>
      </c>
      <c r="H63" s="69"/>
      <c r="I63" s="69"/>
      <c r="J63" s="69"/>
      <c r="K63" s="69"/>
      <c r="L63" s="69"/>
      <c r="M63" s="69"/>
      <c r="N63" s="69"/>
      <c r="O63" s="69"/>
      <c r="P63" s="69"/>
      <c r="Q63" s="69"/>
      <c r="R63" s="69"/>
      <c r="S63" s="69"/>
      <c r="T63" s="69"/>
      <c r="U63" s="69"/>
      <c r="V63" s="69"/>
      <c r="W63" s="69"/>
    </row>
    <row r="64" spans="2:23" x14ac:dyDescent="0.25">
      <c r="B64" s="272">
        <v>6</v>
      </c>
      <c r="C64" s="503" t="s">
        <v>587</v>
      </c>
      <c r="D64" s="500">
        <v>122647750</v>
      </c>
      <c r="E64" s="500">
        <v>0</v>
      </c>
      <c r="F64" s="504">
        <f t="shared" si="7"/>
        <v>1</v>
      </c>
      <c r="G64" s="500">
        <v>122647750</v>
      </c>
      <c r="H64" s="69"/>
      <c r="I64" s="69"/>
      <c r="J64" s="69"/>
      <c r="K64" s="69"/>
      <c r="L64" s="69"/>
      <c r="M64" s="69"/>
      <c r="N64" s="69"/>
      <c r="O64" s="69"/>
      <c r="P64" s="69"/>
      <c r="Q64" s="69"/>
      <c r="R64" s="69"/>
      <c r="S64" s="69"/>
      <c r="T64" s="69"/>
      <c r="U64" s="69"/>
      <c r="V64" s="69"/>
      <c r="W64" s="69"/>
    </row>
    <row r="65" spans="2:23" x14ac:dyDescent="0.25">
      <c r="B65" s="272">
        <v>7</v>
      </c>
      <c r="C65" s="503" t="s">
        <v>588</v>
      </c>
      <c r="D65" s="500">
        <v>8204099</v>
      </c>
      <c r="E65" s="500">
        <v>0</v>
      </c>
      <c r="F65" s="504">
        <f t="shared" si="7"/>
        <v>0.99</v>
      </c>
      <c r="G65" s="500">
        <v>8110779</v>
      </c>
      <c r="H65" s="69"/>
      <c r="I65" s="69"/>
      <c r="J65" s="69"/>
      <c r="K65" s="69"/>
      <c r="L65" s="69"/>
      <c r="M65" s="69"/>
      <c r="N65" s="69"/>
      <c r="O65" s="69"/>
      <c r="P65" s="69"/>
      <c r="Q65" s="69"/>
      <c r="R65" s="69"/>
      <c r="S65" s="69"/>
      <c r="T65" s="69"/>
      <c r="U65" s="69"/>
      <c r="V65" s="69"/>
      <c r="W65" s="69"/>
    </row>
    <row r="66" spans="2:23" x14ac:dyDescent="0.25">
      <c r="B66" s="272">
        <v>8</v>
      </c>
      <c r="C66" s="503" t="s">
        <v>589</v>
      </c>
      <c r="D66" s="500">
        <v>0</v>
      </c>
      <c r="E66" s="500">
        <v>0</v>
      </c>
      <c r="F66" s="504">
        <f t="shared" si="7"/>
        <v>0</v>
      </c>
      <c r="G66" s="500">
        <v>0</v>
      </c>
      <c r="H66" s="69"/>
      <c r="I66" s="69"/>
      <c r="J66" s="69"/>
      <c r="K66" s="69"/>
      <c r="L66" s="69"/>
      <c r="M66" s="69"/>
      <c r="N66" s="69"/>
      <c r="O66" s="69"/>
      <c r="P66" s="69"/>
      <c r="Q66" s="69"/>
      <c r="R66" s="69"/>
      <c r="S66" s="69"/>
      <c r="T66" s="69"/>
      <c r="U66" s="69"/>
      <c r="V66" s="69"/>
      <c r="W66" s="69"/>
    </row>
    <row r="67" spans="2:23" x14ac:dyDescent="0.25">
      <c r="B67" s="272">
        <v>9</v>
      </c>
      <c r="C67" s="503" t="s">
        <v>590</v>
      </c>
      <c r="D67" s="500">
        <v>0</v>
      </c>
      <c r="E67" s="500">
        <v>0</v>
      </c>
      <c r="F67" s="504">
        <f t="shared" si="7"/>
        <v>0</v>
      </c>
      <c r="G67" s="500">
        <v>0</v>
      </c>
      <c r="H67" s="69"/>
      <c r="I67" s="69"/>
      <c r="J67" s="69"/>
      <c r="K67" s="69"/>
      <c r="L67" s="69"/>
      <c r="M67" s="69"/>
      <c r="N67" s="69"/>
      <c r="O67" s="69"/>
      <c r="P67" s="69"/>
      <c r="Q67" s="69"/>
      <c r="R67" s="69"/>
      <c r="S67" s="69"/>
      <c r="T67" s="69"/>
      <c r="U67" s="69"/>
      <c r="V67" s="69"/>
      <c r="W67" s="69"/>
    </row>
    <row r="68" spans="2:23" x14ac:dyDescent="0.25">
      <c r="B68" s="272">
        <v>10</v>
      </c>
      <c r="C68" s="503" t="s">
        <v>591</v>
      </c>
      <c r="D68" s="500">
        <v>0</v>
      </c>
      <c r="E68" s="500">
        <v>0</v>
      </c>
      <c r="F68" s="504">
        <f t="shared" si="7"/>
        <v>0</v>
      </c>
      <c r="G68" s="500">
        <v>0</v>
      </c>
      <c r="H68" s="69"/>
      <c r="I68" s="69"/>
      <c r="J68" s="69"/>
      <c r="K68" s="69"/>
      <c r="L68" s="69"/>
      <c r="M68" s="69"/>
      <c r="N68" s="69"/>
      <c r="O68" s="69"/>
      <c r="P68" s="69"/>
      <c r="Q68" s="69"/>
      <c r="R68" s="69"/>
      <c r="S68" s="69"/>
      <c r="T68" s="69"/>
      <c r="U68" s="69"/>
      <c r="V68" s="69"/>
      <c r="W68" s="69"/>
    </row>
    <row r="69" spans="2:23" x14ac:dyDescent="0.25">
      <c r="B69" s="297">
        <v>11</v>
      </c>
      <c r="C69" s="505" t="s">
        <v>92</v>
      </c>
      <c r="D69" s="506">
        <f>SUM(D59:D68)</f>
        <v>852744426</v>
      </c>
      <c r="E69" s="506">
        <f>SUM(E59:E68)</f>
        <v>0</v>
      </c>
      <c r="F69" s="507">
        <f t="shared" si="7"/>
        <v>0.82</v>
      </c>
      <c r="G69" s="506">
        <f>SUM(G59:G68)</f>
        <v>701558911</v>
      </c>
      <c r="H69" s="69"/>
      <c r="I69" s="69"/>
      <c r="J69" s="69"/>
      <c r="K69" s="69"/>
      <c r="L69" s="69"/>
      <c r="M69" s="69"/>
      <c r="N69" s="69"/>
      <c r="O69" s="69"/>
      <c r="P69" s="69"/>
      <c r="Q69" s="69"/>
      <c r="R69" s="69"/>
      <c r="S69" s="69"/>
      <c r="T69" s="69"/>
      <c r="U69" s="69"/>
      <c r="V69" s="69"/>
      <c r="W69" s="69"/>
    </row>
    <row r="70" spans="2:23" x14ac:dyDescent="0.25">
      <c r="B70" s="294" t="s">
        <v>592</v>
      </c>
      <c r="C70" s="69"/>
      <c r="D70" s="69"/>
      <c r="E70" s="69"/>
      <c r="F70" s="69"/>
      <c r="G70" s="69"/>
      <c r="H70" s="69"/>
      <c r="I70" s="69"/>
      <c r="J70" s="69"/>
      <c r="K70" s="69"/>
      <c r="L70" s="69"/>
      <c r="M70" s="69"/>
      <c r="N70" s="69"/>
      <c r="O70" s="69"/>
      <c r="P70" s="69"/>
      <c r="Q70" s="69"/>
      <c r="R70" s="69"/>
      <c r="S70" s="69"/>
      <c r="T70" s="69"/>
      <c r="U70" s="69"/>
      <c r="V70" s="69"/>
      <c r="W70" s="69"/>
    </row>
    <row r="73" spans="2:23" ht="60.75" customHeight="1" x14ac:dyDescent="0.25">
      <c r="B73" s="601" t="s">
        <v>593</v>
      </c>
      <c r="C73" s="602"/>
      <c r="D73" s="602"/>
      <c r="E73" s="602"/>
      <c r="F73" s="602"/>
      <c r="G73" s="603"/>
    </row>
  </sheetData>
  <sheetProtection algorithmName="SHA-512" hashValue="qxFT3l9u8tNb3X3qFaO0MSROCTpmUZTRimPG6c0Wfn/h8UYl18IBDX4pZufz6nv1Kp2erJHYxypODVOW56DINg==" saltValue="+dqpG2dRmUQiNj/VDLBibg==" spinCount="100000" sheet="1" objects="1" scenarios="1"/>
  <mergeCells count="1">
    <mergeCell ref="B73:G73"/>
  </mergeCells>
  <pageMargins left="0.51181102362204722" right="0.51181102362204722" top="0.78740157480314965" bottom="0.78740157480314965" header="0.31496062992125984" footer="0.31496062992125984"/>
  <pageSetup paperSize="9" scale="80" orientation="landscape" r:id="rId1"/>
  <customProperties>
    <customPr name="_pios_id" r:id="rId2"/>
  </customPropertie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Planilha20">
    <tabColor theme="5" tint="-0.249977111117893"/>
  </sheetPr>
  <dimension ref="B1:H20"/>
  <sheetViews>
    <sheetView showGridLines="0" zoomScale="110" zoomScaleNormal="110" workbookViewId="0">
      <pane ySplit="6" topLeftCell="A7" activePane="bottomLeft" state="frozen"/>
      <selection activeCell="A6" sqref="A6"/>
      <selection pane="bottomLeft" activeCell="B17" sqref="B17:C17"/>
    </sheetView>
  </sheetViews>
  <sheetFormatPr defaultColWidth="8.77734375" defaultRowHeight="13.8" x14ac:dyDescent="0.25"/>
  <cols>
    <col min="1" max="1" width="2.33203125" style="1" customWidth="1"/>
    <col min="2" max="2" width="30.6640625" style="1" customWidth="1"/>
    <col min="3" max="3" width="27.109375" style="1" customWidth="1"/>
    <col min="4" max="4" width="8.77734375" style="1"/>
    <col min="5" max="5" width="14.109375" style="1" bestFit="1" customWidth="1"/>
    <col min="6" max="6" width="12.77734375" style="1" bestFit="1" customWidth="1"/>
    <col min="7" max="16384" width="8.77734375" style="1"/>
  </cols>
  <sheetData>
    <row r="1" spans="2:3" s="3" customFormat="1" x14ac:dyDescent="0.25">
      <c r="B1" s="20"/>
    </row>
    <row r="2" spans="2:3" s="3" customFormat="1" x14ac:dyDescent="0.25">
      <c r="B2" s="20"/>
    </row>
    <row r="3" spans="2:3" s="3" customFormat="1" x14ac:dyDescent="0.25">
      <c r="B3" s="20"/>
    </row>
    <row r="4" spans="2:3" s="3" customFormat="1" x14ac:dyDescent="0.25">
      <c r="B4" s="305" t="s">
        <v>594</v>
      </c>
    </row>
    <row r="5" spans="2:3" s="3" customFormat="1" x14ac:dyDescent="0.25">
      <c r="B5" s="305" t="s">
        <v>132</v>
      </c>
    </row>
    <row r="6" spans="2:3" s="3" customFormat="1" x14ac:dyDescent="0.25">
      <c r="B6" s="305" t="str">
        <f>'KM1'!B6</f>
        <v>Data Base: 30/06/2025</v>
      </c>
    </row>
    <row r="7" spans="2:3" ht="15" customHeight="1" x14ac:dyDescent="0.2">
      <c r="C7" s="229" t="s">
        <v>47</v>
      </c>
    </row>
    <row r="8" spans="2:3" ht="15" customHeight="1" x14ac:dyDescent="0.25">
      <c r="B8" s="155" t="s">
        <v>595</v>
      </c>
      <c r="C8" s="155" t="s">
        <v>596</v>
      </c>
    </row>
    <row r="9" spans="2:3" ht="15" customHeight="1" x14ac:dyDescent="0.25">
      <c r="B9" s="156" t="s">
        <v>597</v>
      </c>
      <c r="C9" s="369"/>
    </row>
    <row r="10" spans="2:3" ht="15" customHeight="1" x14ac:dyDescent="0.25">
      <c r="B10" s="156" t="s">
        <v>598</v>
      </c>
      <c r="C10" s="369"/>
    </row>
    <row r="11" spans="2:3" ht="15" customHeight="1" x14ac:dyDescent="0.25">
      <c r="B11" s="156" t="s">
        <v>599</v>
      </c>
      <c r="C11" s="369"/>
    </row>
    <row r="12" spans="2:3" ht="15" customHeight="1" x14ac:dyDescent="0.25">
      <c r="B12" s="156" t="s">
        <v>600</v>
      </c>
      <c r="C12" s="369"/>
    </row>
    <row r="13" spans="2:3" ht="15" customHeight="1" x14ac:dyDescent="0.25">
      <c r="B13" s="156" t="s">
        <v>601</v>
      </c>
      <c r="C13" s="369"/>
    </row>
    <row r="14" spans="2:3" ht="15" customHeight="1" x14ac:dyDescent="0.25">
      <c r="B14" s="156" t="s">
        <v>602</v>
      </c>
      <c r="C14" s="369"/>
    </row>
    <row r="15" spans="2:3" ht="15" customHeight="1" x14ac:dyDescent="0.25">
      <c r="B15" s="157" t="s">
        <v>176</v>
      </c>
      <c r="C15" s="158">
        <f>SUM(C9:C14)</f>
        <v>0</v>
      </c>
    </row>
    <row r="17" spans="2:8" ht="79.5" customHeight="1" x14ac:dyDescent="0.25">
      <c r="B17" s="604" t="s">
        <v>603</v>
      </c>
      <c r="C17" s="605"/>
      <c r="D17" s="320"/>
      <c r="E17" s="33"/>
      <c r="F17" s="33"/>
      <c r="G17" s="33"/>
      <c r="H17" s="33"/>
    </row>
    <row r="18" spans="2:8" x14ac:dyDescent="0.25">
      <c r="B18" s="511"/>
      <c r="C18" s="511"/>
    </row>
    <row r="19" spans="2:8" x14ac:dyDescent="0.25">
      <c r="B19" s="511"/>
      <c r="C19" s="511"/>
    </row>
    <row r="20" spans="2:8" x14ac:dyDescent="0.25">
      <c r="B20" s="511"/>
      <c r="C20" s="511"/>
    </row>
  </sheetData>
  <sheetProtection algorithmName="SHA-512" hashValue="w56TH5NbMc4BSkcZV6Es4Cgz0Ql6bTIvZXMDxH5/3wpIh4wBidRvfeWxCHUVupvtkSQ6/ahClwGQVrbS56KLxQ==" saltValue="KYEi53jZIpk10M0hUWlOJw==" spinCount="100000" sheet="1" objects="1" scenarios="1"/>
  <mergeCells count="1">
    <mergeCell ref="B17:C17"/>
  </mergeCells>
  <pageMargins left="0.511811024" right="0.511811024" top="0.78740157499999996" bottom="0.78740157499999996" header="0.31496062000000002" footer="0.31496062000000002"/>
  <pageSetup paperSize="9" orientation="portrait"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3">
    <tabColor theme="9" tint="-0.249977111117893"/>
    <pageSetUpPr fitToPage="1"/>
  </sheetPr>
  <dimension ref="B4:K51"/>
  <sheetViews>
    <sheetView showGridLines="0" zoomScaleNormal="100" workbookViewId="0">
      <pane xSplit="1" ySplit="6" topLeftCell="B7" activePane="bottomRight" state="frozen"/>
      <selection pane="topRight" activeCell="A6" sqref="A6"/>
      <selection pane="bottomLeft" activeCell="A6" sqref="A6"/>
      <selection pane="bottomRight" activeCell="D1" sqref="D1"/>
    </sheetView>
  </sheetViews>
  <sheetFormatPr defaultColWidth="9.33203125" defaultRowHeight="13.8" x14ac:dyDescent="0.25"/>
  <cols>
    <col min="1" max="1" width="2.33203125" style="20" customWidth="1"/>
    <col min="2" max="2" width="6.77734375" style="20" customWidth="1"/>
    <col min="3" max="3" width="68" style="20" customWidth="1"/>
    <col min="4" max="8" width="18.77734375" style="20" customWidth="1"/>
    <col min="9" max="9" width="14.109375" style="20" bestFit="1" customWidth="1"/>
    <col min="10" max="10" width="39" style="20" bestFit="1" customWidth="1"/>
    <col min="11" max="11" width="15.6640625" style="20" bestFit="1" customWidth="1"/>
    <col min="12" max="16384" width="9.33203125" style="20"/>
  </cols>
  <sheetData>
    <row r="4" spans="2:9" x14ac:dyDescent="0.25">
      <c r="B4" s="305" t="s">
        <v>44</v>
      </c>
    </row>
    <row r="5" spans="2:9" x14ac:dyDescent="0.25">
      <c r="B5" s="305" t="s">
        <v>45</v>
      </c>
    </row>
    <row r="6" spans="2:9" x14ac:dyDescent="0.25">
      <c r="B6" s="305" t="s">
        <v>46</v>
      </c>
    </row>
    <row r="7" spans="2:9" ht="15" customHeight="1" x14ac:dyDescent="0.2">
      <c r="H7" s="229" t="s">
        <v>47</v>
      </c>
    </row>
    <row r="8" spans="2:9" ht="15" customHeight="1" x14ac:dyDescent="0.25">
      <c r="B8" s="79"/>
      <c r="C8" s="80"/>
      <c r="D8" s="81" t="s">
        <v>48</v>
      </c>
      <c r="E8" s="81" t="s">
        <v>49</v>
      </c>
      <c r="F8" s="81" t="s">
        <v>50</v>
      </c>
      <c r="G8" s="81" t="s">
        <v>51</v>
      </c>
      <c r="H8" s="81" t="s">
        <v>52</v>
      </c>
    </row>
    <row r="9" spans="2:9" ht="15" customHeight="1" x14ac:dyDescent="0.25">
      <c r="B9" s="82"/>
      <c r="C9" s="83"/>
      <c r="D9" s="62">
        <v>45838</v>
      </c>
      <c r="E9" s="62">
        <v>45747</v>
      </c>
      <c r="F9" s="62">
        <v>45657</v>
      </c>
      <c r="G9" s="62">
        <v>45565</v>
      </c>
      <c r="H9" s="62">
        <v>45473</v>
      </c>
    </row>
    <row r="10" spans="2:9" ht="15" customHeight="1" x14ac:dyDescent="0.25">
      <c r="B10" s="550" t="s">
        <v>53</v>
      </c>
      <c r="C10" s="550"/>
      <c r="D10" s="550"/>
      <c r="E10" s="550"/>
      <c r="F10" s="550"/>
      <c r="G10" s="550"/>
      <c r="H10" s="551"/>
    </row>
    <row r="11" spans="2:9" ht="15" customHeight="1" x14ac:dyDescent="0.25">
      <c r="B11" s="84">
        <v>1</v>
      </c>
      <c r="C11" s="85" t="s">
        <v>54</v>
      </c>
      <c r="D11" s="464">
        <v>172297005</v>
      </c>
      <c r="E11" s="464">
        <v>176190888</v>
      </c>
      <c r="F11" s="464">
        <v>164763409</v>
      </c>
      <c r="G11" s="464">
        <v>175762125</v>
      </c>
      <c r="H11" s="404">
        <v>165971877</v>
      </c>
      <c r="I11" s="57"/>
    </row>
    <row r="12" spans="2:9" ht="41.4" x14ac:dyDescent="0.25">
      <c r="B12" s="84" t="s">
        <v>55</v>
      </c>
      <c r="C12" s="85" t="s">
        <v>56</v>
      </c>
      <c r="D12" s="464">
        <v>172297005</v>
      </c>
      <c r="E12" s="464">
        <v>176190888</v>
      </c>
      <c r="F12" s="464">
        <f t="shared" ref="F12:H12" si="0">F11</f>
        <v>164763409</v>
      </c>
      <c r="G12" s="464">
        <f t="shared" si="0"/>
        <v>175762125</v>
      </c>
      <c r="H12" s="464">
        <f t="shared" si="0"/>
        <v>165971877</v>
      </c>
      <c r="I12" s="57"/>
    </row>
    <row r="13" spans="2:9" ht="15" customHeight="1" x14ac:dyDescent="0.25">
      <c r="B13" s="84">
        <v>2</v>
      </c>
      <c r="C13" s="85" t="s">
        <v>57</v>
      </c>
      <c r="D13" s="464">
        <v>172297005</v>
      </c>
      <c r="E13" s="464">
        <v>176190888</v>
      </c>
      <c r="F13" s="464">
        <v>164763409</v>
      </c>
      <c r="G13" s="464">
        <v>175762125</v>
      </c>
      <c r="H13" s="404">
        <v>165971877</v>
      </c>
      <c r="I13" s="57"/>
    </row>
    <row r="14" spans="2:9" ht="15" customHeight="1" x14ac:dyDescent="0.25">
      <c r="B14" s="84" t="s">
        <v>58</v>
      </c>
      <c r="C14" s="85" t="s">
        <v>59</v>
      </c>
      <c r="D14" s="464">
        <v>172297005</v>
      </c>
      <c r="E14" s="464">
        <v>176190888</v>
      </c>
      <c r="F14" s="464">
        <f t="shared" ref="F14:H14" si="1">F13</f>
        <v>164763409</v>
      </c>
      <c r="G14" s="464">
        <f t="shared" si="1"/>
        <v>175762125</v>
      </c>
      <c r="H14" s="464">
        <f t="shared" si="1"/>
        <v>165971877</v>
      </c>
      <c r="I14" s="57"/>
    </row>
    <row r="15" spans="2:9" ht="15" customHeight="1" x14ac:dyDescent="0.25">
      <c r="B15" s="84">
        <v>3</v>
      </c>
      <c r="C15" s="85" t="s">
        <v>60</v>
      </c>
      <c r="D15" s="464">
        <v>193368598</v>
      </c>
      <c r="E15" s="464">
        <v>197262481</v>
      </c>
      <c r="F15" s="464">
        <v>191102900</v>
      </c>
      <c r="G15" s="464">
        <v>202101617</v>
      </c>
      <c r="H15" s="404">
        <v>192311369</v>
      </c>
    </row>
    <row r="16" spans="2:9" ht="27.6" x14ac:dyDescent="0.25">
      <c r="B16" s="84" t="s">
        <v>61</v>
      </c>
      <c r="C16" s="85" t="s">
        <v>62</v>
      </c>
      <c r="D16" s="464">
        <v>193368598</v>
      </c>
      <c r="E16" s="464">
        <v>197262481</v>
      </c>
      <c r="F16" s="464">
        <f t="shared" ref="F16:H16" si="2">F15</f>
        <v>191102900</v>
      </c>
      <c r="G16" s="464">
        <f t="shared" si="2"/>
        <v>202101617</v>
      </c>
      <c r="H16" s="464">
        <f t="shared" si="2"/>
        <v>192311369</v>
      </c>
    </row>
    <row r="17" spans="2:9" ht="15" customHeight="1" x14ac:dyDescent="0.25">
      <c r="B17" s="86" t="s">
        <v>63</v>
      </c>
      <c r="C17" s="85" t="s">
        <v>64</v>
      </c>
      <c r="D17" s="464">
        <v>0</v>
      </c>
      <c r="E17" s="464">
        <v>0</v>
      </c>
      <c r="F17" s="464">
        <v>0</v>
      </c>
      <c r="G17" s="404">
        <v>0</v>
      </c>
      <c r="H17" s="464">
        <v>0</v>
      </c>
    </row>
    <row r="18" spans="2:9" ht="27.6" x14ac:dyDescent="0.25">
      <c r="B18" s="86" t="s">
        <v>65</v>
      </c>
      <c r="C18" s="85" t="s">
        <v>66</v>
      </c>
      <c r="D18" s="464">
        <v>0</v>
      </c>
      <c r="E18" s="464">
        <v>0</v>
      </c>
      <c r="F18" s="464">
        <f t="shared" ref="F18:H18" si="3">F17</f>
        <v>0</v>
      </c>
      <c r="G18" s="464">
        <f t="shared" si="3"/>
        <v>0</v>
      </c>
      <c r="H18" s="464">
        <f t="shared" si="3"/>
        <v>0</v>
      </c>
    </row>
    <row r="19" spans="2:9" ht="15" customHeight="1" x14ac:dyDescent="0.25">
      <c r="B19" s="86" t="s">
        <v>67</v>
      </c>
      <c r="C19" s="85" t="s">
        <v>68</v>
      </c>
      <c r="D19" s="464">
        <v>0</v>
      </c>
      <c r="E19" s="464">
        <v>0</v>
      </c>
      <c r="F19" s="464">
        <v>0</v>
      </c>
      <c r="G19" s="404">
        <v>0</v>
      </c>
      <c r="H19" s="464">
        <v>0</v>
      </c>
    </row>
    <row r="20" spans="2:9" ht="15" customHeight="1" x14ac:dyDescent="0.25">
      <c r="B20" s="550" t="s">
        <v>69</v>
      </c>
      <c r="C20" s="550"/>
      <c r="D20" s="550"/>
      <c r="E20" s="550"/>
      <c r="F20" s="550"/>
      <c r="G20" s="550"/>
      <c r="H20" s="551"/>
    </row>
    <row r="21" spans="2:9" ht="15" customHeight="1" x14ac:dyDescent="0.25">
      <c r="B21" s="84">
        <v>4</v>
      </c>
      <c r="C21" s="85" t="s">
        <v>70</v>
      </c>
      <c r="D21" s="464">
        <v>757538668</v>
      </c>
      <c r="E21" s="464">
        <v>689601344</v>
      </c>
      <c r="F21" s="464">
        <v>676591904</v>
      </c>
      <c r="G21" s="464">
        <v>633382626</v>
      </c>
      <c r="H21" s="464">
        <v>617177644</v>
      </c>
      <c r="I21" s="57"/>
    </row>
    <row r="22" spans="2:9" ht="53.25" customHeight="1" x14ac:dyDescent="0.25">
      <c r="B22" s="84" t="s">
        <v>71</v>
      </c>
      <c r="C22" s="85" t="s">
        <v>72</v>
      </c>
      <c r="D22" s="464">
        <f>D21</f>
        <v>757538668</v>
      </c>
      <c r="E22" s="464">
        <v>689601344</v>
      </c>
      <c r="F22" s="464">
        <f t="shared" ref="F22:H22" si="4">F21</f>
        <v>676591904</v>
      </c>
      <c r="G22" s="464">
        <f t="shared" si="4"/>
        <v>633382626</v>
      </c>
      <c r="H22" s="464">
        <f t="shared" si="4"/>
        <v>617177644</v>
      </c>
      <c r="I22" s="57"/>
    </row>
    <row r="23" spans="2:9" ht="15" customHeight="1" x14ac:dyDescent="0.25">
      <c r="B23" s="550" t="s">
        <v>73</v>
      </c>
      <c r="C23" s="550"/>
      <c r="D23" s="550"/>
      <c r="E23" s="550"/>
      <c r="F23" s="550"/>
      <c r="G23" s="550"/>
      <c r="H23" s="551"/>
    </row>
    <row r="24" spans="2:9" ht="15" customHeight="1" x14ac:dyDescent="0.25">
      <c r="B24" s="84">
        <v>5</v>
      </c>
      <c r="C24" s="85" t="s">
        <v>74</v>
      </c>
      <c r="D24" s="63">
        <f>D11/D21</f>
        <v>0.22700000000000001</v>
      </c>
      <c r="E24" s="63">
        <f t="shared" ref="E24:H24" si="5">E11/E21</f>
        <v>0.255</v>
      </c>
      <c r="F24" s="63">
        <f t="shared" si="5"/>
        <v>0.24399999999999999</v>
      </c>
      <c r="G24" s="63">
        <f t="shared" si="5"/>
        <v>0.27700000000000002</v>
      </c>
      <c r="H24" s="63">
        <f t="shared" si="5"/>
        <v>0.26900000000000002</v>
      </c>
    </row>
    <row r="25" spans="2:9" x14ac:dyDescent="0.25">
      <c r="B25" s="84" t="s">
        <v>75</v>
      </c>
      <c r="C25" s="85" t="s">
        <v>76</v>
      </c>
      <c r="D25" s="63">
        <f>D12/D22</f>
        <v>0.22700000000000001</v>
      </c>
      <c r="E25" s="63">
        <f t="shared" ref="E25:H25" si="6">E12/E22</f>
        <v>0.255</v>
      </c>
      <c r="F25" s="63">
        <f t="shared" si="6"/>
        <v>0.24399999999999999</v>
      </c>
      <c r="G25" s="63">
        <f t="shared" si="6"/>
        <v>0.27700000000000002</v>
      </c>
      <c r="H25" s="63">
        <f t="shared" si="6"/>
        <v>0.26900000000000002</v>
      </c>
    </row>
    <row r="26" spans="2:9" ht="15" customHeight="1" x14ac:dyDescent="0.25">
      <c r="B26" s="84">
        <v>6</v>
      </c>
      <c r="C26" s="85" t="s">
        <v>77</v>
      </c>
      <c r="D26" s="63">
        <f>D13/D21</f>
        <v>0.22700000000000001</v>
      </c>
      <c r="E26" s="63">
        <f t="shared" ref="E26:H26" si="7">E13/E21</f>
        <v>0.255</v>
      </c>
      <c r="F26" s="63">
        <f t="shared" si="7"/>
        <v>0.24399999999999999</v>
      </c>
      <c r="G26" s="63">
        <f t="shared" si="7"/>
        <v>0.27700000000000002</v>
      </c>
      <c r="H26" s="63">
        <f t="shared" si="7"/>
        <v>0.26900000000000002</v>
      </c>
    </row>
    <row r="27" spans="2:9" ht="15" customHeight="1" x14ac:dyDescent="0.25">
      <c r="B27" s="84" t="s">
        <v>78</v>
      </c>
      <c r="C27" s="85" t="s">
        <v>79</v>
      </c>
      <c r="D27" s="63">
        <f>D14/D22</f>
        <v>0.22700000000000001</v>
      </c>
      <c r="E27" s="63">
        <f t="shared" ref="E27:H27" si="8">E14/E22</f>
        <v>0.255</v>
      </c>
      <c r="F27" s="63">
        <f t="shared" si="8"/>
        <v>0.24399999999999999</v>
      </c>
      <c r="G27" s="63">
        <f t="shared" si="8"/>
        <v>0.27700000000000002</v>
      </c>
      <c r="H27" s="63">
        <f t="shared" si="8"/>
        <v>0.26900000000000002</v>
      </c>
    </row>
    <row r="28" spans="2:9" ht="15" customHeight="1" x14ac:dyDescent="0.25">
      <c r="B28" s="84">
        <v>7</v>
      </c>
      <c r="C28" s="85" t="s">
        <v>80</v>
      </c>
      <c r="D28" s="63">
        <f>D15/D21</f>
        <v>0.255</v>
      </c>
      <c r="E28" s="63">
        <f t="shared" ref="E28:H28" si="9">E15/E21</f>
        <v>0.28599999999999998</v>
      </c>
      <c r="F28" s="63">
        <f t="shared" si="9"/>
        <v>0.28199999999999997</v>
      </c>
      <c r="G28" s="63">
        <f t="shared" si="9"/>
        <v>0.31900000000000001</v>
      </c>
      <c r="H28" s="63">
        <f t="shared" si="9"/>
        <v>0.312</v>
      </c>
    </row>
    <row r="29" spans="2:9" ht="15" customHeight="1" x14ac:dyDescent="0.25">
      <c r="B29" s="84" t="s">
        <v>81</v>
      </c>
      <c r="C29" s="85" t="s">
        <v>82</v>
      </c>
      <c r="D29" s="63">
        <f>D16/D22</f>
        <v>0.255</v>
      </c>
      <c r="E29" s="63">
        <f t="shared" ref="E29:H29" si="10">E16/E22</f>
        <v>0.28599999999999998</v>
      </c>
      <c r="F29" s="63">
        <f t="shared" si="10"/>
        <v>0.28199999999999997</v>
      </c>
      <c r="G29" s="63">
        <f t="shared" si="10"/>
        <v>0.31900000000000001</v>
      </c>
      <c r="H29" s="63">
        <f t="shared" si="10"/>
        <v>0.312</v>
      </c>
    </row>
    <row r="30" spans="2:9" ht="15" customHeight="1" x14ac:dyDescent="0.25">
      <c r="B30" s="550" t="s">
        <v>83</v>
      </c>
      <c r="C30" s="550"/>
      <c r="D30" s="550"/>
      <c r="E30" s="550"/>
      <c r="F30" s="550"/>
      <c r="G30" s="550"/>
      <c r="H30" s="551"/>
    </row>
    <row r="31" spans="2:9" ht="15" customHeight="1" x14ac:dyDescent="0.25">
      <c r="B31" s="84">
        <v>8</v>
      </c>
      <c r="C31" s="85" t="s">
        <v>84</v>
      </c>
      <c r="D31" s="465">
        <v>2.5000000000000001E-2</v>
      </c>
      <c r="E31" s="465">
        <v>2.5000000000000001E-2</v>
      </c>
      <c r="F31" s="225">
        <v>2.5000000000000001E-2</v>
      </c>
      <c r="G31" s="225">
        <v>2.5000000000000001E-2</v>
      </c>
      <c r="H31" s="225">
        <v>2.5000000000000001E-2</v>
      </c>
    </row>
    <row r="32" spans="2:9" ht="15" customHeight="1" x14ac:dyDescent="0.25">
      <c r="B32" s="84">
        <v>9</v>
      </c>
      <c r="C32" s="85" t="s">
        <v>85</v>
      </c>
      <c r="D32" s="465">
        <v>1E-3</v>
      </c>
      <c r="E32" s="465">
        <v>0</v>
      </c>
      <c r="F32" s="225">
        <v>0</v>
      </c>
      <c r="G32" s="225">
        <v>0</v>
      </c>
      <c r="H32" s="63">
        <v>0</v>
      </c>
    </row>
    <row r="33" spans="2:11" ht="15" customHeight="1" x14ac:dyDescent="0.25">
      <c r="B33" s="84">
        <v>10</v>
      </c>
      <c r="C33" s="85" t="s">
        <v>86</v>
      </c>
      <c r="D33" s="465">
        <v>0</v>
      </c>
      <c r="E33" s="465">
        <v>0</v>
      </c>
      <c r="F33" s="225">
        <v>0</v>
      </c>
      <c r="G33" s="225">
        <v>0</v>
      </c>
      <c r="H33" s="63">
        <v>0</v>
      </c>
    </row>
    <row r="34" spans="2:11" ht="15" customHeight="1" x14ac:dyDescent="0.25">
      <c r="B34" s="84">
        <v>11</v>
      </c>
      <c r="C34" s="85" t="s">
        <v>87</v>
      </c>
      <c r="D34" s="225">
        <f>SUM(D31:D33)</f>
        <v>2.5999999999999999E-2</v>
      </c>
      <c r="E34" s="225">
        <f>SUM(E31:E33)</f>
        <v>2.5000000000000001E-2</v>
      </c>
      <c r="F34" s="225">
        <v>2.5000000000000001E-2</v>
      </c>
      <c r="G34" s="225">
        <v>2.5000000000000001E-2</v>
      </c>
      <c r="H34" s="225">
        <v>2.5000000000000001E-2</v>
      </c>
    </row>
    <row r="35" spans="2:11" ht="15" customHeight="1" x14ac:dyDescent="0.25">
      <c r="B35" s="84">
        <v>12</v>
      </c>
      <c r="C35" s="85" t="s">
        <v>88</v>
      </c>
      <c r="D35" s="225">
        <f>D24-0.045-D34</f>
        <v>0.156</v>
      </c>
      <c r="E35" s="225">
        <f>E24-0.045-E34</f>
        <v>0.185</v>
      </c>
      <c r="F35" s="225">
        <v>0.20699999999999999</v>
      </c>
      <c r="G35" s="225">
        <v>0.19900000000000001</v>
      </c>
      <c r="H35" s="225">
        <v>0.191</v>
      </c>
      <c r="I35" s="58"/>
    </row>
    <row r="36" spans="2:11" ht="27.6" x14ac:dyDescent="0.25">
      <c r="B36" s="84" t="s">
        <v>89</v>
      </c>
      <c r="C36" s="85" t="s">
        <v>90</v>
      </c>
      <c r="D36" s="225">
        <f>D25-0.045-D34</f>
        <v>0.156</v>
      </c>
      <c r="E36" s="225">
        <f>E25-0.045-E34</f>
        <v>0.185</v>
      </c>
      <c r="F36" s="225">
        <f t="shared" ref="F36:H36" si="11">F25-0.045-F34</f>
        <v>0.17399999999999999</v>
      </c>
      <c r="G36" s="225">
        <f t="shared" si="11"/>
        <v>0.20699999999999999</v>
      </c>
      <c r="H36" s="225">
        <f t="shared" si="11"/>
        <v>0.19900000000000001</v>
      </c>
      <c r="I36" s="58"/>
    </row>
    <row r="37" spans="2:11" ht="15" customHeight="1" x14ac:dyDescent="0.25">
      <c r="B37" s="550" t="s">
        <v>91</v>
      </c>
      <c r="C37" s="550"/>
      <c r="D37" s="550"/>
      <c r="E37" s="550"/>
      <c r="F37" s="550"/>
      <c r="G37" s="550"/>
      <c r="H37" s="551"/>
      <c r="K37" s="61"/>
    </row>
    <row r="38" spans="2:11" ht="15" customHeight="1" x14ac:dyDescent="0.25">
      <c r="B38" s="84">
        <v>13</v>
      </c>
      <c r="C38" s="85" t="s">
        <v>92</v>
      </c>
      <c r="D38" s="461">
        <v>1035180634</v>
      </c>
      <c r="E38" s="461">
        <v>1014032890</v>
      </c>
      <c r="F38" s="461">
        <v>987438872</v>
      </c>
      <c r="G38" s="464">
        <v>941554801</v>
      </c>
      <c r="H38" s="464">
        <v>904044583</v>
      </c>
      <c r="K38" s="59"/>
    </row>
    <row r="39" spans="2:11" ht="27.6" x14ac:dyDescent="0.25">
      <c r="B39" s="84" t="s">
        <v>93</v>
      </c>
      <c r="C39" s="85" t="s">
        <v>94</v>
      </c>
      <c r="D39" s="461">
        <f>D38</f>
        <v>1035180634</v>
      </c>
      <c r="E39" s="461">
        <v>1014032890</v>
      </c>
      <c r="F39" s="480">
        <f t="shared" ref="F39:H39" si="12">F38</f>
        <v>987438872</v>
      </c>
      <c r="G39" s="480">
        <f t="shared" si="12"/>
        <v>941554801</v>
      </c>
      <c r="H39" s="480">
        <f t="shared" si="12"/>
        <v>904044583</v>
      </c>
      <c r="K39" s="59"/>
    </row>
    <row r="40" spans="2:11" ht="15" customHeight="1" x14ac:dyDescent="0.25">
      <c r="B40" s="84">
        <v>14</v>
      </c>
      <c r="C40" s="85" t="s">
        <v>95</v>
      </c>
      <c r="D40" s="512">
        <f>D13/D38</f>
        <v>0.16600000000000001</v>
      </c>
      <c r="E40" s="512">
        <f>E13/E38</f>
        <v>0.17399999999999999</v>
      </c>
      <c r="F40" s="512">
        <f t="shared" ref="F40:H40" si="13">F13/F38</f>
        <v>0.16700000000000001</v>
      </c>
      <c r="G40" s="512">
        <f t="shared" si="13"/>
        <v>0.187</v>
      </c>
      <c r="H40" s="512">
        <f t="shared" si="13"/>
        <v>0.184</v>
      </c>
      <c r="K40" s="59"/>
    </row>
    <row r="41" spans="2:11" ht="15" customHeight="1" x14ac:dyDescent="0.25">
      <c r="B41" s="84" t="s">
        <v>96</v>
      </c>
      <c r="C41" s="85" t="s">
        <v>97</v>
      </c>
      <c r="D41" s="512">
        <f>D14/D39</f>
        <v>0.16600000000000001</v>
      </c>
      <c r="E41" s="512">
        <f>E14/E39</f>
        <v>0.17399999999999999</v>
      </c>
      <c r="F41" s="512">
        <f t="shared" ref="F41:H41" si="14">F14/F39</f>
        <v>0.16700000000000001</v>
      </c>
      <c r="G41" s="512">
        <f t="shared" si="14"/>
        <v>0.187</v>
      </c>
      <c r="H41" s="512">
        <f t="shared" si="14"/>
        <v>0.184</v>
      </c>
      <c r="K41" s="59"/>
    </row>
    <row r="42" spans="2:11" ht="15" customHeight="1" x14ac:dyDescent="0.25">
      <c r="B42" s="550" t="s">
        <v>98</v>
      </c>
      <c r="C42" s="550"/>
      <c r="D42" s="550"/>
      <c r="E42" s="550"/>
      <c r="F42" s="550"/>
      <c r="G42" s="550"/>
      <c r="H42" s="551"/>
      <c r="K42" s="61"/>
    </row>
    <row r="43" spans="2:11" ht="15" customHeight="1" x14ac:dyDescent="0.25">
      <c r="B43" s="84">
        <v>15</v>
      </c>
      <c r="C43" s="85" t="s">
        <v>99</v>
      </c>
      <c r="D43" s="461">
        <v>144714223</v>
      </c>
      <c r="E43" s="461">
        <v>106652283</v>
      </c>
      <c r="F43" s="461">
        <v>103624597</v>
      </c>
      <c r="G43" s="461">
        <v>101626417</v>
      </c>
      <c r="H43" s="461">
        <v>102278746</v>
      </c>
      <c r="K43" s="59"/>
    </row>
    <row r="44" spans="2:11" ht="15" customHeight="1" x14ac:dyDescent="0.25">
      <c r="B44" s="84">
        <v>16</v>
      </c>
      <c r="C44" s="85" t="s">
        <v>100</v>
      </c>
      <c r="D44" s="461">
        <v>14918508</v>
      </c>
      <c r="E44" s="461">
        <v>4366313</v>
      </c>
      <c r="F44" s="461">
        <v>16179583</v>
      </c>
      <c r="G44" s="461">
        <v>9389040</v>
      </c>
      <c r="H44" s="461">
        <v>16521881</v>
      </c>
      <c r="K44" s="59"/>
    </row>
    <row r="45" spans="2:11" ht="15" customHeight="1" x14ac:dyDescent="0.25">
      <c r="B45" s="84">
        <v>17</v>
      </c>
      <c r="C45" s="85" t="s">
        <v>101</v>
      </c>
      <c r="D45" s="517">
        <f>D43/D44</f>
        <v>9.6999999999999993</v>
      </c>
      <c r="E45" s="517">
        <f>E43/E44</f>
        <v>24.425999999999998</v>
      </c>
      <c r="F45" s="465">
        <v>6.4050000000000002</v>
      </c>
      <c r="G45" s="465">
        <v>10.824</v>
      </c>
      <c r="H45" s="465">
        <v>6.1909999999999998</v>
      </c>
      <c r="I45" s="60"/>
      <c r="J45" s="60"/>
    </row>
    <row r="46" spans="2:11" ht="15" customHeight="1" x14ac:dyDescent="0.25">
      <c r="B46" s="550" t="s">
        <v>102</v>
      </c>
      <c r="C46" s="550"/>
      <c r="D46" s="550"/>
      <c r="E46" s="550"/>
      <c r="F46" s="550"/>
      <c r="G46" s="550"/>
      <c r="H46" s="551"/>
    </row>
    <row r="47" spans="2:11" ht="15" customHeight="1" x14ac:dyDescent="0.25">
      <c r="B47" s="84">
        <v>18</v>
      </c>
      <c r="C47" s="85" t="s">
        <v>103</v>
      </c>
      <c r="D47" s="466">
        <v>778849934</v>
      </c>
      <c r="E47" s="466">
        <v>764961388</v>
      </c>
      <c r="F47" s="466">
        <v>738499795</v>
      </c>
      <c r="G47" s="513">
        <v>711853681</v>
      </c>
      <c r="H47" s="513">
        <v>689843972</v>
      </c>
    </row>
    <row r="48" spans="2:11" ht="15" customHeight="1" x14ac:dyDescent="0.25">
      <c r="B48" s="84">
        <v>19</v>
      </c>
      <c r="C48" s="85" t="s">
        <v>104</v>
      </c>
      <c r="D48" s="466">
        <v>603553896</v>
      </c>
      <c r="E48" s="466">
        <v>582432982</v>
      </c>
      <c r="F48" s="466">
        <v>570894963</v>
      </c>
      <c r="G48" s="513">
        <v>539837779</v>
      </c>
      <c r="H48" s="513">
        <v>551903629</v>
      </c>
    </row>
    <row r="49" spans="2:8" ht="15" customHeight="1" x14ac:dyDescent="0.25">
      <c r="B49" s="84">
        <v>20</v>
      </c>
      <c r="C49" s="85" t="s">
        <v>105</v>
      </c>
      <c r="D49" s="516">
        <f>D47/D48</f>
        <v>1.29</v>
      </c>
      <c r="E49" s="516">
        <f>E47/E48</f>
        <v>1.3129999999999999</v>
      </c>
      <c r="F49" s="467">
        <v>1.294</v>
      </c>
      <c r="G49" s="467">
        <v>1.319</v>
      </c>
      <c r="H49" s="467">
        <v>1.25</v>
      </c>
    </row>
    <row r="50" spans="2:8" x14ac:dyDescent="0.25">
      <c r="D50" s="226"/>
    </row>
    <row r="51" spans="2:8" ht="84.75" customHeight="1" x14ac:dyDescent="0.25">
      <c r="B51" s="547" t="s">
        <v>106</v>
      </c>
      <c r="C51" s="548"/>
      <c r="D51" s="548"/>
      <c r="E51" s="548"/>
      <c r="F51" s="548"/>
      <c r="G51" s="548"/>
      <c r="H51" s="549"/>
    </row>
  </sheetData>
  <sheetProtection algorithmName="SHA-512" hashValue="2IlNZ7ZuNxezBIYz3Uy4nTtniG9zW0TQrrsUgKCJPLp+qyw+b4fnVYSOYhLvG5e0FQ3ZxmwQ9dy0DAGOcR4HWw==" saltValue="nxU/rp//BXvnHAJjKgfBcQ==" spinCount="100000" sheet="1" objects="1" scenarios="1"/>
  <mergeCells count="8">
    <mergeCell ref="B51:H51"/>
    <mergeCell ref="B46:H46"/>
    <mergeCell ref="B10:H10"/>
    <mergeCell ref="B20:H20"/>
    <mergeCell ref="B23:H23"/>
    <mergeCell ref="B30:H30"/>
    <mergeCell ref="B37:H37"/>
    <mergeCell ref="B42:H42"/>
  </mergeCells>
  <pageMargins left="0.7" right="0.7" top="0.75" bottom="0.75" header="0.3" footer="0.3"/>
  <pageSetup paperSize="9" scale="58" fitToHeight="0" orientation="portrait" r:id="rId1"/>
  <customProperties>
    <customPr name="_pios_id" r:id="rId2"/>
  </customPropertie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21">
    <tabColor theme="5" tint="-0.249977111117893"/>
  </sheetPr>
  <dimension ref="B1:C13059"/>
  <sheetViews>
    <sheetView showGridLines="0" workbookViewId="0">
      <pane ySplit="6" topLeftCell="A7" activePane="bottomLeft" state="frozen"/>
      <selection activeCell="A7" sqref="A7"/>
      <selection pane="bottomLeft"/>
    </sheetView>
  </sheetViews>
  <sheetFormatPr defaultColWidth="8.77734375" defaultRowHeight="13.8" x14ac:dyDescent="0.25"/>
  <cols>
    <col min="1" max="1" width="2.33203125" style="1" customWidth="1"/>
    <col min="2" max="2" width="31.33203125" style="180" customWidth="1"/>
    <col min="3" max="3" width="20.77734375" style="181" customWidth="1"/>
    <col min="4" max="16384" width="8.77734375" style="1"/>
  </cols>
  <sheetData>
    <row r="1" spans="2:3" s="3" customFormat="1" x14ac:dyDescent="0.25">
      <c r="B1" s="20"/>
    </row>
    <row r="2" spans="2:3" s="3" customFormat="1" x14ac:dyDescent="0.25">
      <c r="B2" s="20"/>
    </row>
    <row r="3" spans="2:3" s="3" customFormat="1" x14ac:dyDescent="0.25">
      <c r="B3" s="20"/>
    </row>
    <row r="4" spans="2:3" s="3" customFormat="1" x14ac:dyDescent="0.25">
      <c r="B4" s="305" t="s">
        <v>594</v>
      </c>
    </row>
    <row r="5" spans="2:3" s="3" customFormat="1" x14ac:dyDescent="0.25">
      <c r="B5" s="305" t="s">
        <v>132</v>
      </c>
    </row>
    <row r="6" spans="2:3" s="3" customFormat="1" x14ac:dyDescent="0.25">
      <c r="B6" s="305" t="str">
        <f>'KM1'!B6</f>
        <v>Data Base: 30/06/2025</v>
      </c>
    </row>
    <row r="7" spans="2:3" ht="15" customHeight="1" x14ac:dyDescent="0.2">
      <c r="C7" s="229" t="s">
        <v>47</v>
      </c>
    </row>
    <row r="8" spans="2:3" ht="15" customHeight="1" x14ac:dyDescent="0.25">
      <c r="B8" s="182" t="s">
        <v>604</v>
      </c>
      <c r="C8" s="183" t="s">
        <v>596</v>
      </c>
    </row>
    <row r="9" spans="2:3" ht="15" customHeight="1" x14ac:dyDescent="0.25">
      <c r="B9" s="184" t="s">
        <v>605</v>
      </c>
      <c r="C9" s="185">
        <f>SUM(C10:C11)</f>
        <v>0</v>
      </c>
    </row>
    <row r="10" spans="2:3" ht="15" customHeight="1" x14ac:dyDescent="0.25">
      <c r="B10" s="156" t="s">
        <v>606</v>
      </c>
      <c r="C10" s="370"/>
    </row>
    <row r="11" spans="2:3" ht="15" customHeight="1" x14ac:dyDescent="0.25">
      <c r="B11" s="186" t="s">
        <v>607</v>
      </c>
      <c r="C11" s="371"/>
    </row>
    <row r="12" spans="2:3" ht="15" customHeight="1" x14ac:dyDescent="0.25">
      <c r="B12" s="184" t="s">
        <v>608</v>
      </c>
      <c r="C12" s="187">
        <f>SUM(C13:C27)</f>
        <v>0</v>
      </c>
    </row>
    <row r="13" spans="2:3" ht="15" customHeight="1" x14ac:dyDescent="0.25">
      <c r="B13" s="164" t="s">
        <v>609</v>
      </c>
      <c r="C13" s="370"/>
    </row>
    <row r="14" spans="2:3" ht="15" customHeight="1" x14ac:dyDescent="0.25">
      <c r="B14" s="186" t="s">
        <v>610</v>
      </c>
      <c r="C14" s="371"/>
    </row>
    <row r="15" spans="2:3" ht="15" customHeight="1" x14ac:dyDescent="0.25">
      <c r="B15" s="164" t="s">
        <v>611</v>
      </c>
      <c r="C15" s="370"/>
    </row>
    <row r="16" spans="2:3" ht="15" customHeight="1" x14ac:dyDescent="0.25">
      <c r="B16" s="186" t="s">
        <v>612</v>
      </c>
      <c r="C16" s="371"/>
    </row>
    <row r="17" spans="2:3" ht="15" customHeight="1" x14ac:dyDescent="0.25">
      <c r="B17" s="164" t="s">
        <v>613</v>
      </c>
      <c r="C17" s="370"/>
    </row>
    <row r="18" spans="2:3" ht="15" customHeight="1" x14ac:dyDescent="0.25">
      <c r="B18" s="186" t="s">
        <v>614</v>
      </c>
      <c r="C18" s="371"/>
    </row>
    <row r="19" spans="2:3" ht="15" customHeight="1" x14ac:dyDescent="0.25">
      <c r="B19" s="164" t="s">
        <v>615</v>
      </c>
      <c r="C19" s="370"/>
    </row>
    <row r="20" spans="2:3" ht="15" customHeight="1" x14ac:dyDescent="0.25">
      <c r="B20" s="186" t="s">
        <v>616</v>
      </c>
      <c r="C20" s="371"/>
    </row>
    <row r="21" spans="2:3" ht="15" customHeight="1" x14ac:dyDescent="0.25">
      <c r="B21" s="164" t="s">
        <v>617</v>
      </c>
      <c r="C21" s="370"/>
    </row>
    <row r="22" spans="2:3" ht="15" customHeight="1" x14ac:dyDescent="0.25">
      <c r="B22" s="186" t="s">
        <v>618</v>
      </c>
      <c r="C22" s="371"/>
    </row>
    <row r="23" spans="2:3" ht="15" customHeight="1" x14ac:dyDescent="0.25">
      <c r="B23" s="164" t="s">
        <v>619</v>
      </c>
      <c r="C23" s="370"/>
    </row>
    <row r="24" spans="2:3" ht="15" customHeight="1" x14ac:dyDescent="0.25">
      <c r="B24" s="186" t="s">
        <v>203</v>
      </c>
      <c r="C24" s="371"/>
    </row>
    <row r="25" spans="2:3" ht="15" customHeight="1" x14ac:dyDescent="0.25">
      <c r="B25" s="164" t="s">
        <v>620</v>
      </c>
      <c r="C25" s="370"/>
    </row>
    <row r="26" spans="2:3" ht="15" customHeight="1" x14ac:dyDescent="0.25">
      <c r="B26" s="186" t="s">
        <v>621</v>
      </c>
      <c r="C26" s="371"/>
    </row>
    <row r="27" spans="2:3" ht="15" customHeight="1" x14ac:dyDescent="0.25">
      <c r="B27" s="164" t="s">
        <v>622</v>
      </c>
      <c r="C27" s="370"/>
    </row>
    <row r="28" spans="2:3" ht="15" customHeight="1" x14ac:dyDescent="0.25">
      <c r="B28" s="157" t="s">
        <v>176</v>
      </c>
      <c r="C28" s="188">
        <f>C9+C12</f>
        <v>0</v>
      </c>
    </row>
    <row r="30" spans="2:3" ht="81" customHeight="1" x14ac:dyDescent="0.25">
      <c r="B30" s="554" t="s">
        <v>603</v>
      </c>
      <c r="C30" s="606"/>
    </row>
    <row r="10489" spans="2:3" x14ac:dyDescent="0.25">
      <c r="B10489" s="189"/>
      <c r="C10489" s="190"/>
    </row>
    <row r="13059" spans="2:3" x14ac:dyDescent="0.25">
      <c r="B13059" s="189"/>
      <c r="C13059" s="190"/>
    </row>
  </sheetData>
  <sheetProtection algorithmName="SHA-512" hashValue="ASEdn50lYcRh6iTr+8C3Td0nvABvUEC0SJrBIGct/P4k2X9GFxn78T7ewXDHPedk/1+DF9aOvUGpR3zx7eIXvg==" saltValue="wCwf4neNER+Y/JVD2hYzqQ==" spinCount="100000" sheet="1" objects="1" scenarios="1"/>
  <mergeCells count="1">
    <mergeCell ref="B30:C30"/>
  </mergeCells>
  <pageMargins left="0.511811024" right="0.511811024" top="0.78740157499999996" bottom="0.78740157499999996" header="0.31496062000000002" footer="0.31496062000000002"/>
  <pageSetup paperSize="9" orientation="portrait" r:id="rId1"/>
  <customProperties>
    <customPr name="_pios_id" r:id="rId2"/>
  </customProperties>
  <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22">
    <tabColor theme="5" tint="-0.249977111117893"/>
  </sheetPr>
  <dimension ref="B1:D15"/>
  <sheetViews>
    <sheetView showGridLines="0" workbookViewId="0">
      <pane ySplit="6" topLeftCell="A7" activePane="bottomLeft" state="frozen"/>
      <selection activeCell="A7" sqref="A7"/>
      <selection pane="bottomLeft" activeCell="D13" sqref="D13"/>
    </sheetView>
  </sheetViews>
  <sheetFormatPr defaultColWidth="8.77734375" defaultRowHeight="13.8" x14ac:dyDescent="0.25"/>
  <cols>
    <col min="1" max="1" width="2.33203125" style="1" customWidth="1"/>
    <col min="2" max="2" width="31.33203125" style="1" customWidth="1"/>
    <col min="3" max="4" width="15.77734375" style="1" customWidth="1"/>
    <col min="5" max="5" width="8.77734375" style="1"/>
    <col min="6" max="6" width="14.109375" style="1" bestFit="1" customWidth="1"/>
    <col min="7" max="7" width="12.77734375" style="1" bestFit="1" customWidth="1"/>
    <col min="8" max="16384" width="8.77734375" style="1"/>
  </cols>
  <sheetData>
    <row r="1" spans="2:4" s="3" customFormat="1" x14ac:dyDescent="0.25">
      <c r="B1" s="20"/>
    </row>
    <row r="2" spans="2:4" s="3" customFormat="1" x14ac:dyDescent="0.25">
      <c r="B2" s="20"/>
    </row>
    <row r="3" spans="2:4" s="3" customFormat="1" x14ac:dyDescent="0.25">
      <c r="B3" s="20"/>
    </row>
    <row r="4" spans="2:4" s="3" customFormat="1" x14ac:dyDescent="0.25">
      <c r="B4" s="305" t="s">
        <v>594</v>
      </c>
    </row>
    <row r="5" spans="2:4" s="3" customFormat="1" x14ac:dyDescent="0.25">
      <c r="B5" s="305" t="s">
        <v>132</v>
      </c>
    </row>
    <row r="6" spans="2:4" s="3" customFormat="1" x14ac:dyDescent="0.25">
      <c r="B6" s="305" t="str">
        <f>'KM1'!B6</f>
        <v>Data Base: 30/06/2025</v>
      </c>
    </row>
    <row r="7" spans="2:4" ht="15" customHeight="1" x14ac:dyDescent="0.2">
      <c r="B7" s="179"/>
      <c r="D7" s="229" t="s">
        <v>47</v>
      </c>
    </row>
    <row r="8" spans="2:4" ht="15" customHeight="1" x14ac:dyDescent="0.25">
      <c r="B8" s="155" t="s">
        <v>623</v>
      </c>
      <c r="C8" s="155" t="s">
        <v>596</v>
      </c>
      <c r="D8" s="155" t="s">
        <v>624</v>
      </c>
    </row>
    <row r="9" spans="2:4" ht="15" customHeight="1" x14ac:dyDescent="0.25">
      <c r="B9" s="156" t="s">
        <v>625</v>
      </c>
      <c r="C9" s="369"/>
      <c r="D9" s="369"/>
    </row>
    <row r="10" spans="2:4" ht="15" customHeight="1" x14ac:dyDescent="0.25">
      <c r="B10" s="156" t="s">
        <v>626</v>
      </c>
      <c r="C10" s="369"/>
      <c r="D10" s="369"/>
    </row>
    <row r="11" spans="2:4" ht="15" customHeight="1" x14ac:dyDescent="0.25">
      <c r="B11" s="156" t="s">
        <v>627</v>
      </c>
      <c r="C11" s="369"/>
      <c r="D11" s="369"/>
    </row>
    <row r="12" spans="2:4" ht="15" customHeight="1" x14ac:dyDescent="0.25">
      <c r="B12" s="156" t="s">
        <v>628</v>
      </c>
      <c r="C12" s="369"/>
      <c r="D12" s="369"/>
    </row>
    <row r="13" spans="2:4" ht="15" customHeight="1" x14ac:dyDescent="0.25">
      <c r="B13" s="157" t="s">
        <v>176</v>
      </c>
      <c r="C13" s="158">
        <f>SUM(C9:C12)</f>
        <v>0</v>
      </c>
      <c r="D13" s="158">
        <f>SUM(D9:D12)</f>
        <v>0</v>
      </c>
    </row>
    <row r="15" spans="2:4" ht="69.75" customHeight="1" x14ac:dyDescent="0.25">
      <c r="B15" s="554" t="s">
        <v>603</v>
      </c>
      <c r="C15" s="607"/>
      <c r="D15" s="606"/>
    </row>
  </sheetData>
  <sheetProtection algorithmName="SHA-512" hashValue="dyO3MxW3ofkg1mzD2NxMdDVXf95JHxt8k7OH+7SzqcPn2hSeQUQejlhxVTSM5JUveM/qhRajA3tWMopIb7+yaw==" saltValue="tiQAljKZtGmHf6jr2p8lFw==" spinCount="100000" sheet="1" objects="1" scenarios="1"/>
  <mergeCells count="1">
    <mergeCell ref="B15:D15"/>
  </mergeCells>
  <pageMargins left="0.511811024" right="0.511811024" top="0.78740157499999996" bottom="0.78740157499999996" header="0.31496062000000002" footer="0.31496062000000002"/>
  <pageSetup paperSize="9" orientation="portrait" r:id="rId1"/>
  <customProperties>
    <customPr name="_pios_id" r:id="rId2"/>
  </customPropertie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23">
    <tabColor theme="5" tint="-0.249977111117893"/>
  </sheetPr>
  <dimension ref="B1:F37"/>
  <sheetViews>
    <sheetView showGridLines="0" workbookViewId="0">
      <pane ySplit="6" topLeftCell="A7" activePane="bottomLeft" state="frozen"/>
      <selection activeCell="A7" sqref="A7"/>
      <selection pane="bottomLeft" activeCell="E8" sqref="E8"/>
    </sheetView>
  </sheetViews>
  <sheetFormatPr defaultColWidth="8.77734375" defaultRowHeight="13.8" x14ac:dyDescent="0.25"/>
  <cols>
    <col min="1" max="1" width="2.33203125" style="1" customWidth="1"/>
    <col min="2" max="2" width="30.6640625" style="1" customWidth="1"/>
    <col min="3" max="3" width="14.109375" style="1" customWidth="1"/>
    <col min="4" max="4" width="12.77734375" style="1" bestFit="1" customWidth="1"/>
    <col min="5" max="5" width="16.109375" style="1" customWidth="1"/>
    <col min="6" max="6" width="12.6640625" style="1" bestFit="1" customWidth="1"/>
    <col min="7" max="16384" width="8.77734375" style="1"/>
  </cols>
  <sheetData>
    <row r="1" spans="2:6" s="3" customFormat="1" x14ac:dyDescent="0.25">
      <c r="B1" s="20"/>
    </row>
    <row r="2" spans="2:6" s="3" customFormat="1" x14ac:dyDescent="0.25">
      <c r="B2" s="20"/>
    </row>
    <row r="3" spans="2:6" s="3" customFormat="1" x14ac:dyDescent="0.25">
      <c r="B3" s="20"/>
    </row>
    <row r="4" spans="2:6" s="3" customFormat="1" x14ac:dyDescent="0.25">
      <c r="B4" s="305" t="s">
        <v>594</v>
      </c>
    </row>
    <row r="5" spans="2:6" s="3" customFormat="1" x14ac:dyDescent="0.25">
      <c r="B5" s="305" t="s">
        <v>132</v>
      </c>
    </row>
    <row r="6" spans="2:6" s="3" customFormat="1" x14ac:dyDescent="0.25">
      <c r="B6" s="305" t="str">
        <f>'KM1'!B6</f>
        <v>Data Base: 30/06/2025</v>
      </c>
    </row>
    <row r="7" spans="2:6" ht="15" customHeight="1" x14ac:dyDescent="0.2">
      <c r="E7" s="229" t="s">
        <v>47</v>
      </c>
    </row>
    <row r="8" spans="2:6" ht="27.9" customHeight="1" x14ac:dyDescent="0.25">
      <c r="B8" s="173" t="s">
        <v>595</v>
      </c>
      <c r="C8" s="173" t="s">
        <v>629</v>
      </c>
      <c r="D8" s="173" t="s">
        <v>624</v>
      </c>
      <c r="E8" s="173" t="s">
        <v>630</v>
      </c>
    </row>
    <row r="9" spans="2:6" ht="15" customHeight="1" x14ac:dyDescent="0.25">
      <c r="B9" s="69" t="s">
        <v>597</v>
      </c>
      <c r="C9" s="368"/>
      <c r="D9" s="368"/>
      <c r="E9" s="368"/>
    </row>
    <row r="10" spans="2:6" ht="15" customHeight="1" x14ac:dyDescent="0.25">
      <c r="B10" s="69" t="s">
        <v>598</v>
      </c>
      <c r="C10" s="368"/>
      <c r="D10" s="368"/>
      <c r="E10" s="368"/>
    </row>
    <row r="11" spans="2:6" ht="15" customHeight="1" x14ac:dyDescent="0.25">
      <c r="B11" s="69" t="s">
        <v>599</v>
      </c>
      <c r="C11" s="368"/>
      <c r="D11" s="368"/>
      <c r="E11" s="368"/>
    </row>
    <row r="12" spans="2:6" ht="15" customHeight="1" x14ac:dyDescent="0.25">
      <c r="B12" s="69" t="s">
        <v>600</v>
      </c>
      <c r="C12" s="368"/>
      <c r="D12" s="368"/>
      <c r="E12" s="368"/>
    </row>
    <row r="13" spans="2:6" ht="15" customHeight="1" x14ac:dyDescent="0.25">
      <c r="B13" s="69" t="s">
        <v>601</v>
      </c>
      <c r="C13" s="368"/>
      <c r="D13" s="368"/>
      <c r="E13" s="368"/>
    </row>
    <row r="14" spans="2:6" ht="15" customHeight="1" x14ac:dyDescent="0.25">
      <c r="B14" s="69" t="s">
        <v>602</v>
      </c>
      <c r="C14" s="368"/>
      <c r="D14" s="368"/>
      <c r="E14" s="368"/>
    </row>
    <row r="15" spans="2:6" ht="15" customHeight="1" x14ac:dyDescent="0.25">
      <c r="B15" s="157" t="s">
        <v>176</v>
      </c>
      <c r="C15" s="158">
        <f>SUM(C9:C14)</f>
        <v>0</v>
      </c>
      <c r="D15" s="158">
        <f t="shared" ref="D15:E15" si="0">SUM(D9:D14)</f>
        <v>0</v>
      </c>
      <c r="E15" s="158">
        <f t="shared" si="0"/>
        <v>0</v>
      </c>
      <c r="F15" s="302"/>
    </row>
    <row r="16" spans="2:6" ht="15" customHeight="1" x14ac:dyDescent="0.25">
      <c r="B16" s="171"/>
      <c r="C16" s="171"/>
      <c r="D16" s="171"/>
      <c r="E16" s="171"/>
      <c r="F16" s="302"/>
    </row>
    <row r="17" spans="2:6" ht="15" customHeight="1" x14ac:dyDescent="0.25">
      <c r="B17" s="171"/>
      <c r="C17" s="171"/>
      <c r="D17" s="171"/>
      <c r="E17" s="171"/>
      <c r="F17" s="301"/>
    </row>
    <row r="18" spans="2:6" ht="27.9" customHeight="1" x14ac:dyDescent="0.25">
      <c r="B18" s="173" t="s">
        <v>604</v>
      </c>
      <c r="C18" s="173" t="s">
        <v>629</v>
      </c>
      <c r="D18" s="173" t="s">
        <v>624</v>
      </c>
      <c r="E18" s="173" t="s">
        <v>630</v>
      </c>
    </row>
    <row r="19" spans="2:6" ht="15" customHeight="1" x14ac:dyDescent="0.25">
      <c r="B19" s="69" t="s">
        <v>609</v>
      </c>
      <c r="C19" s="368"/>
      <c r="D19" s="368"/>
      <c r="E19" s="368"/>
    </row>
    <row r="20" spans="2:6" ht="15" customHeight="1" x14ac:dyDescent="0.25">
      <c r="B20" s="69" t="s">
        <v>610</v>
      </c>
      <c r="C20" s="368"/>
      <c r="D20" s="368"/>
      <c r="E20" s="368"/>
    </row>
    <row r="21" spans="2:6" ht="15" customHeight="1" x14ac:dyDescent="0.25">
      <c r="B21" s="69" t="s">
        <v>611</v>
      </c>
      <c r="C21" s="368"/>
      <c r="D21" s="368"/>
      <c r="E21" s="368"/>
    </row>
    <row r="22" spans="2:6" ht="15" customHeight="1" x14ac:dyDescent="0.25">
      <c r="B22" s="69" t="s">
        <v>613</v>
      </c>
      <c r="C22" s="368"/>
      <c r="D22" s="368"/>
      <c r="E22" s="368"/>
    </row>
    <row r="23" spans="2:6" ht="15" customHeight="1" x14ac:dyDescent="0.25">
      <c r="B23" s="69" t="s">
        <v>614</v>
      </c>
      <c r="C23" s="368"/>
      <c r="D23" s="368"/>
      <c r="E23" s="368"/>
    </row>
    <row r="24" spans="2:6" ht="15" customHeight="1" x14ac:dyDescent="0.25">
      <c r="B24" s="69" t="s">
        <v>615</v>
      </c>
      <c r="C24" s="368"/>
      <c r="D24" s="368"/>
      <c r="E24" s="368"/>
    </row>
    <row r="25" spans="2:6" ht="15" customHeight="1" x14ac:dyDescent="0.25">
      <c r="B25" s="69" t="s">
        <v>616</v>
      </c>
      <c r="C25" s="368"/>
      <c r="D25" s="368"/>
      <c r="E25" s="368"/>
    </row>
    <row r="26" spans="2:6" ht="15" customHeight="1" x14ac:dyDescent="0.25">
      <c r="B26" s="69" t="s">
        <v>631</v>
      </c>
      <c r="C26" s="368"/>
      <c r="D26" s="368"/>
      <c r="E26" s="368"/>
    </row>
    <row r="27" spans="2:6" ht="15" customHeight="1" x14ac:dyDescent="0.25">
      <c r="B27" s="69" t="s">
        <v>606</v>
      </c>
      <c r="C27" s="368"/>
      <c r="D27" s="368"/>
      <c r="E27" s="368"/>
    </row>
    <row r="28" spans="2:6" ht="15" customHeight="1" x14ac:dyDescent="0.25">
      <c r="B28" s="69" t="s">
        <v>607</v>
      </c>
      <c r="C28" s="368"/>
      <c r="D28" s="368"/>
      <c r="E28" s="368"/>
    </row>
    <row r="29" spans="2:6" ht="15" customHeight="1" x14ac:dyDescent="0.25">
      <c r="B29" s="69" t="s">
        <v>618</v>
      </c>
      <c r="C29" s="368"/>
      <c r="D29" s="368"/>
      <c r="E29" s="368"/>
    </row>
    <row r="30" spans="2:6" ht="15" customHeight="1" x14ac:dyDescent="0.25">
      <c r="B30" s="69" t="s">
        <v>619</v>
      </c>
      <c r="C30" s="368"/>
      <c r="D30" s="368"/>
      <c r="E30" s="368"/>
    </row>
    <row r="31" spans="2:6" ht="15" customHeight="1" x14ac:dyDescent="0.25">
      <c r="B31" s="69" t="s">
        <v>203</v>
      </c>
      <c r="C31" s="368"/>
      <c r="D31" s="368"/>
      <c r="E31" s="368"/>
    </row>
    <row r="32" spans="2:6" ht="15" customHeight="1" x14ac:dyDescent="0.25">
      <c r="B32" s="69" t="s">
        <v>620</v>
      </c>
      <c r="C32" s="368"/>
      <c r="D32" s="368"/>
      <c r="E32" s="368"/>
    </row>
    <row r="33" spans="2:5" ht="15" customHeight="1" x14ac:dyDescent="0.25">
      <c r="B33" s="69" t="s">
        <v>621</v>
      </c>
      <c r="C33" s="368"/>
      <c r="D33" s="368"/>
      <c r="E33" s="368"/>
    </row>
    <row r="34" spans="2:5" ht="15" customHeight="1" x14ac:dyDescent="0.25">
      <c r="B34" s="69" t="s">
        <v>622</v>
      </c>
      <c r="C34" s="368"/>
      <c r="D34" s="368"/>
      <c r="E34" s="368"/>
    </row>
    <row r="35" spans="2:5" ht="15" customHeight="1" x14ac:dyDescent="0.25">
      <c r="B35" s="157" t="s">
        <v>176</v>
      </c>
      <c r="C35" s="158">
        <f>SUM(C19:C34)</f>
        <v>0</v>
      </c>
      <c r="D35" s="158">
        <f t="shared" ref="D35:E35" si="1">SUM(D19:D34)</f>
        <v>0</v>
      </c>
      <c r="E35" s="158">
        <f t="shared" si="1"/>
        <v>0</v>
      </c>
    </row>
    <row r="37" spans="2:5" ht="50.25" customHeight="1" x14ac:dyDescent="0.25">
      <c r="B37" s="601" t="s">
        <v>632</v>
      </c>
      <c r="C37" s="602"/>
      <c r="D37" s="602"/>
      <c r="E37" s="603"/>
    </row>
  </sheetData>
  <sheetProtection algorithmName="SHA-512" hashValue="imr0k+IPpOBV30eBhKNeArM5KGe8fbUcQYcafegrIiatpEsHjcDkil5pPaiIZ9leNJEVUxX7kVq5VJcgfO5cqQ==" saltValue="g8GedYNMjRmBzvjPRh2mbg==" spinCount="100000" sheet="1" objects="1" scenarios="1"/>
  <mergeCells count="1">
    <mergeCell ref="B37:E37"/>
  </mergeCells>
  <pageMargins left="0.511811024" right="0.511811024" top="0.78740157499999996" bottom="0.78740157499999996" header="0.31496062000000002" footer="0.31496062000000002"/>
  <pageSetup paperSize="9" orientation="portrait" r:id="rId1"/>
  <customProperties>
    <customPr name="_pios_id" r:id="rId2"/>
  </customPropertie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ilha24">
    <tabColor theme="5" tint="-0.249977111117893"/>
  </sheetPr>
  <dimension ref="B1:G17"/>
  <sheetViews>
    <sheetView showGridLines="0" zoomScaleNormal="100" workbookViewId="0">
      <pane ySplit="6" topLeftCell="A7" activePane="bottomLeft" state="frozen"/>
      <selection activeCell="A7" sqref="A7"/>
      <selection pane="bottomLeft" activeCell="C15" sqref="C15"/>
    </sheetView>
  </sheetViews>
  <sheetFormatPr defaultColWidth="8.77734375" defaultRowHeight="13.8" x14ac:dyDescent="0.25"/>
  <cols>
    <col min="1" max="1" width="2.33203125" style="1" customWidth="1"/>
    <col min="2" max="2" width="32.44140625" style="1" customWidth="1"/>
    <col min="3" max="3" width="24.6640625" style="1" customWidth="1"/>
    <col min="4" max="5" width="14.6640625" style="1" bestFit="1" customWidth="1"/>
    <col min="6" max="6" width="8.77734375" style="1"/>
    <col min="7" max="7" width="11.6640625" style="1" bestFit="1" customWidth="1"/>
    <col min="8" max="16384" width="8.77734375" style="1"/>
  </cols>
  <sheetData>
    <row r="1" spans="2:7" s="3" customFormat="1" x14ac:dyDescent="0.25">
      <c r="B1" s="20"/>
    </row>
    <row r="2" spans="2:7" s="3" customFormat="1" x14ac:dyDescent="0.25">
      <c r="B2" s="20"/>
    </row>
    <row r="3" spans="2:7" s="3" customFormat="1" x14ac:dyDescent="0.25">
      <c r="B3" s="20"/>
    </row>
    <row r="4" spans="2:7" s="3" customFormat="1" x14ac:dyDescent="0.25">
      <c r="B4" s="305" t="s">
        <v>594</v>
      </c>
    </row>
    <row r="5" spans="2:7" s="3" customFormat="1" x14ac:dyDescent="0.25">
      <c r="B5" s="305" t="s">
        <v>132</v>
      </c>
    </row>
    <row r="6" spans="2:7" s="3" customFormat="1" x14ac:dyDescent="0.25">
      <c r="B6" s="305" t="str">
        <f>'KM1'!B6</f>
        <v>Data Base: 30/06/2025</v>
      </c>
    </row>
    <row r="7" spans="2:7" ht="15" customHeight="1" x14ac:dyDescent="0.2">
      <c r="C7" s="229" t="s">
        <v>47</v>
      </c>
    </row>
    <row r="8" spans="2:7" ht="15" customHeight="1" x14ac:dyDescent="0.25">
      <c r="B8" s="175" t="s">
        <v>633</v>
      </c>
      <c r="C8" s="175" t="s">
        <v>634</v>
      </c>
      <c r="D8" s="302"/>
      <c r="E8" s="321"/>
    </row>
    <row r="9" spans="2:7" ht="15" customHeight="1" x14ac:dyDescent="0.3">
      <c r="B9" s="176" t="s">
        <v>635</v>
      </c>
      <c r="C9" s="367"/>
      <c r="D9" s="323"/>
      <c r="E9" s="321"/>
      <c r="F9" s="319"/>
    </row>
    <row r="10" spans="2:7" ht="15" customHeight="1" x14ac:dyDescent="0.3">
      <c r="B10" s="176" t="s">
        <v>636</v>
      </c>
      <c r="C10" s="367"/>
      <c r="D10" s="323"/>
      <c r="E10" s="321"/>
      <c r="F10" s="319"/>
    </row>
    <row r="11" spans="2:7" ht="15" customHeight="1" x14ac:dyDescent="0.3">
      <c r="B11" s="176" t="s">
        <v>637</v>
      </c>
      <c r="C11" s="367"/>
      <c r="D11" s="323"/>
      <c r="E11" s="321"/>
      <c r="F11" s="319"/>
    </row>
    <row r="12" spans="2:7" ht="15" customHeight="1" x14ac:dyDescent="0.3">
      <c r="B12" s="176" t="s">
        <v>638</v>
      </c>
      <c r="C12" s="367"/>
      <c r="D12" s="323"/>
      <c r="E12" s="321"/>
      <c r="F12" s="319"/>
    </row>
    <row r="13" spans="2:7" ht="15" customHeight="1" x14ac:dyDescent="0.3">
      <c r="B13" s="176" t="s">
        <v>639</v>
      </c>
      <c r="C13" s="367"/>
      <c r="D13" s="323"/>
      <c r="E13" s="321"/>
      <c r="F13" s="319"/>
    </row>
    <row r="14" spans="2:7" ht="15" customHeight="1" x14ac:dyDescent="0.3">
      <c r="B14" s="176" t="s">
        <v>640</v>
      </c>
      <c r="C14" s="367"/>
      <c r="D14" s="323"/>
      <c r="E14" s="321"/>
      <c r="F14" s="319"/>
      <c r="G14" s="177"/>
    </row>
    <row r="15" spans="2:7" ht="15" customHeight="1" x14ac:dyDescent="0.3">
      <c r="B15" s="178" t="s">
        <v>176</v>
      </c>
      <c r="C15" s="163">
        <f>SUM(C9:C14)</f>
        <v>0</v>
      </c>
      <c r="D15" s="302"/>
      <c r="E15" s="321"/>
      <c r="F15" s="319"/>
    </row>
    <row r="16" spans="2:7" x14ac:dyDescent="0.3">
      <c r="D16" s="302"/>
      <c r="E16" s="322"/>
      <c r="G16" s="177"/>
    </row>
    <row r="17" spans="2:6" ht="54.75" customHeight="1" x14ac:dyDescent="0.25">
      <c r="B17" s="601" t="s">
        <v>641</v>
      </c>
      <c r="C17" s="602"/>
      <c r="D17" s="324"/>
      <c r="E17" s="35"/>
      <c r="F17" s="35"/>
    </row>
  </sheetData>
  <sheetProtection algorithmName="SHA-512" hashValue="4Df2lJXpCJcTr0eEDDh78CaJuLLBw8qV+U/lLRc8IH5RcEIA+61okF/UIp4KLGeuC65SQ70YyBziwSfwZeaFew==" saltValue="YuguhJtDfMkeuiVTB5906w==" spinCount="100000" sheet="1" objects="1" scenarios="1"/>
  <mergeCells count="1">
    <mergeCell ref="B17:C17"/>
  </mergeCells>
  <pageMargins left="0.511811024" right="0.511811024" top="0.78740157499999996" bottom="0.78740157499999996" header="0.31496062000000002" footer="0.31496062000000002"/>
  <pageSetup paperSize="9" orientation="portrait" r:id="rId1"/>
  <customProperties>
    <customPr name="_pios_id" r:id="rId2"/>
  </customProperties>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ilha25">
    <tabColor theme="5" tint="-0.249977111117893"/>
  </sheetPr>
  <dimension ref="B1:C11"/>
  <sheetViews>
    <sheetView showGridLines="0" zoomScale="110" zoomScaleNormal="110" workbookViewId="0">
      <pane ySplit="6" topLeftCell="A7" activePane="bottomLeft" state="frozen"/>
      <selection activeCell="A7" sqref="A7"/>
      <selection pane="bottomLeft" activeCell="C10" sqref="C10"/>
    </sheetView>
  </sheetViews>
  <sheetFormatPr defaultColWidth="8.77734375" defaultRowHeight="13.8" x14ac:dyDescent="0.25"/>
  <cols>
    <col min="1" max="1" width="2.33203125" style="1" customWidth="1"/>
    <col min="2" max="2" width="33.77734375" style="1" customWidth="1"/>
    <col min="3" max="3" width="26.6640625" style="1" customWidth="1"/>
    <col min="4" max="16384" width="8.77734375" style="1"/>
  </cols>
  <sheetData>
    <row r="1" spans="2:3" s="3" customFormat="1" x14ac:dyDescent="0.25">
      <c r="B1" s="20"/>
    </row>
    <row r="2" spans="2:3" s="3" customFormat="1" x14ac:dyDescent="0.25">
      <c r="B2" s="20"/>
    </row>
    <row r="3" spans="2:3" s="3" customFormat="1" x14ac:dyDescent="0.25">
      <c r="B3" s="20"/>
    </row>
    <row r="4" spans="2:3" s="3" customFormat="1" x14ac:dyDescent="0.25">
      <c r="B4" s="305" t="s">
        <v>594</v>
      </c>
    </row>
    <row r="5" spans="2:3" s="3" customFormat="1" x14ac:dyDescent="0.25">
      <c r="B5" s="305" t="s">
        <v>132</v>
      </c>
    </row>
    <row r="6" spans="2:3" s="3" customFormat="1" x14ac:dyDescent="0.25">
      <c r="B6" s="305" t="str">
        <f>'KM1'!B6</f>
        <v>Data Base: 30/06/2025</v>
      </c>
    </row>
    <row r="7" spans="2:3" ht="15" customHeight="1" x14ac:dyDescent="0.2">
      <c r="C7" s="229" t="s">
        <v>47</v>
      </c>
    </row>
    <row r="8" spans="2:3" ht="15" customHeight="1" x14ac:dyDescent="0.25">
      <c r="B8" s="171"/>
      <c r="C8" s="172" t="s">
        <v>642</v>
      </c>
    </row>
    <row r="9" spans="2:3" ht="15" customHeight="1" x14ac:dyDescent="0.3">
      <c r="B9" s="364" t="s">
        <v>643</v>
      </c>
      <c r="C9" s="366"/>
    </row>
    <row r="10" spans="2:3" ht="15" customHeight="1" x14ac:dyDescent="0.3">
      <c r="B10" s="364" t="s">
        <v>644</v>
      </c>
      <c r="C10" s="366"/>
    </row>
    <row r="11" spans="2:3" ht="15" customHeight="1" x14ac:dyDescent="0.3">
      <c r="B11" s="365" t="s">
        <v>176</v>
      </c>
      <c r="C11" s="174">
        <f>SUM(C9:C10)</f>
        <v>0</v>
      </c>
    </row>
  </sheetData>
  <sheetProtection algorithmName="SHA-512" hashValue="EB7bnY/4X3TP6E5FUcJwbQR0561fHkE/udGqijMcQAPytAGAb+CgYvUJ9c2ztjgxHd4AfWFzh+rCmid75zwARw==" saltValue="r+z2MqOUexnfw+pFJkWFfg==" spinCount="100000" sheet="1" objects="1" scenarios="1"/>
  <pageMargins left="0.511811024" right="0.511811024" top="0.78740157499999996" bottom="0.78740157499999996" header="0.31496062000000002" footer="0.31496062000000002"/>
  <pageSetup paperSize="9" orientation="portrait" r:id="rId1"/>
  <customProperties>
    <customPr name="_pios_id" r:id="rId2"/>
  </customProperties>
  <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ilha26">
    <tabColor theme="5" tint="-0.249977111117893"/>
  </sheetPr>
  <dimension ref="B1:F13058"/>
  <sheetViews>
    <sheetView showGridLines="0" zoomScale="110" zoomScaleNormal="110" workbookViewId="0">
      <pane ySplit="6" topLeftCell="A7" activePane="bottomLeft" state="frozen"/>
      <selection activeCell="A7" sqref="A7"/>
      <selection pane="bottomLeft" activeCell="D18" sqref="D18"/>
    </sheetView>
  </sheetViews>
  <sheetFormatPr defaultColWidth="18.77734375" defaultRowHeight="13.8" x14ac:dyDescent="0.3"/>
  <cols>
    <col min="1" max="1" width="2.33203125" style="1" customWidth="1"/>
    <col min="2" max="2" width="35" style="160" customWidth="1"/>
    <col min="3" max="5" width="18.77734375" style="160" customWidth="1"/>
    <col min="6" max="16384" width="18.77734375" style="1"/>
  </cols>
  <sheetData>
    <row r="1" spans="2:5" s="3" customFormat="1" x14ac:dyDescent="0.25">
      <c r="B1" s="20"/>
    </row>
    <row r="2" spans="2:5" s="3" customFormat="1" x14ac:dyDescent="0.25">
      <c r="B2" s="20"/>
    </row>
    <row r="3" spans="2:5" s="3" customFormat="1" x14ac:dyDescent="0.25">
      <c r="B3" s="20"/>
    </row>
    <row r="4" spans="2:5" s="3" customFormat="1" x14ac:dyDescent="0.25">
      <c r="B4" s="305" t="s">
        <v>594</v>
      </c>
    </row>
    <row r="5" spans="2:5" s="3" customFormat="1" x14ac:dyDescent="0.25">
      <c r="B5" s="305" t="s">
        <v>132</v>
      </c>
    </row>
    <row r="6" spans="2:5" s="3" customFormat="1" x14ac:dyDescent="0.25">
      <c r="B6" s="305" t="str">
        <f>'KM1'!B6</f>
        <v>Data Base: 30/06/2025</v>
      </c>
    </row>
    <row r="7" spans="2:5" ht="15" customHeight="1" x14ac:dyDescent="0.2">
      <c r="B7" s="159"/>
      <c r="C7" s="159"/>
      <c r="D7" s="229" t="s">
        <v>47</v>
      </c>
      <c r="E7" s="159"/>
    </row>
    <row r="8" spans="2:5" ht="15" customHeight="1" x14ac:dyDescent="0.3">
      <c r="B8" s="608" t="s">
        <v>645</v>
      </c>
      <c r="C8" s="608"/>
      <c r="D8" s="608"/>
    </row>
    <row r="9" spans="2:5" ht="15" customHeight="1" x14ac:dyDescent="0.3">
      <c r="B9" s="161" t="s">
        <v>646</v>
      </c>
      <c r="C9" s="165" t="s">
        <v>596</v>
      </c>
      <c r="D9" s="161" t="s">
        <v>647</v>
      </c>
    </row>
    <row r="10" spans="2:5" ht="15" customHeight="1" x14ac:dyDescent="0.3">
      <c r="B10" s="166" t="s">
        <v>648</v>
      </c>
      <c r="C10" s="359"/>
      <c r="D10" s="508"/>
    </row>
    <row r="11" spans="2:5" ht="15" customHeight="1" x14ac:dyDescent="0.3">
      <c r="B11" s="167" t="s">
        <v>649</v>
      </c>
      <c r="C11" s="360"/>
      <c r="D11" s="362"/>
    </row>
    <row r="12" spans="2:5" ht="15" customHeight="1" x14ac:dyDescent="0.3">
      <c r="B12" s="168" t="s">
        <v>650</v>
      </c>
      <c r="C12" s="361"/>
      <c r="D12" s="363"/>
    </row>
    <row r="13" spans="2:5" ht="15" customHeight="1" x14ac:dyDescent="0.3">
      <c r="B13" s="167"/>
      <c r="C13" s="169"/>
      <c r="D13" s="170"/>
    </row>
    <row r="14" spans="2:5" ht="15" customHeight="1" x14ac:dyDescent="0.3">
      <c r="B14" s="608" t="s">
        <v>651</v>
      </c>
      <c r="C14" s="608"/>
      <c r="D14" s="608"/>
    </row>
    <row r="15" spans="2:5" ht="15" customHeight="1" x14ac:dyDescent="0.3">
      <c r="B15" s="161" t="s">
        <v>652</v>
      </c>
      <c r="C15" s="165" t="s">
        <v>596</v>
      </c>
      <c r="D15" s="161" t="s">
        <v>647</v>
      </c>
    </row>
    <row r="16" spans="2:5" ht="15" customHeight="1" x14ac:dyDescent="0.3">
      <c r="B16" s="166" t="s">
        <v>653</v>
      </c>
      <c r="C16" s="359"/>
      <c r="D16" s="508"/>
    </row>
    <row r="17" spans="2:6" ht="15" customHeight="1" x14ac:dyDescent="0.3">
      <c r="B17" s="167" t="s">
        <v>649</v>
      </c>
      <c r="C17" s="360"/>
      <c r="D17" s="362"/>
    </row>
    <row r="18" spans="2:6" ht="15" customHeight="1" x14ac:dyDescent="0.3">
      <c r="B18" s="168" t="s">
        <v>650</v>
      </c>
      <c r="C18" s="361"/>
      <c r="D18" s="363"/>
    </row>
    <row r="19" spans="2:6" ht="15" customHeight="1" x14ac:dyDescent="0.3"/>
    <row r="20" spans="2:6" ht="71.25" customHeight="1" x14ac:dyDescent="0.25">
      <c r="B20" s="609" t="s">
        <v>654</v>
      </c>
      <c r="C20" s="610"/>
      <c r="D20" s="610"/>
      <c r="E20" s="324"/>
      <c r="F20" s="35"/>
    </row>
    <row r="10488" spans="2:5" x14ac:dyDescent="0.3">
      <c r="B10488" s="162"/>
      <c r="C10488" s="162"/>
      <c r="D10488" s="162"/>
      <c r="E10488" s="162"/>
    </row>
    <row r="13058" spans="2:5" x14ac:dyDescent="0.3">
      <c r="B13058" s="162"/>
      <c r="C13058" s="162"/>
      <c r="D13058" s="162"/>
      <c r="E13058" s="162"/>
    </row>
  </sheetData>
  <sheetProtection algorithmName="SHA-512" hashValue="Jl+D8RAMHlsSo7j15I+jj8GCiJRDcYdANnHRIzrbPw3iXWZ1PGD9I2BPGfIWMjrUqTb4HyAh5Ie3Pkvkr+UyIw==" saltValue="UDA/t2Zn2CpCP5tu2vnroQ==" spinCount="100000" sheet="1" objects="1" scenarios="1"/>
  <mergeCells count="3">
    <mergeCell ref="B8:D8"/>
    <mergeCell ref="B14:D14"/>
    <mergeCell ref="B20:D20"/>
  </mergeCells>
  <pageMargins left="0.511811024" right="0.511811024" top="0.78740157499999996" bottom="0.78740157499999996" header="0.31496062000000002" footer="0.31496062000000002"/>
  <pageSetup paperSize="9" orientation="portrait" r:id="rId1"/>
  <customProperties>
    <customPr name="_pios_id" r:id="rId2"/>
  </customProperties>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Planilha27">
    <tabColor theme="4" tint="-0.249977111117893"/>
  </sheetPr>
  <dimension ref="B4:K20"/>
  <sheetViews>
    <sheetView showGridLines="0" workbookViewId="0">
      <pane xSplit="1" ySplit="6" topLeftCell="B7" activePane="bottomRight" state="frozen"/>
      <selection pane="topRight" activeCell="B7" sqref="B7"/>
      <selection pane="bottomLeft" activeCell="B7" sqref="B7"/>
      <selection pane="bottomRight" activeCell="B16" sqref="B1:H16"/>
    </sheetView>
  </sheetViews>
  <sheetFormatPr defaultColWidth="9.33203125" defaultRowHeight="13.8" x14ac:dyDescent="0.25"/>
  <cols>
    <col min="1" max="1" width="2.33203125" style="3" customWidth="1"/>
    <col min="2" max="2" width="8.77734375" style="3" customWidth="1"/>
    <col min="3" max="3" width="41.33203125" style="3" customWidth="1"/>
    <col min="4" max="5" width="16.6640625" style="3" bestFit="1" customWidth="1"/>
    <col min="6" max="6" width="23.33203125" style="3" customWidth="1"/>
    <col min="7" max="8" width="18.44140625" style="3" bestFit="1" customWidth="1"/>
    <col min="9" max="9" width="15" style="312" bestFit="1" customWidth="1"/>
    <col min="10" max="10" width="10.33203125" style="153" bestFit="1" customWidth="1"/>
    <col min="11" max="11" width="11.6640625" style="3" bestFit="1" customWidth="1"/>
    <col min="12" max="16384" width="9.33203125" style="3"/>
  </cols>
  <sheetData>
    <row r="4" spans="2:11" x14ac:dyDescent="0.25">
      <c r="B4" s="309" t="s">
        <v>655</v>
      </c>
    </row>
    <row r="5" spans="2:11" x14ac:dyDescent="0.25">
      <c r="B5" s="305" t="s">
        <v>206</v>
      </c>
    </row>
    <row r="6" spans="2:11" x14ac:dyDescent="0.25">
      <c r="B6" s="305" t="str">
        <f>'KM1'!B6</f>
        <v>Data Base: 30/06/2025</v>
      </c>
    </row>
    <row r="7" spans="2:11" ht="15" customHeight="1" x14ac:dyDescent="0.2">
      <c r="H7" s="229" t="s">
        <v>47</v>
      </c>
    </row>
    <row r="8" spans="2:11" ht="15" customHeight="1" x14ac:dyDescent="0.25">
      <c r="B8" s="6"/>
      <c r="C8" s="6"/>
      <c r="D8" s="11" t="s">
        <v>48</v>
      </c>
      <c r="E8" s="11" t="s">
        <v>49</v>
      </c>
      <c r="F8" s="11" t="s">
        <v>51</v>
      </c>
      <c r="G8" s="11" t="s">
        <v>52</v>
      </c>
      <c r="H8" s="11" t="s">
        <v>133</v>
      </c>
    </row>
    <row r="9" spans="2:11" ht="42" customHeight="1" x14ac:dyDescent="0.25">
      <c r="B9" s="6"/>
      <c r="C9" s="6"/>
      <c r="D9" s="15" t="s">
        <v>656</v>
      </c>
      <c r="E9" s="15" t="s">
        <v>657</v>
      </c>
      <c r="F9" s="16" t="s">
        <v>658</v>
      </c>
      <c r="G9" s="15" t="s">
        <v>659</v>
      </c>
      <c r="H9" s="15" t="s">
        <v>108</v>
      </c>
    </row>
    <row r="10" spans="2:11" ht="15" customHeight="1" x14ac:dyDescent="0.25">
      <c r="B10" s="17">
        <v>1</v>
      </c>
      <c r="C10" s="18" t="s">
        <v>660</v>
      </c>
      <c r="D10" s="357">
        <v>0</v>
      </c>
      <c r="E10" s="357">
        <v>0</v>
      </c>
      <c r="F10" s="358" t="s">
        <v>661</v>
      </c>
      <c r="G10" s="357">
        <v>0</v>
      </c>
      <c r="H10" s="357">
        <v>0</v>
      </c>
    </row>
    <row r="11" spans="2:11" ht="15" customHeight="1" x14ac:dyDescent="0.25">
      <c r="B11" s="11" t="s">
        <v>662</v>
      </c>
      <c r="C11" s="18" t="s">
        <v>663</v>
      </c>
      <c r="D11" s="330">
        <v>1265875</v>
      </c>
      <c r="E11" s="330">
        <v>4557801</v>
      </c>
      <c r="F11" s="71"/>
      <c r="G11" s="330">
        <v>5823676</v>
      </c>
      <c r="H11" s="330">
        <v>1765167</v>
      </c>
    </row>
    <row r="12" spans="2:11" ht="42" customHeight="1" x14ac:dyDescent="0.25">
      <c r="B12" s="17">
        <v>3</v>
      </c>
      <c r="C12" s="18" t="s">
        <v>664</v>
      </c>
      <c r="D12" s="71"/>
      <c r="E12" s="71"/>
      <c r="F12" s="71"/>
      <c r="G12" s="330">
        <v>0</v>
      </c>
      <c r="H12" s="330">
        <v>0</v>
      </c>
    </row>
    <row r="13" spans="2:11" ht="42" customHeight="1" x14ac:dyDescent="0.25">
      <c r="B13" s="17">
        <v>4</v>
      </c>
      <c r="C13" s="18" t="s">
        <v>665</v>
      </c>
      <c r="D13" s="71"/>
      <c r="E13" s="71"/>
      <c r="F13" s="71"/>
      <c r="G13" s="330">
        <v>91949976</v>
      </c>
      <c r="H13" s="330">
        <v>1596782</v>
      </c>
      <c r="K13" s="304"/>
    </row>
    <row r="14" spans="2:11" ht="15" customHeight="1" x14ac:dyDescent="0.25">
      <c r="B14" s="27">
        <v>6</v>
      </c>
      <c r="C14" s="37" t="s">
        <v>176</v>
      </c>
      <c r="D14" s="71"/>
      <c r="E14" s="71"/>
      <c r="F14" s="71"/>
      <c r="G14" s="71"/>
      <c r="H14" s="67">
        <f>SUM(H10:H13)</f>
        <v>3361949</v>
      </c>
    </row>
    <row r="15" spans="2:11" ht="15" customHeight="1" x14ac:dyDescent="0.25"/>
    <row r="16" spans="2:11" ht="42" customHeight="1" x14ac:dyDescent="0.25">
      <c r="B16" s="611" t="s">
        <v>666</v>
      </c>
      <c r="C16" s="612"/>
      <c r="D16" s="612"/>
      <c r="E16" s="612"/>
      <c r="F16" s="612"/>
      <c r="G16" s="612"/>
      <c r="H16" s="613"/>
    </row>
    <row r="18" spans="8:8" x14ac:dyDescent="0.25">
      <c r="H18" s="537"/>
    </row>
    <row r="19" spans="8:8" x14ac:dyDescent="0.25">
      <c r="H19" s="537"/>
    </row>
    <row r="20" spans="8:8" x14ac:dyDescent="0.25">
      <c r="H20" s="538"/>
    </row>
  </sheetData>
  <sheetProtection algorithmName="SHA-512" hashValue="AIWUdK/ONhSwOqooQZMZV6b6ZhoePb9uyZK/23nKlPMxXAOsbNeRtoUE3rKahVY4CjDeSQlJ6gsv0ptkWrLEbA==" saltValue="cQDL7skCBwwQdE8Fvi7UMw==" spinCount="100000" sheet="1" objects="1" scenarios="1"/>
  <mergeCells count="1">
    <mergeCell ref="B16:H16"/>
  </mergeCells>
  <pageMargins left="0.511811024" right="0.511811024" top="0.78740157499999996" bottom="0.78740157499999996" header="0.31496062000000002" footer="0.31496062000000002"/>
  <pageSetup paperSize="9" orientation="landscape" r:id="rId1"/>
  <customProperties>
    <customPr name="_pios_id" r:id="rId2"/>
  </customProperties>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Planilha28">
    <tabColor theme="4" tint="-0.249977111117893"/>
  </sheetPr>
  <dimension ref="B1:O24"/>
  <sheetViews>
    <sheetView showGridLines="0" zoomScaleNormal="100" workbookViewId="0">
      <pane xSplit="1" ySplit="6" topLeftCell="B7" activePane="bottomRight" state="frozen"/>
      <selection pane="topRight" activeCell="B7" sqref="B7"/>
      <selection pane="bottomLeft" activeCell="B7" sqref="B7"/>
      <selection pane="bottomRight" activeCell="E1" sqref="E1"/>
    </sheetView>
  </sheetViews>
  <sheetFormatPr defaultColWidth="9.33203125" defaultRowHeight="13.8" x14ac:dyDescent="0.25"/>
  <cols>
    <col min="1" max="1" width="2.33203125" style="19" customWidth="1"/>
    <col min="2" max="2" width="45.44140625" style="42" customWidth="1"/>
    <col min="3" max="12" width="15.77734375" style="19" customWidth="1"/>
    <col min="13" max="13" width="16.33203125" style="19" bestFit="1" customWidth="1"/>
    <col min="14" max="14" width="13.109375" style="19" bestFit="1" customWidth="1"/>
    <col min="15" max="15" width="11.6640625" style="19" bestFit="1" customWidth="1"/>
    <col min="16" max="16384" width="9.33203125" style="19"/>
  </cols>
  <sheetData>
    <row r="1" spans="2:15" s="3" customFormat="1" x14ac:dyDescent="0.25">
      <c r="B1" s="41"/>
    </row>
    <row r="2" spans="2:15" s="3" customFormat="1" x14ac:dyDescent="0.25">
      <c r="B2" s="41"/>
    </row>
    <row r="3" spans="2:15" s="3" customFormat="1" x14ac:dyDescent="0.25">
      <c r="B3" s="41"/>
    </row>
    <row r="4" spans="2:15" s="3" customFormat="1" x14ac:dyDescent="0.25">
      <c r="B4" s="310" t="s">
        <v>667</v>
      </c>
    </row>
    <row r="5" spans="2:15" s="3" customFormat="1" x14ac:dyDescent="0.25">
      <c r="B5" s="311" t="s">
        <v>206</v>
      </c>
    </row>
    <row r="6" spans="2:15" s="3" customFormat="1" x14ac:dyDescent="0.25">
      <c r="B6" s="305" t="str">
        <f>'KM1'!B6</f>
        <v>Data Base: 30/06/2025</v>
      </c>
    </row>
    <row r="7" spans="2:15" ht="15" customHeight="1" x14ac:dyDescent="0.2">
      <c r="L7" s="229" t="s">
        <v>47</v>
      </c>
    </row>
    <row r="8" spans="2:15" ht="15" customHeight="1" x14ac:dyDescent="0.25">
      <c r="B8" s="614" t="s">
        <v>668</v>
      </c>
      <c r="C8" s="575" t="s">
        <v>578</v>
      </c>
      <c r="D8" s="575"/>
      <c r="E8" s="575"/>
      <c r="F8" s="575"/>
      <c r="G8" s="575"/>
      <c r="H8" s="575"/>
      <c r="I8" s="575"/>
      <c r="J8" s="575"/>
      <c r="K8" s="575"/>
      <c r="L8" s="575"/>
      <c r="N8" s="28"/>
    </row>
    <row r="9" spans="2:15" ht="15" customHeight="1" x14ac:dyDescent="0.25">
      <c r="B9" s="614"/>
      <c r="C9" s="15" t="s">
        <v>48</v>
      </c>
      <c r="D9" s="15" t="s">
        <v>49</v>
      </c>
      <c r="E9" s="15" t="s">
        <v>50</v>
      </c>
      <c r="F9" s="15" t="s">
        <v>51</v>
      </c>
      <c r="G9" s="15" t="s">
        <v>669</v>
      </c>
      <c r="H9" s="15" t="s">
        <v>670</v>
      </c>
      <c r="I9" s="15" t="s">
        <v>133</v>
      </c>
      <c r="J9" s="15" t="s">
        <v>134</v>
      </c>
      <c r="K9" s="15" t="s">
        <v>187</v>
      </c>
      <c r="L9" s="15" t="s">
        <v>671</v>
      </c>
    </row>
    <row r="10" spans="2:15" ht="15" customHeight="1" x14ac:dyDescent="0.25">
      <c r="B10" s="614"/>
      <c r="C10" s="36">
        <v>0</v>
      </c>
      <c r="D10" s="36">
        <v>0.1</v>
      </c>
      <c r="E10" s="36">
        <v>0.2</v>
      </c>
      <c r="F10" s="36">
        <v>0.5</v>
      </c>
      <c r="G10" s="36">
        <v>0.65</v>
      </c>
      <c r="H10" s="36">
        <v>0.85</v>
      </c>
      <c r="I10" s="36">
        <v>1</v>
      </c>
      <c r="J10" s="36">
        <v>1.5</v>
      </c>
      <c r="K10" s="15" t="s">
        <v>203</v>
      </c>
      <c r="L10" s="15" t="s">
        <v>176</v>
      </c>
    </row>
    <row r="11" spans="2:15" ht="15" customHeight="1" x14ac:dyDescent="0.25">
      <c r="B11" s="354" t="s">
        <v>529</v>
      </c>
      <c r="C11" s="326">
        <v>32178000</v>
      </c>
      <c r="D11" s="326">
        <v>0</v>
      </c>
      <c r="E11" s="326">
        <v>0</v>
      </c>
      <c r="F11" s="326">
        <v>0</v>
      </c>
      <c r="G11" s="326">
        <v>0</v>
      </c>
      <c r="H11" s="326">
        <v>0</v>
      </c>
      <c r="I11" s="326">
        <v>0</v>
      </c>
      <c r="J11" s="326">
        <v>0</v>
      </c>
      <c r="K11" s="326">
        <v>0</v>
      </c>
      <c r="L11" s="241">
        <f>SUM(C11:K11)</f>
        <v>32178000</v>
      </c>
      <c r="M11" s="542"/>
      <c r="N11" s="544"/>
      <c r="O11" s="543"/>
    </row>
    <row r="12" spans="2:15" ht="27.9" customHeight="1" x14ac:dyDescent="0.25">
      <c r="B12" s="354" t="s">
        <v>530</v>
      </c>
      <c r="C12" s="326">
        <v>0</v>
      </c>
      <c r="D12" s="326">
        <v>0</v>
      </c>
      <c r="E12" s="326">
        <v>0</v>
      </c>
      <c r="F12" s="326">
        <v>0</v>
      </c>
      <c r="G12" s="326">
        <v>0</v>
      </c>
      <c r="H12" s="326">
        <v>0</v>
      </c>
      <c r="I12" s="326">
        <v>0</v>
      </c>
      <c r="J12" s="326">
        <v>0</v>
      </c>
      <c r="K12" s="326">
        <v>0</v>
      </c>
      <c r="L12" s="241">
        <f t="shared" ref="L12:L17" si="0">SUM(C12:K12)</f>
        <v>0</v>
      </c>
      <c r="M12" s="542"/>
      <c r="N12" s="544"/>
      <c r="O12" s="543"/>
    </row>
    <row r="13" spans="2:15" ht="27.9" customHeight="1" x14ac:dyDescent="0.25">
      <c r="B13" s="355" t="s">
        <v>531</v>
      </c>
      <c r="C13" s="326">
        <v>0</v>
      </c>
      <c r="D13" s="326">
        <v>0</v>
      </c>
      <c r="E13" s="326">
        <v>0</v>
      </c>
      <c r="F13" s="326">
        <v>0</v>
      </c>
      <c r="G13" s="326">
        <v>0</v>
      </c>
      <c r="H13" s="326">
        <v>0</v>
      </c>
      <c r="I13" s="326">
        <v>0</v>
      </c>
      <c r="J13" s="326">
        <v>0</v>
      </c>
      <c r="K13" s="326">
        <v>0</v>
      </c>
      <c r="L13" s="241">
        <f t="shared" si="0"/>
        <v>0</v>
      </c>
      <c r="M13" s="542"/>
      <c r="N13" s="544"/>
      <c r="O13" s="543"/>
    </row>
    <row r="14" spans="2:15" ht="27.9" customHeight="1" x14ac:dyDescent="0.25">
      <c r="B14" s="355" t="s">
        <v>557</v>
      </c>
      <c r="C14" s="326">
        <v>0</v>
      </c>
      <c r="D14" s="326">
        <v>0</v>
      </c>
      <c r="E14" s="326">
        <v>37170265</v>
      </c>
      <c r="F14" s="326">
        <v>0</v>
      </c>
      <c r="G14" s="326">
        <v>0</v>
      </c>
      <c r="H14" s="326">
        <v>0</v>
      </c>
      <c r="I14" s="326">
        <v>0</v>
      </c>
      <c r="J14" s="326">
        <v>2060397</v>
      </c>
      <c r="K14" s="326">
        <v>4453132</v>
      </c>
      <c r="L14" s="241">
        <f t="shared" si="0"/>
        <v>43683794</v>
      </c>
      <c r="M14" s="542"/>
      <c r="N14" s="544"/>
      <c r="O14" s="543"/>
    </row>
    <row r="15" spans="2:15" ht="15" customHeight="1" x14ac:dyDescent="0.25">
      <c r="B15" s="354" t="s">
        <v>672</v>
      </c>
      <c r="C15" s="326">
        <v>0</v>
      </c>
      <c r="D15" s="326">
        <v>0</v>
      </c>
      <c r="E15" s="326">
        <v>0</v>
      </c>
      <c r="F15" s="326">
        <v>0</v>
      </c>
      <c r="G15" s="326">
        <v>0</v>
      </c>
      <c r="H15" s="326">
        <v>0</v>
      </c>
      <c r="I15" s="326">
        <v>21650146</v>
      </c>
      <c r="J15" s="326">
        <v>69197</v>
      </c>
      <c r="K15" s="326">
        <v>192515</v>
      </c>
      <c r="L15" s="241">
        <f t="shared" si="0"/>
        <v>21911858</v>
      </c>
      <c r="M15" s="542"/>
      <c r="N15" s="544"/>
      <c r="O15" s="543"/>
    </row>
    <row r="16" spans="2:15" ht="15" customHeight="1" x14ac:dyDescent="0.25">
      <c r="B16" s="355" t="s">
        <v>540</v>
      </c>
      <c r="C16" s="326">
        <v>0</v>
      </c>
      <c r="D16" s="326">
        <v>0</v>
      </c>
      <c r="E16" s="326">
        <v>0</v>
      </c>
      <c r="F16" s="326">
        <v>0</v>
      </c>
      <c r="G16" s="326">
        <v>0</v>
      </c>
      <c r="H16" s="326">
        <v>0</v>
      </c>
      <c r="I16" s="326">
        <v>0</v>
      </c>
      <c r="J16" s="326">
        <v>0</v>
      </c>
      <c r="K16" s="326">
        <v>0</v>
      </c>
      <c r="L16" s="241">
        <f t="shared" si="0"/>
        <v>0</v>
      </c>
      <c r="M16" s="542"/>
      <c r="N16" s="544"/>
      <c r="O16" s="543"/>
    </row>
    <row r="17" spans="2:15" ht="15" customHeight="1" x14ac:dyDescent="0.25">
      <c r="B17" s="355" t="s">
        <v>673</v>
      </c>
      <c r="C17" s="326">
        <v>0</v>
      </c>
      <c r="D17" s="326">
        <v>0</v>
      </c>
      <c r="E17" s="326">
        <v>0</v>
      </c>
      <c r="F17" s="326">
        <v>0</v>
      </c>
      <c r="G17" s="326">
        <v>0</v>
      </c>
      <c r="H17" s="326">
        <v>0</v>
      </c>
      <c r="I17" s="326">
        <v>0</v>
      </c>
      <c r="J17" s="326">
        <v>0</v>
      </c>
      <c r="K17" s="326">
        <v>0</v>
      </c>
      <c r="L17" s="241">
        <f t="shared" si="0"/>
        <v>0</v>
      </c>
      <c r="M17" s="542"/>
      <c r="N17" s="544"/>
      <c r="O17" s="543"/>
    </row>
    <row r="18" spans="2:15" ht="15" customHeight="1" x14ac:dyDescent="0.25">
      <c r="B18" s="39" t="s">
        <v>176</v>
      </c>
      <c r="C18" s="356">
        <f>SUM(C11:C17)</f>
        <v>32178000</v>
      </c>
      <c r="D18" s="356">
        <f t="shared" ref="D18:L18" si="1">SUM(D11:D17)</f>
        <v>0</v>
      </c>
      <c r="E18" s="356">
        <f t="shared" si="1"/>
        <v>37170265</v>
      </c>
      <c r="F18" s="356">
        <f t="shared" si="1"/>
        <v>0</v>
      </c>
      <c r="G18" s="356">
        <f t="shared" si="1"/>
        <v>0</v>
      </c>
      <c r="H18" s="356">
        <f t="shared" si="1"/>
        <v>0</v>
      </c>
      <c r="I18" s="356">
        <f t="shared" si="1"/>
        <v>21650146</v>
      </c>
      <c r="J18" s="356">
        <f t="shared" si="1"/>
        <v>2129594</v>
      </c>
      <c r="K18" s="356">
        <f t="shared" si="1"/>
        <v>4645647</v>
      </c>
      <c r="L18" s="356">
        <f t="shared" si="1"/>
        <v>97773652</v>
      </c>
      <c r="M18" s="542"/>
      <c r="N18" s="544"/>
      <c r="O18" s="543"/>
    </row>
    <row r="19" spans="2:15" ht="15" customHeight="1" x14ac:dyDescent="0.25"/>
    <row r="20" spans="2:15" ht="42" customHeight="1" x14ac:dyDescent="0.25">
      <c r="B20" s="601" t="s">
        <v>674</v>
      </c>
      <c r="C20" s="602"/>
      <c r="D20" s="602"/>
      <c r="E20" s="602"/>
      <c r="F20" s="602"/>
      <c r="G20" s="602"/>
      <c r="H20" s="602"/>
      <c r="I20" s="602"/>
      <c r="J20" s="602"/>
      <c r="K20" s="602"/>
      <c r="L20" s="603"/>
    </row>
    <row r="22" spans="2:15" x14ac:dyDescent="0.25">
      <c r="L22" s="542"/>
    </row>
    <row r="23" spans="2:15" x14ac:dyDescent="0.25">
      <c r="L23" s="542"/>
    </row>
    <row r="24" spans="2:15" x14ac:dyDescent="0.25">
      <c r="L24" s="543"/>
    </row>
  </sheetData>
  <sheetProtection algorithmName="SHA-512" hashValue="YWzcH938onDaqSBTRD5zvklgBx8xfmsjelYmPfIP7TPAbsgphrAYjsgNyidO46fmfWHKnkSi83AjNKO7sa31tA==" saltValue="KNo0TGFqYH3IuMW0Ux/Qxw==" spinCount="100000" sheet="1" objects="1" scenarios="1"/>
  <mergeCells count="3">
    <mergeCell ref="B8:B10"/>
    <mergeCell ref="C8:L8"/>
    <mergeCell ref="B20:L20"/>
  </mergeCells>
  <pageMargins left="0.51181102362204722" right="0.51181102362204722" top="0.78740157480314965" bottom="0.78740157480314965" header="0.31496062992125984" footer="0.31496062992125984"/>
  <pageSetup paperSize="9" scale="70" orientation="landscape" r:id="rId1"/>
  <customProperties>
    <customPr name="_pios_id" r:id="rId2"/>
  </customProperties>
  <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Planilha29">
    <tabColor theme="4" tint="-0.249977111117893"/>
  </sheetPr>
  <dimension ref="B1:L24"/>
  <sheetViews>
    <sheetView showGridLines="0" zoomScaleNormal="100" workbookViewId="0">
      <pane xSplit="1" ySplit="6" topLeftCell="B7" activePane="bottomRight" state="frozen"/>
      <selection pane="topRight" activeCell="B7" sqref="B7"/>
      <selection pane="bottomLeft" activeCell="B7" sqref="B7"/>
      <selection pane="bottomRight" activeCell="D1" sqref="D1"/>
    </sheetView>
  </sheetViews>
  <sheetFormatPr defaultColWidth="9.33203125" defaultRowHeight="13.8" x14ac:dyDescent="0.25"/>
  <cols>
    <col min="1" max="1" width="2.33203125" style="19" customWidth="1"/>
    <col min="2" max="2" width="45" style="42" customWidth="1"/>
    <col min="3" max="8" width="19.77734375" style="19" customWidth="1"/>
    <col min="9" max="16384" width="9.33203125" style="19"/>
  </cols>
  <sheetData>
    <row r="1" spans="2:8" s="3" customFormat="1" x14ac:dyDescent="0.25">
      <c r="B1" s="41"/>
    </row>
    <row r="2" spans="2:8" s="3" customFormat="1" x14ac:dyDescent="0.25">
      <c r="B2" s="41"/>
    </row>
    <row r="3" spans="2:8" s="3" customFormat="1" x14ac:dyDescent="0.25">
      <c r="B3" s="41"/>
    </row>
    <row r="4" spans="2:8" s="3" customFormat="1" x14ac:dyDescent="0.25">
      <c r="B4" s="310" t="s">
        <v>675</v>
      </c>
    </row>
    <row r="5" spans="2:8" s="3" customFormat="1" x14ac:dyDescent="0.25">
      <c r="B5" s="311" t="s">
        <v>206</v>
      </c>
    </row>
    <row r="6" spans="2:8" s="3" customFormat="1" x14ac:dyDescent="0.25">
      <c r="B6" s="305" t="str">
        <f>'KM1'!B6</f>
        <v>Data Base: 30/06/2025</v>
      </c>
    </row>
    <row r="7" spans="2:8" ht="15" customHeight="1" x14ac:dyDescent="0.2">
      <c r="H7" s="229" t="s">
        <v>47</v>
      </c>
    </row>
    <row r="8" spans="2:8" ht="15" customHeight="1" x14ac:dyDescent="0.25">
      <c r="B8" s="615"/>
      <c r="C8" s="11" t="s">
        <v>48</v>
      </c>
      <c r="D8" s="11" t="s">
        <v>49</v>
      </c>
      <c r="E8" s="11" t="s">
        <v>50</v>
      </c>
      <c r="F8" s="11" t="s">
        <v>51</v>
      </c>
      <c r="G8" s="11" t="s">
        <v>52</v>
      </c>
      <c r="H8" s="11" t="s">
        <v>133</v>
      </c>
    </row>
    <row r="9" spans="2:8" ht="42.75" customHeight="1" x14ac:dyDescent="0.25">
      <c r="B9" s="615"/>
      <c r="C9" s="589" t="s">
        <v>676</v>
      </c>
      <c r="D9" s="589"/>
      <c r="E9" s="589"/>
      <c r="F9" s="589"/>
      <c r="G9" s="589" t="s">
        <v>677</v>
      </c>
      <c r="H9" s="617"/>
    </row>
    <row r="10" spans="2:8" ht="42" customHeight="1" x14ac:dyDescent="0.25">
      <c r="B10" s="615"/>
      <c r="C10" s="589" t="s">
        <v>678</v>
      </c>
      <c r="D10" s="617"/>
      <c r="E10" s="589" t="s">
        <v>679</v>
      </c>
      <c r="F10" s="617"/>
      <c r="G10" s="589" t="s">
        <v>678</v>
      </c>
      <c r="H10" s="589" t="s">
        <v>679</v>
      </c>
    </row>
    <row r="11" spans="2:8" ht="27.9" customHeight="1" x14ac:dyDescent="0.25">
      <c r="B11" s="616"/>
      <c r="C11" s="96" t="s">
        <v>680</v>
      </c>
      <c r="D11" s="95" t="s">
        <v>681</v>
      </c>
      <c r="E11" s="96" t="s">
        <v>680</v>
      </c>
      <c r="F11" s="95" t="s">
        <v>681</v>
      </c>
      <c r="G11" s="617"/>
      <c r="H11" s="617"/>
    </row>
    <row r="12" spans="2:8" ht="15" customHeight="1" x14ac:dyDescent="0.25">
      <c r="B12" s="242" t="s">
        <v>682</v>
      </c>
      <c r="C12" s="352">
        <v>0</v>
      </c>
      <c r="D12" s="352">
        <v>0</v>
      </c>
      <c r="E12" s="352">
        <v>0</v>
      </c>
      <c r="F12" s="352">
        <v>0</v>
      </c>
      <c r="G12" s="352">
        <v>52128515</v>
      </c>
      <c r="H12" s="352">
        <v>80075883</v>
      </c>
    </row>
    <row r="13" spans="2:8" ht="15" customHeight="1" x14ac:dyDescent="0.25">
      <c r="B13" s="242" t="s">
        <v>683</v>
      </c>
      <c r="C13" s="352">
        <v>0</v>
      </c>
      <c r="D13" s="352">
        <v>0</v>
      </c>
      <c r="E13" s="352">
        <v>0</v>
      </c>
      <c r="F13" s="352">
        <v>0</v>
      </c>
      <c r="G13" s="352">
        <v>0</v>
      </c>
      <c r="H13" s="352">
        <v>0</v>
      </c>
    </row>
    <row r="14" spans="2:8" ht="15" customHeight="1" x14ac:dyDescent="0.25">
      <c r="B14" s="242" t="s">
        <v>684</v>
      </c>
      <c r="C14" s="352">
        <v>0</v>
      </c>
      <c r="D14" s="352">
        <v>0</v>
      </c>
      <c r="E14" s="352">
        <v>4230585</v>
      </c>
      <c r="F14" s="352">
        <v>0</v>
      </c>
      <c r="G14" s="352">
        <v>80793693</v>
      </c>
      <c r="H14" s="352">
        <v>54589210</v>
      </c>
    </row>
    <row r="15" spans="2:8" ht="42" customHeight="1" x14ac:dyDescent="0.25">
      <c r="B15" s="242" t="s">
        <v>685</v>
      </c>
      <c r="C15" s="352">
        <v>0</v>
      </c>
      <c r="D15" s="352">
        <v>0</v>
      </c>
      <c r="E15" s="352">
        <v>0</v>
      </c>
      <c r="F15" s="352">
        <v>0</v>
      </c>
      <c r="G15" s="352">
        <v>0</v>
      </c>
      <c r="H15" s="352">
        <v>0</v>
      </c>
    </row>
    <row r="16" spans="2:8" ht="15" customHeight="1" x14ac:dyDescent="0.25">
      <c r="B16" s="242" t="s">
        <v>686</v>
      </c>
      <c r="C16" s="352">
        <v>0</v>
      </c>
      <c r="D16" s="352">
        <v>0</v>
      </c>
      <c r="E16" s="352">
        <v>0</v>
      </c>
      <c r="F16" s="352">
        <v>0</v>
      </c>
      <c r="G16" s="352">
        <v>0</v>
      </c>
      <c r="H16" s="352">
        <v>0</v>
      </c>
    </row>
    <row r="17" spans="2:12" ht="15" customHeight="1" x14ac:dyDescent="0.25">
      <c r="B17" s="242" t="s">
        <v>188</v>
      </c>
      <c r="C17" s="352">
        <v>0</v>
      </c>
      <c r="D17" s="352">
        <v>0</v>
      </c>
      <c r="E17" s="352">
        <v>0</v>
      </c>
      <c r="F17" s="352">
        <v>0</v>
      </c>
      <c r="G17" s="352">
        <v>0</v>
      </c>
      <c r="H17" s="352">
        <v>0</v>
      </c>
    </row>
    <row r="18" spans="2:12" ht="15" customHeight="1" x14ac:dyDescent="0.25">
      <c r="B18" s="242" t="s">
        <v>687</v>
      </c>
      <c r="C18" s="352">
        <v>0</v>
      </c>
      <c r="D18" s="352">
        <v>0</v>
      </c>
      <c r="E18" s="352">
        <v>0</v>
      </c>
      <c r="F18" s="352">
        <v>0</v>
      </c>
      <c r="G18" s="352">
        <v>0</v>
      </c>
      <c r="H18" s="352">
        <v>0</v>
      </c>
    </row>
    <row r="19" spans="2:12" ht="15" customHeight="1" x14ac:dyDescent="0.25">
      <c r="B19" s="99" t="s">
        <v>176</v>
      </c>
      <c r="C19" s="351">
        <f>SUM(C12:C18)</f>
        <v>0</v>
      </c>
      <c r="D19" s="351">
        <f t="shared" ref="D19:H19" si="0">SUM(D12:D18)</f>
        <v>0</v>
      </c>
      <c r="E19" s="351">
        <f>SUM(E12:E18)</f>
        <v>4230585</v>
      </c>
      <c r="F19" s="351">
        <f>SUM(F12:F18)</f>
        <v>0</v>
      </c>
      <c r="G19" s="351">
        <f>SUM(G12:G18)</f>
        <v>132922208</v>
      </c>
      <c r="H19" s="351">
        <f t="shared" si="0"/>
        <v>134665093</v>
      </c>
    </row>
    <row r="20" spans="2:12" ht="15" customHeight="1" x14ac:dyDescent="0.25">
      <c r="E20" s="542"/>
      <c r="F20" s="542"/>
      <c r="G20" s="542"/>
      <c r="H20" s="542"/>
    </row>
    <row r="21" spans="2:12" ht="58.5" customHeight="1" x14ac:dyDescent="0.25">
      <c r="B21" s="601" t="s">
        <v>688</v>
      </c>
      <c r="C21" s="602"/>
      <c r="D21" s="602"/>
      <c r="E21" s="602"/>
      <c r="F21" s="602"/>
      <c r="G21" s="602"/>
      <c r="H21" s="603"/>
      <c r="I21" s="353"/>
      <c r="J21" s="353"/>
      <c r="K21" s="353"/>
      <c r="L21" s="353"/>
    </row>
    <row r="23" spans="2:12" x14ac:dyDescent="0.25">
      <c r="E23" s="544"/>
      <c r="G23" s="544"/>
      <c r="H23" s="544"/>
    </row>
    <row r="24" spans="2:12" x14ac:dyDescent="0.25">
      <c r="E24" s="543"/>
      <c r="G24" s="543"/>
      <c r="H24" s="543"/>
    </row>
  </sheetData>
  <protectedRanges>
    <protectedRange algorithmName="SHA-512" hashValue="dCEqTabbfqYY192u0ar/IbhNdcGexZh+HV2BGyWIGeMtuGfLDQXiGMm3JK3CK/5fqQgcrD05VCOdnWnd6s250g==" saltValue="q7K/XFPuFjuWwZ0rrKY8wA==" spinCount="100000" sqref="C19:H19" name="Intervalo1"/>
  </protectedRanges>
  <mergeCells count="8">
    <mergeCell ref="B21:H21"/>
    <mergeCell ref="B8:B11"/>
    <mergeCell ref="C9:F9"/>
    <mergeCell ref="G9:H9"/>
    <mergeCell ref="C10:D10"/>
    <mergeCell ref="E10:F10"/>
    <mergeCell ref="G10:G11"/>
    <mergeCell ref="H10:H11"/>
  </mergeCells>
  <pageMargins left="0.51181102362204722" right="0.51181102362204722" top="0.78740157480314965" bottom="0.78740157480314965" header="0.31496062992125984" footer="0.31496062992125984"/>
  <pageSetup paperSize="9" scale="90" orientation="landscape" r:id="rId1"/>
  <customProperties>
    <customPr name="_pios_id" r:id="rId2"/>
  </customProperties>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Planilha30">
    <tabColor theme="4" tint="-0.249977111117893"/>
  </sheetPr>
  <dimension ref="B4:N17"/>
  <sheetViews>
    <sheetView showGridLines="0" workbookViewId="0">
      <pane xSplit="1" ySplit="6" topLeftCell="B7" activePane="bottomRight" state="frozen"/>
      <selection pane="topRight" activeCell="B7" sqref="B7"/>
      <selection pane="bottomLeft" activeCell="B7" sqref="B7"/>
      <selection pane="bottomRight" activeCell="D1" sqref="D1"/>
    </sheetView>
  </sheetViews>
  <sheetFormatPr defaultColWidth="9.33203125" defaultRowHeight="13.8" x14ac:dyDescent="0.25"/>
  <cols>
    <col min="1" max="1" width="2.33203125" style="3" customWidth="1"/>
    <col min="2" max="2" width="11.44140625" style="3" customWidth="1"/>
    <col min="3" max="3" width="51.33203125" style="3" customWidth="1"/>
    <col min="4" max="5" width="23.33203125" style="3" customWidth="1"/>
    <col min="6" max="6" width="2.109375" style="3" customWidth="1"/>
    <col min="7" max="16384" width="9.33203125" style="3"/>
  </cols>
  <sheetData>
    <row r="4" spans="2:14" x14ac:dyDescent="0.25">
      <c r="B4" s="309" t="s">
        <v>689</v>
      </c>
    </row>
    <row r="5" spans="2:14" x14ac:dyDescent="0.25">
      <c r="B5" s="305" t="s">
        <v>206</v>
      </c>
    </row>
    <row r="6" spans="2:14" x14ac:dyDescent="0.25">
      <c r="B6" s="305" t="str">
        <f>'KM1'!B6</f>
        <v>Data Base: 30/06/2025</v>
      </c>
    </row>
    <row r="7" spans="2:14" ht="15" customHeight="1" x14ac:dyDescent="0.2">
      <c r="E7" s="229" t="s">
        <v>47</v>
      </c>
    </row>
    <row r="8" spans="2:14" ht="15" customHeight="1" x14ac:dyDescent="0.25">
      <c r="B8" s="559"/>
      <c r="C8" s="559"/>
      <c r="D8" s="11" t="s">
        <v>48</v>
      </c>
      <c r="E8" s="11" t="s">
        <v>49</v>
      </c>
      <c r="N8" s="28"/>
    </row>
    <row r="9" spans="2:14" ht="15" customHeight="1" x14ac:dyDescent="0.25">
      <c r="B9" s="559"/>
      <c r="C9" s="559"/>
      <c r="D9" s="15" t="s">
        <v>690</v>
      </c>
      <c r="E9" s="15" t="s">
        <v>691</v>
      </c>
    </row>
    <row r="10" spans="2:14" ht="15" customHeight="1" x14ac:dyDescent="0.3">
      <c r="B10" s="618" t="s">
        <v>692</v>
      </c>
      <c r="C10" s="618"/>
      <c r="D10" s="14"/>
      <c r="E10" s="14"/>
    </row>
    <row r="11" spans="2:14" ht="27.9" customHeight="1" x14ac:dyDescent="0.25">
      <c r="B11" s="619" t="s">
        <v>693</v>
      </c>
      <c r="C11" s="620"/>
      <c r="D11" s="330">
        <v>0</v>
      </c>
      <c r="E11" s="330">
        <v>0</v>
      </c>
    </row>
    <row r="12" spans="2:14" ht="27.9" customHeight="1" x14ac:dyDescent="0.25">
      <c r="B12" s="619" t="s">
        <v>694</v>
      </c>
      <c r="C12" s="620"/>
      <c r="D12" s="330">
        <v>0</v>
      </c>
      <c r="E12" s="330">
        <v>0</v>
      </c>
    </row>
    <row r="13" spans="2:14" ht="15" customHeight="1" x14ac:dyDescent="0.25">
      <c r="B13" s="619" t="s">
        <v>695</v>
      </c>
      <c r="C13" s="619"/>
      <c r="D13" s="330">
        <v>0</v>
      </c>
      <c r="E13" s="330">
        <v>0</v>
      </c>
    </row>
    <row r="14" spans="2:14" ht="15" customHeight="1" x14ac:dyDescent="0.3">
      <c r="B14" s="618" t="s">
        <v>696</v>
      </c>
      <c r="C14" s="618"/>
      <c r="D14" s="73">
        <f>SUM(D11:D13)</f>
        <v>0</v>
      </c>
      <c r="E14" s="73">
        <f>SUM(E11:E13)</f>
        <v>0</v>
      </c>
    </row>
    <row r="15" spans="2:14" ht="15" customHeight="1" x14ac:dyDescent="0.3">
      <c r="B15" s="618" t="s">
        <v>697</v>
      </c>
      <c r="C15" s="618"/>
      <c r="D15" s="73">
        <f>SUM(D16:D17)</f>
        <v>0</v>
      </c>
      <c r="E15" s="73">
        <f>SUM(E16:E17)</f>
        <v>0</v>
      </c>
    </row>
    <row r="16" spans="2:14" ht="15" customHeight="1" x14ac:dyDescent="0.25">
      <c r="B16" s="619" t="s">
        <v>698</v>
      </c>
      <c r="C16" s="619"/>
      <c r="D16" s="330">
        <v>0</v>
      </c>
      <c r="E16" s="330">
        <v>0</v>
      </c>
    </row>
    <row r="17" spans="2:5" ht="15" customHeight="1" x14ac:dyDescent="0.25">
      <c r="B17" s="619" t="s">
        <v>699</v>
      </c>
      <c r="C17" s="619"/>
      <c r="D17" s="330">
        <v>0</v>
      </c>
      <c r="E17" s="330">
        <v>0</v>
      </c>
    </row>
  </sheetData>
  <sheetProtection algorithmName="SHA-512" hashValue="13pqCC4R/N21E7kD/K8ttRDgeTqErIwd4Z/SVS5JPbiviZPllT/OHYLBAbiLxvvO5jYbfP55ef7XBGFQfG6JSg==" saltValue="rE1dz15Oh6C0Mkfe312lrg==" spinCount="100000" sheet="1" objects="1" scenarios="1"/>
  <mergeCells count="9">
    <mergeCell ref="B15:C15"/>
    <mergeCell ref="B16:C16"/>
    <mergeCell ref="B17:C17"/>
    <mergeCell ref="B8:C9"/>
    <mergeCell ref="B10:C10"/>
    <mergeCell ref="B11:C11"/>
    <mergeCell ref="B12:C12"/>
    <mergeCell ref="B13:C13"/>
    <mergeCell ref="B14:C14"/>
  </mergeCells>
  <pageMargins left="0.51181102362204722" right="0.51181102362204722" top="0.78740157480314965" bottom="0.78740157480314965" header="0.31496062992125984" footer="0.31496062992125984"/>
  <pageSetup paperSize="9" scale="90" orientation="portrait"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4">
    <tabColor theme="9" tint="-0.249977111117893"/>
    <pageSetUpPr fitToPage="1"/>
  </sheetPr>
  <dimension ref="B1:I34"/>
  <sheetViews>
    <sheetView showGridLines="0" workbookViewId="0">
      <pane xSplit="1" ySplit="6" topLeftCell="B7" activePane="bottomRight" state="frozen"/>
      <selection pane="topRight" activeCell="B4" sqref="B4"/>
      <selection pane="bottomLeft" activeCell="B4" sqref="B4"/>
      <selection pane="bottomRight" activeCell="C1" sqref="C1"/>
    </sheetView>
  </sheetViews>
  <sheetFormatPr defaultColWidth="9.33203125" defaultRowHeight="13.8" x14ac:dyDescent="0.25"/>
  <cols>
    <col min="1" max="1" width="2.33203125" style="20" customWidth="1"/>
    <col min="2" max="2" width="6.77734375" style="20" customWidth="1"/>
    <col min="3" max="3" width="99.109375" style="20" customWidth="1"/>
    <col min="4" max="6" width="18.77734375" style="20" customWidth="1"/>
    <col min="7" max="7" width="13.109375" style="20" bestFit="1" customWidth="1"/>
    <col min="8" max="8" width="14.109375" style="20" bestFit="1" customWidth="1"/>
    <col min="9" max="9" width="10.77734375" style="20" bestFit="1" customWidth="1"/>
    <col min="10" max="16384" width="9.33203125" style="20"/>
  </cols>
  <sheetData>
    <row r="1" spans="2:9" ht="12.75" customHeight="1" x14ac:dyDescent="0.25"/>
    <row r="2" spans="2:9" ht="12.75" customHeight="1" x14ac:dyDescent="0.25"/>
    <row r="3" spans="2:9" ht="12.75" customHeight="1" x14ac:dyDescent="0.25"/>
    <row r="4" spans="2:9" ht="12.75" customHeight="1" x14ac:dyDescent="0.25">
      <c r="B4" s="305" t="s">
        <v>107</v>
      </c>
    </row>
    <row r="5" spans="2:9" ht="12.75" customHeight="1" x14ac:dyDescent="0.25">
      <c r="B5" s="305" t="s">
        <v>45</v>
      </c>
    </row>
    <row r="6" spans="2:9" ht="12.75" customHeight="1" x14ac:dyDescent="0.25">
      <c r="B6" s="305" t="str">
        <f>'KM1'!B6</f>
        <v>Data Base: 30/06/2025</v>
      </c>
    </row>
    <row r="7" spans="2:9" ht="12.75" customHeight="1" x14ac:dyDescent="0.2">
      <c r="F7" s="229" t="s">
        <v>47</v>
      </c>
    </row>
    <row r="8" spans="2:9" ht="15" customHeight="1" x14ac:dyDescent="0.25">
      <c r="B8" s="260"/>
      <c r="C8" s="260"/>
      <c r="D8" s="81" t="s">
        <v>48</v>
      </c>
      <c r="E8" s="81" t="s">
        <v>49</v>
      </c>
      <c r="F8" s="81" t="s">
        <v>50</v>
      </c>
    </row>
    <row r="9" spans="2:9" ht="27.9" customHeight="1" x14ac:dyDescent="0.25">
      <c r="B9" s="260"/>
      <c r="C9" s="260"/>
      <c r="D9" s="552" t="s">
        <v>108</v>
      </c>
      <c r="E9" s="553"/>
      <c r="F9" s="87" t="s">
        <v>109</v>
      </c>
    </row>
    <row r="10" spans="2:9" ht="15" customHeight="1" x14ac:dyDescent="0.25">
      <c r="B10" s="261"/>
      <c r="C10" s="261"/>
      <c r="D10" s="62">
        <v>45838</v>
      </c>
      <c r="E10" s="62">
        <v>45747</v>
      </c>
      <c r="F10" s="62">
        <f>D10</f>
        <v>45838</v>
      </c>
    </row>
    <row r="11" spans="2:9" ht="15" customHeight="1" x14ac:dyDescent="0.25">
      <c r="B11" s="298">
        <v>1</v>
      </c>
      <c r="C11" s="456" t="s">
        <v>110</v>
      </c>
      <c r="D11" s="457">
        <f>SUM(D12:D14)</f>
        <v>588534379</v>
      </c>
      <c r="E11" s="479">
        <f t="shared" ref="E11:F11" si="0">SUM(E12:E14)</f>
        <v>579135531</v>
      </c>
      <c r="F11" s="479">
        <f t="shared" si="0"/>
        <v>47082750</v>
      </c>
      <c r="I11" s="227"/>
    </row>
    <row r="12" spans="2:9" ht="15" customHeight="1" x14ac:dyDescent="0.25">
      <c r="B12" s="299">
        <v>2</v>
      </c>
      <c r="C12" s="459" t="s">
        <v>111</v>
      </c>
      <c r="D12" s="461">
        <v>588534379</v>
      </c>
      <c r="E12" s="461">
        <v>579135531</v>
      </c>
      <c r="F12" s="480">
        <f>D12*0.08</f>
        <v>47082750</v>
      </c>
      <c r="H12" s="57"/>
    </row>
    <row r="13" spans="2:9" ht="15" customHeight="1" x14ac:dyDescent="0.25">
      <c r="B13" s="299">
        <v>3</v>
      </c>
      <c r="C13" s="459" t="s">
        <v>112</v>
      </c>
      <c r="D13" s="461">
        <v>0</v>
      </c>
      <c r="E13" s="461">
        <v>0</v>
      </c>
      <c r="F13" s="480">
        <f t="shared" ref="F13:F14" si="1">D13*0.08</f>
        <v>0</v>
      </c>
    </row>
    <row r="14" spans="2:9" ht="15" customHeight="1" x14ac:dyDescent="0.25">
      <c r="B14" s="299">
        <v>5</v>
      </c>
      <c r="C14" s="459" t="s">
        <v>113</v>
      </c>
      <c r="D14" s="461">
        <v>0</v>
      </c>
      <c r="E14" s="461">
        <v>0</v>
      </c>
      <c r="F14" s="480">
        <f t="shared" si="1"/>
        <v>0</v>
      </c>
    </row>
    <row r="15" spans="2:9" ht="15" customHeight="1" x14ac:dyDescent="0.25">
      <c r="B15" s="298">
        <v>6</v>
      </c>
      <c r="C15" s="456" t="s">
        <v>114</v>
      </c>
      <c r="D15" s="457">
        <f>SUM(D17:D18)</f>
        <v>3362975</v>
      </c>
      <c r="E15" s="479">
        <f t="shared" ref="E15:F15" si="2">SUM(E17:E18)</f>
        <v>2804346</v>
      </c>
      <c r="F15" s="479">
        <f t="shared" si="2"/>
        <v>269038</v>
      </c>
    </row>
    <row r="16" spans="2:9" ht="15" customHeight="1" x14ac:dyDescent="0.25">
      <c r="B16" s="299">
        <v>7</v>
      </c>
      <c r="C16" s="459" t="s">
        <v>115</v>
      </c>
      <c r="D16" s="64" t="s">
        <v>43</v>
      </c>
      <c r="E16" s="64" t="s">
        <v>43</v>
      </c>
      <c r="F16" s="480" t="s">
        <v>43</v>
      </c>
    </row>
    <row r="17" spans="2:8" ht="15" customHeight="1" x14ac:dyDescent="0.25">
      <c r="B17" s="70" t="s">
        <v>81</v>
      </c>
      <c r="C17" s="459" t="s">
        <v>116</v>
      </c>
      <c r="D17" s="461">
        <v>1766126</v>
      </c>
      <c r="E17" s="461">
        <v>1456251</v>
      </c>
      <c r="F17" s="480">
        <f t="shared" ref="F17:F28" si="3">D17*0.08</f>
        <v>141290</v>
      </c>
    </row>
    <row r="18" spans="2:8" ht="15" customHeight="1" x14ac:dyDescent="0.25">
      <c r="B18" s="300">
        <v>9</v>
      </c>
      <c r="C18" s="459" t="s">
        <v>117</v>
      </c>
      <c r="D18" s="461">
        <v>1596849</v>
      </c>
      <c r="E18" s="461">
        <v>1348095</v>
      </c>
      <c r="F18" s="480">
        <f t="shared" si="3"/>
        <v>127748</v>
      </c>
    </row>
    <row r="19" spans="2:8" ht="15" customHeight="1" x14ac:dyDescent="0.25">
      <c r="B19" s="254">
        <v>12</v>
      </c>
      <c r="C19" s="458" t="s">
        <v>118</v>
      </c>
      <c r="D19" s="462">
        <v>2592107</v>
      </c>
      <c r="E19" s="462">
        <v>2010264</v>
      </c>
      <c r="F19" s="462">
        <f t="shared" si="3"/>
        <v>207369</v>
      </c>
    </row>
    <row r="20" spans="2:8" ht="15" customHeight="1" x14ac:dyDescent="0.25">
      <c r="B20" s="254">
        <v>13</v>
      </c>
      <c r="C20" s="458" t="s">
        <v>119</v>
      </c>
      <c r="D20" s="462">
        <v>6695504</v>
      </c>
      <c r="E20" s="462">
        <v>6524090</v>
      </c>
      <c r="F20" s="462">
        <f t="shared" si="3"/>
        <v>535640</v>
      </c>
    </row>
    <row r="21" spans="2:8" ht="15" customHeight="1" x14ac:dyDescent="0.25">
      <c r="B21" s="254">
        <v>14</v>
      </c>
      <c r="C21" s="458" t="s">
        <v>120</v>
      </c>
      <c r="D21" s="462">
        <v>21367216</v>
      </c>
      <c r="E21" s="462">
        <v>21036694</v>
      </c>
      <c r="F21" s="462">
        <f t="shared" si="3"/>
        <v>1709377</v>
      </c>
    </row>
    <row r="22" spans="2:8" ht="15" customHeight="1" x14ac:dyDescent="0.25">
      <c r="B22" s="254">
        <v>16</v>
      </c>
      <c r="C22" s="458" t="s">
        <v>121</v>
      </c>
      <c r="D22" s="462">
        <v>24915</v>
      </c>
      <c r="E22" s="462">
        <v>30934</v>
      </c>
      <c r="F22" s="462">
        <f t="shared" si="3"/>
        <v>1993</v>
      </c>
    </row>
    <row r="23" spans="2:8" ht="15" customHeight="1" x14ac:dyDescent="0.25">
      <c r="B23" s="254">
        <v>20</v>
      </c>
      <c r="C23" s="458" t="s">
        <v>122</v>
      </c>
      <c r="D23" s="457">
        <f>D24</f>
        <v>74765672</v>
      </c>
      <c r="E23" s="479">
        <f t="shared" ref="E23:F23" si="4">E24</f>
        <v>17863583</v>
      </c>
      <c r="F23" s="479">
        <f t="shared" si="4"/>
        <v>5981254</v>
      </c>
      <c r="G23" s="57"/>
      <c r="H23" s="536"/>
    </row>
    <row r="24" spans="2:8" ht="15" customHeight="1" x14ac:dyDescent="0.25">
      <c r="B24" s="255">
        <v>21</v>
      </c>
      <c r="C24" s="459" t="s">
        <v>123</v>
      </c>
      <c r="D24" s="461">
        <v>74765672</v>
      </c>
      <c r="E24" s="461">
        <v>17863583</v>
      </c>
      <c r="F24" s="480">
        <f t="shared" si="3"/>
        <v>5981254</v>
      </c>
      <c r="H24" s="227"/>
    </row>
    <row r="25" spans="2:8" ht="15" customHeight="1" x14ac:dyDescent="0.25">
      <c r="B25" s="255">
        <v>22</v>
      </c>
      <c r="C25" s="459" t="s">
        <v>124</v>
      </c>
      <c r="D25" s="64" t="s">
        <v>43</v>
      </c>
      <c r="E25" s="64" t="s">
        <v>43</v>
      </c>
      <c r="F25" s="480" t="s">
        <v>43</v>
      </c>
    </row>
    <row r="26" spans="2:8" ht="15" customHeight="1" x14ac:dyDescent="0.25">
      <c r="B26" s="254">
        <v>24</v>
      </c>
      <c r="C26" s="458" t="s">
        <v>125</v>
      </c>
      <c r="D26" s="462">
        <v>60195901</v>
      </c>
      <c r="E26" s="462">
        <v>60195901</v>
      </c>
      <c r="F26" s="479">
        <f t="shared" si="3"/>
        <v>4815672</v>
      </c>
      <c r="G26" s="57"/>
      <c r="H26" s="536"/>
    </row>
    <row r="27" spans="2:8" ht="15" customHeight="1" x14ac:dyDescent="0.25">
      <c r="B27" s="255" t="s">
        <v>126</v>
      </c>
      <c r="C27" s="460" t="s">
        <v>127</v>
      </c>
      <c r="D27" s="463"/>
      <c r="E27" s="463">
        <v>0</v>
      </c>
      <c r="F27" s="481">
        <f t="shared" si="3"/>
        <v>0</v>
      </c>
    </row>
    <row r="28" spans="2:8" ht="15" customHeight="1" x14ac:dyDescent="0.25">
      <c r="B28" s="255">
        <v>25</v>
      </c>
      <c r="C28" s="460" t="s">
        <v>128</v>
      </c>
      <c r="D28" s="463"/>
      <c r="E28" s="463">
        <v>0</v>
      </c>
      <c r="F28" s="481">
        <f t="shared" si="3"/>
        <v>0</v>
      </c>
    </row>
    <row r="29" spans="2:8" ht="15" customHeight="1" x14ac:dyDescent="0.25">
      <c r="B29" s="254">
        <v>27</v>
      </c>
      <c r="C29" s="88" t="s">
        <v>129</v>
      </c>
      <c r="D29" s="256">
        <f>D11+D15+D19+D20+D21+D22+D23+D26+D27+D28</f>
        <v>757538669</v>
      </c>
      <c r="E29" s="482">
        <f t="shared" ref="E29:F29" si="5">E11+E15+E19+E20+E21+E22+E23+E26+E27+E28</f>
        <v>689601343</v>
      </c>
      <c r="F29" s="482">
        <f t="shared" si="5"/>
        <v>60603093</v>
      </c>
    </row>
    <row r="31" spans="2:8" ht="48" customHeight="1" x14ac:dyDescent="0.25">
      <c r="B31" s="547" t="s">
        <v>130</v>
      </c>
      <c r="C31" s="548"/>
      <c r="D31" s="548"/>
      <c r="E31" s="548"/>
      <c r="F31" s="548"/>
      <c r="G31" s="318"/>
      <c r="H31" s="236"/>
    </row>
    <row r="33" spans="4:8" x14ac:dyDescent="0.25">
      <c r="D33" s="57"/>
      <c r="E33" s="57"/>
      <c r="F33" s="57"/>
      <c r="G33" s="57"/>
      <c r="H33" s="536"/>
    </row>
    <row r="34" spans="4:8" x14ac:dyDescent="0.25">
      <c r="D34" s="535"/>
    </row>
  </sheetData>
  <sheetProtection algorithmName="SHA-512" hashValue="3iQ14zrDGBxokQ9gwf2Pf6EHRFLBfsPjzcYB/cUKIN9oEq1FQJ4ulU1nAIEvFX7qSBy+NT6zopqWlDZZ0hw04g==" saltValue="RtcSXDMvLOB0G8ko7AJbjQ==" spinCount="100000" sheet="1" objects="1" scenarios="1"/>
  <mergeCells count="2">
    <mergeCell ref="D9:E9"/>
    <mergeCell ref="B31:F31"/>
  </mergeCells>
  <pageMargins left="0.78740157499999996" right="0.78740157499999996" top="0.984251969" bottom="0.984251969" header="0.49212598499999999" footer="0.49212598499999999"/>
  <pageSetup paperSize="9" scale="58" fitToHeight="0" orientation="portrait" r:id="rId1"/>
  <headerFooter alignWithMargins="0"/>
  <customProperties>
    <customPr name="_pios_id" r:id="rId2"/>
  </customProperties>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Planilha31">
    <tabColor theme="4" tint="-0.249977111117893"/>
  </sheetPr>
  <dimension ref="B1:N28"/>
  <sheetViews>
    <sheetView showGridLines="0" workbookViewId="0">
      <pane xSplit="1" ySplit="6" topLeftCell="B7" activePane="bottomRight" state="frozen"/>
      <selection pane="topRight" activeCell="B7" sqref="B7"/>
      <selection pane="bottomLeft" activeCell="B7" sqref="B7"/>
      <selection pane="bottomRight" activeCell="C1" sqref="C1"/>
    </sheetView>
  </sheetViews>
  <sheetFormatPr defaultColWidth="9.33203125" defaultRowHeight="13.8" x14ac:dyDescent="0.25"/>
  <cols>
    <col min="1" max="1" width="2.33203125" style="3" customWidth="1"/>
    <col min="2" max="2" width="6.77734375" style="24" customWidth="1"/>
    <col min="3" max="3" width="100.33203125" style="3" bestFit="1" customWidth="1"/>
    <col min="4" max="4" width="23.33203125" style="3" customWidth="1"/>
    <col min="5" max="5" width="22" style="3" customWidth="1"/>
    <col min="6" max="6" width="12.6640625" style="3" customWidth="1"/>
    <col min="7" max="16384" width="9.33203125" style="3"/>
  </cols>
  <sheetData>
    <row r="1" spans="2:14" x14ac:dyDescent="0.25">
      <c r="B1" s="3"/>
    </row>
    <row r="2" spans="2:14" x14ac:dyDescent="0.25">
      <c r="B2" s="3"/>
    </row>
    <row r="3" spans="2:14" x14ac:dyDescent="0.25">
      <c r="B3" s="3"/>
    </row>
    <row r="4" spans="2:14" x14ac:dyDescent="0.25">
      <c r="B4" s="309" t="s">
        <v>700</v>
      </c>
    </row>
    <row r="5" spans="2:14" x14ac:dyDescent="0.25">
      <c r="B5" s="305" t="s">
        <v>206</v>
      </c>
    </row>
    <row r="6" spans="2:14" x14ac:dyDescent="0.25">
      <c r="B6" s="305" t="str">
        <f>'KM1'!B6</f>
        <v>Data Base: 30/06/2025</v>
      </c>
    </row>
    <row r="7" spans="2:14" ht="15" customHeight="1" x14ac:dyDescent="0.2">
      <c r="E7" s="229" t="s">
        <v>47</v>
      </c>
    </row>
    <row r="8" spans="2:14" ht="15" customHeight="1" x14ac:dyDescent="0.25">
      <c r="B8" s="621"/>
      <c r="C8" s="621"/>
      <c r="D8" s="11" t="s">
        <v>48</v>
      </c>
      <c r="E8" s="11" t="s">
        <v>49</v>
      </c>
      <c r="N8" s="28"/>
    </row>
    <row r="9" spans="2:14" ht="27.9" customHeight="1" x14ac:dyDescent="0.25">
      <c r="B9" s="621"/>
      <c r="C9" s="621"/>
      <c r="D9" s="16" t="s">
        <v>701</v>
      </c>
      <c r="E9" s="15" t="s">
        <v>108</v>
      </c>
    </row>
    <row r="10" spans="2:14" ht="15" customHeight="1" x14ac:dyDescent="0.3">
      <c r="B10" s="12">
        <v>1</v>
      </c>
      <c r="C10" s="39" t="s">
        <v>702</v>
      </c>
      <c r="D10" s="31"/>
      <c r="E10" s="510">
        <f>E11+E17+E18</f>
        <v>1025</v>
      </c>
    </row>
    <row r="11" spans="2:14" ht="15" customHeight="1" x14ac:dyDescent="0.3">
      <c r="B11" s="8">
        <v>2</v>
      </c>
      <c r="C11" s="18" t="s">
        <v>703</v>
      </c>
      <c r="D11" s="30">
        <f>SUM(D12:D15)</f>
        <v>47925</v>
      </c>
      <c r="E11" s="30">
        <f t="shared" ref="E11" si="0">SUM(E12:E15)</f>
        <v>958</v>
      </c>
    </row>
    <row r="12" spans="2:14" s="235" customFormat="1" ht="15" customHeight="1" x14ac:dyDescent="0.3">
      <c r="B12" s="8">
        <v>3</v>
      </c>
      <c r="C12" s="40" t="s">
        <v>704</v>
      </c>
      <c r="D12" s="344">
        <v>0</v>
      </c>
      <c r="E12" s="344">
        <v>0</v>
      </c>
    </row>
    <row r="13" spans="2:14" s="235" customFormat="1" ht="15" customHeight="1" x14ac:dyDescent="0.3">
      <c r="B13" s="8">
        <v>4</v>
      </c>
      <c r="C13" s="40" t="s">
        <v>705</v>
      </c>
      <c r="D13" s="344">
        <v>47925</v>
      </c>
      <c r="E13" s="344">
        <v>958</v>
      </c>
    </row>
    <row r="14" spans="2:14" s="235" customFormat="1" ht="15" customHeight="1" x14ac:dyDescent="0.3">
      <c r="B14" s="8">
        <v>5</v>
      </c>
      <c r="C14" s="40" t="s">
        <v>706</v>
      </c>
      <c r="D14" s="344">
        <v>0</v>
      </c>
      <c r="E14" s="344">
        <v>0</v>
      </c>
    </row>
    <row r="15" spans="2:14" s="235" customFormat="1" ht="15" customHeight="1" x14ac:dyDescent="0.3">
      <c r="B15" s="7" t="s">
        <v>126</v>
      </c>
      <c r="C15" s="40" t="s">
        <v>707</v>
      </c>
      <c r="D15" s="344">
        <v>0</v>
      </c>
      <c r="E15" s="344">
        <v>0</v>
      </c>
    </row>
    <row r="16" spans="2:14" s="235" customFormat="1" ht="27.9" customHeight="1" x14ac:dyDescent="0.3">
      <c r="B16" s="8">
        <v>7</v>
      </c>
      <c r="C16" s="18" t="s">
        <v>708</v>
      </c>
      <c r="D16" s="344">
        <v>0</v>
      </c>
      <c r="E16" s="74"/>
    </row>
    <row r="17" spans="2:5" s="235" customFormat="1" ht="27.9" customHeight="1" x14ac:dyDescent="0.3">
      <c r="B17" s="17">
        <v>8</v>
      </c>
      <c r="C17" s="34" t="s">
        <v>709</v>
      </c>
      <c r="D17" s="344">
        <v>0</v>
      </c>
      <c r="E17" s="344">
        <v>0</v>
      </c>
    </row>
    <row r="18" spans="2:5" s="235" customFormat="1" ht="15" customHeight="1" x14ac:dyDescent="0.3">
      <c r="B18" s="8">
        <v>9</v>
      </c>
      <c r="C18" s="18" t="s">
        <v>710</v>
      </c>
      <c r="D18" s="344">
        <v>7361</v>
      </c>
      <c r="E18" s="344">
        <v>67</v>
      </c>
    </row>
    <row r="19" spans="2:5" s="235" customFormat="1" ht="15" customHeight="1" x14ac:dyDescent="0.3">
      <c r="B19" s="12">
        <v>11</v>
      </c>
      <c r="C19" s="39" t="s">
        <v>711</v>
      </c>
      <c r="D19" s="240"/>
      <c r="E19" s="350">
        <f>E20+E26+E27+E28</f>
        <v>0</v>
      </c>
    </row>
    <row r="20" spans="2:5" s="235" customFormat="1" ht="15" customHeight="1" x14ac:dyDescent="0.3">
      <c r="B20" s="8">
        <v>12</v>
      </c>
      <c r="C20" s="18" t="s">
        <v>712</v>
      </c>
      <c r="D20" s="29">
        <f>SUM(D21:D24)</f>
        <v>0</v>
      </c>
      <c r="E20" s="29">
        <f>SUM(E21:E24)</f>
        <v>0</v>
      </c>
    </row>
    <row r="21" spans="2:5" s="235" customFormat="1" ht="15" customHeight="1" x14ac:dyDescent="0.3">
      <c r="B21" s="8">
        <v>13</v>
      </c>
      <c r="C21" s="40" t="s">
        <v>704</v>
      </c>
      <c r="D21" s="344">
        <v>0</v>
      </c>
      <c r="E21" s="344">
        <v>0</v>
      </c>
    </row>
    <row r="22" spans="2:5" s="235" customFormat="1" ht="15" customHeight="1" x14ac:dyDescent="0.3">
      <c r="B22" s="8">
        <v>14</v>
      </c>
      <c r="C22" s="40" t="s">
        <v>705</v>
      </c>
      <c r="D22" s="344">
        <v>0</v>
      </c>
      <c r="E22" s="344">
        <v>0</v>
      </c>
    </row>
    <row r="23" spans="2:5" ht="15" customHeight="1" x14ac:dyDescent="0.3">
      <c r="B23" s="8">
        <v>15</v>
      </c>
      <c r="C23" s="40" t="s">
        <v>706</v>
      </c>
      <c r="D23" s="344">
        <v>0</v>
      </c>
      <c r="E23" s="344">
        <v>0</v>
      </c>
    </row>
    <row r="24" spans="2:5" ht="15" customHeight="1" x14ac:dyDescent="0.3">
      <c r="B24" s="7" t="s">
        <v>516</v>
      </c>
      <c r="C24" s="40" t="s">
        <v>707</v>
      </c>
      <c r="D24" s="344">
        <v>0</v>
      </c>
      <c r="E24" s="344">
        <v>0</v>
      </c>
    </row>
    <row r="25" spans="2:5" ht="27.9" customHeight="1" x14ac:dyDescent="0.3">
      <c r="B25" s="17">
        <v>17</v>
      </c>
      <c r="C25" s="34" t="s">
        <v>713</v>
      </c>
      <c r="D25" s="344">
        <v>0</v>
      </c>
      <c r="E25" s="74"/>
    </row>
    <row r="26" spans="2:5" ht="27.9" customHeight="1" x14ac:dyDescent="0.3">
      <c r="B26" s="17">
        <v>18</v>
      </c>
      <c r="C26" s="18" t="s">
        <v>714</v>
      </c>
      <c r="D26" s="344">
        <v>0</v>
      </c>
      <c r="E26" s="344">
        <v>0</v>
      </c>
    </row>
    <row r="27" spans="2:5" ht="15" customHeight="1" x14ac:dyDescent="0.3">
      <c r="B27" s="8">
        <v>19</v>
      </c>
      <c r="C27" s="18" t="s">
        <v>710</v>
      </c>
      <c r="D27" s="344">
        <v>0</v>
      </c>
      <c r="E27" s="344">
        <v>0</v>
      </c>
    </row>
    <row r="28" spans="2:5" ht="27.9" customHeight="1" x14ac:dyDescent="0.3">
      <c r="B28" s="8">
        <v>20</v>
      </c>
      <c r="C28" s="18" t="s">
        <v>715</v>
      </c>
      <c r="D28" s="344">
        <v>0</v>
      </c>
      <c r="E28" s="344">
        <v>0</v>
      </c>
    </row>
  </sheetData>
  <sheetProtection algorithmName="SHA-512" hashValue="hwQiNpksy1IGr0yZxhNQFM7hXpTX9+0HLEwAahCbOpFGfQtxKMk6imx/MvMmYx9HXW8IjfQOu/FRTTDmmneABA==" saltValue="xfdSID2EphG/FRq0w6JkJg==" spinCount="100000" sheet="1" objects="1" scenarios="1"/>
  <mergeCells count="1">
    <mergeCell ref="B8:C9"/>
  </mergeCells>
  <pageMargins left="0.51181102362204722" right="0.51181102362204722" top="0.78740157480314965" bottom="0.78740157480314965" header="0.31496062992125984" footer="0.31496062992125984"/>
  <pageSetup paperSize="9" scale="90" orientation="landscape" r:id="rId1"/>
  <customProperties>
    <customPr name="_pios_id" r:id="rId2"/>
  </customProperties>
  <drawing r:id="rId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Planilha32">
    <tabColor theme="2" tint="-0.749992370372631"/>
  </sheetPr>
  <dimension ref="B1:N28"/>
  <sheetViews>
    <sheetView showGridLines="0" zoomScaleNormal="100" workbookViewId="0">
      <pane xSplit="1" ySplit="6" topLeftCell="B7" activePane="bottomRight" state="frozen"/>
      <selection pane="topRight" activeCell="B7" sqref="B7"/>
      <selection pane="bottomLeft" activeCell="B7" sqref="B7"/>
      <selection pane="bottomRight" activeCell="F1" sqref="F1"/>
    </sheetView>
  </sheetViews>
  <sheetFormatPr defaultColWidth="9.33203125" defaultRowHeight="13.8" x14ac:dyDescent="0.25"/>
  <cols>
    <col min="1" max="1" width="2.33203125" style="3" customWidth="1"/>
    <col min="2" max="2" width="4.6640625" style="19" customWidth="1"/>
    <col min="3" max="3" width="50.33203125" style="20" customWidth="1"/>
    <col min="4" max="12" width="12.77734375" style="3" customWidth="1"/>
    <col min="13" max="13" width="2.109375" style="3" customWidth="1"/>
    <col min="14" max="16384" width="9.33203125" style="3"/>
  </cols>
  <sheetData>
    <row r="1" spans="2:14" x14ac:dyDescent="0.25">
      <c r="B1" s="3"/>
      <c r="C1" s="3"/>
    </row>
    <row r="2" spans="2:14" x14ac:dyDescent="0.25">
      <c r="B2" s="3"/>
      <c r="C2" s="3"/>
    </row>
    <row r="3" spans="2:14" x14ac:dyDescent="0.25">
      <c r="B3" s="3"/>
      <c r="C3" s="3"/>
    </row>
    <row r="4" spans="2:14" x14ac:dyDescent="0.25">
      <c r="B4" s="309" t="s">
        <v>716</v>
      </c>
      <c r="C4" s="3"/>
    </row>
    <row r="5" spans="2:14" x14ac:dyDescent="0.25">
      <c r="B5" s="305" t="s">
        <v>206</v>
      </c>
      <c r="C5" s="3"/>
    </row>
    <row r="6" spans="2:14" x14ac:dyDescent="0.25">
      <c r="B6" s="305" t="str">
        <f>'KM1'!B6</f>
        <v>Data Base: 30/06/2025</v>
      </c>
      <c r="C6" s="3"/>
    </row>
    <row r="7" spans="2:14" x14ac:dyDescent="0.2">
      <c r="L7" s="229" t="s">
        <v>47</v>
      </c>
    </row>
    <row r="8" spans="2:14" ht="15" customHeight="1" x14ac:dyDescent="0.25">
      <c r="B8" s="622"/>
      <c r="C8" s="622"/>
      <c r="D8" s="11" t="s">
        <v>48</v>
      </c>
      <c r="E8" s="11" t="s">
        <v>50</v>
      </c>
      <c r="F8" s="11" t="s">
        <v>51</v>
      </c>
      <c r="G8" s="11" t="s">
        <v>52</v>
      </c>
      <c r="H8" s="11" t="s">
        <v>134</v>
      </c>
      <c r="I8" s="11" t="s">
        <v>187</v>
      </c>
      <c r="J8" s="11" t="s">
        <v>671</v>
      </c>
      <c r="K8" s="11" t="s">
        <v>717</v>
      </c>
      <c r="L8" s="11" t="s">
        <v>718</v>
      </c>
      <c r="N8" s="28"/>
    </row>
    <row r="9" spans="2:14" ht="27.9" customHeight="1" x14ac:dyDescent="0.25">
      <c r="B9" s="622"/>
      <c r="C9" s="622"/>
      <c r="D9" s="575" t="s">
        <v>719</v>
      </c>
      <c r="E9" s="576"/>
      <c r="F9" s="576"/>
      <c r="G9" s="575" t="s">
        <v>720</v>
      </c>
      <c r="H9" s="576"/>
      <c r="I9" s="576"/>
      <c r="J9" s="623" t="s">
        <v>721</v>
      </c>
      <c r="K9" s="624"/>
      <c r="L9" s="625"/>
    </row>
    <row r="10" spans="2:14" ht="15" customHeight="1" x14ac:dyDescent="0.25">
      <c r="B10" s="622"/>
      <c r="C10" s="622"/>
      <c r="D10" s="239" t="s">
        <v>722</v>
      </c>
      <c r="E10" s="239" t="s">
        <v>723</v>
      </c>
      <c r="F10" s="239" t="s">
        <v>408</v>
      </c>
      <c r="G10" s="239" t="s">
        <v>722</v>
      </c>
      <c r="H10" s="239" t="s">
        <v>723</v>
      </c>
      <c r="I10" s="239" t="s">
        <v>408</v>
      </c>
      <c r="J10" s="239" t="s">
        <v>722</v>
      </c>
      <c r="K10" s="239" t="s">
        <v>723</v>
      </c>
      <c r="L10" s="239" t="s">
        <v>408</v>
      </c>
    </row>
    <row r="11" spans="2:14" ht="15" customHeight="1" x14ac:dyDescent="0.25">
      <c r="B11" s="346">
        <v>1</v>
      </c>
      <c r="C11" s="341" t="s">
        <v>724</v>
      </c>
      <c r="D11" s="347">
        <f>SUM(D12:D15)</f>
        <v>0</v>
      </c>
      <c r="E11" s="347">
        <f t="shared" ref="E11:L11" si="0">SUM(E12:E15)</f>
        <v>0</v>
      </c>
      <c r="F11" s="347">
        <f t="shared" si="0"/>
        <v>0</v>
      </c>
      <c r="G11" s="347">
        <f t="shared" si="0"/>
        <v>0</v>
      </c>
      <c r="H11" s="347">
        <f t="shared" si="0"/>
        <v>0</v>
      </c>
      <c r="I11" s="347">
        <f t="shared" si="0"/>
        <v>0</v>
      </c>
      <c r="J11" s="347">
        <f t="shared" si="0"/>
        <v>0</v>
      </c>
      <c r="K11" s="347">
        <f t="shared" si="0"/>
        <v>0</v>
      </c>
      <c r="L11" s="347">
        <f t="shared" si="0"/>
        <v>0</v>
      </c>
    </row>
    <row r="12" spans="2:14" ht="15" customHeight="1" x14ac:dyDescent="0.25">
      <c r="B12" s="17">
        <v>2</v>
      </c>
      <c r="C12" s="18" t="s">
        <v>725</v>
      </c>
      <c r="D12" s="343">
        <v>0</v>
      </c>
      <c r="E12" s="343">
        <v>0</v>
      </c>
      <c r="F12" s="492">
        <f>D12+E12</f>
        <v>0</v>
      </c>
      <c r="G12" s="343">
        <v>0</v>
      </c>
      <c r="H12" s="343">
        <v>0</v>
      </c>
      <c r="I12" s="492">
        <f>G12+H12</f>
        <v>0</v>
      </c>
      <c r="J12" s="343">
        <v>0</v>
      </c>
      <c r="K12" s="343">
        <v>0</v>
      </c>
      <c r="L12" s="492">
        <f>J12+K12</f>
        <v>0</v>
      </c>
    </row>
    <row r="13" spans="2:14" ht="15" customHeight="1" x14ac:dyDescent="0.3">
      <c r="B13" s="17">
        <v>3</v>
      </c>
      <c r="C13" s="18" t="s">
        <v>726</v>
      </c>
      <c r="D13" s="344">
        <v>0</v>
      </c>
      <c r="E13" s="344">
        <v>0</v>
      </c>
      <c r="F13" s="492">
        <f t="shared" ref="F13:F15" si="1">D13+E13</f>
        <v>0</v>
      </c>
      <c r="G13" s="344">
        <v>0</v>
      </c>
      <c r="H13" s="344">
        <v>0</v>
      </c>
      <c r="I13" s="492">
        <f t="shared" ref="I13:I21" si="2">G13+H13</f>
        <v>0</v>
      </c>
      <c r="J13" s="344">
        <v>0</v>
      </c>
      <c r="K13" s="344">
        <v>0</v>
      </c>
      <c r="L13" s="492">
        <f t="shared" ref="L13:L21" si="3">J13+K13</f>
        <v>0</v>
      </c>
    </row>
    <row r="14" spans="2:14" ht="15" customHeight="1" x14ac:dyDescent="0.3">
      <c r="B14" s="17">
        <v>4</v>
      </c>
      <c r="C14" s="18" t="s">
        <v>727</v>
      </c>
      <c r="D14" s="344">
        <v>0</v>
      </c>
      <c r="E14" s="344">
        <v>0</v>
      </c>
      <c r="F14" s="492">
        <f t="shared" si="1"/>
        <v>0</v>
      </c>
      <c r="G14" s="344">
        <v>0</v>
      </c>
      <c r="H14" s="344">
        <v>0</v>
      </c>
      <c r="I14" s="492">
        <f t="shared" si="2"/>
        <v>0</v>
      </c>
      <c r="J14" s="344">
        <v>0</v>
      </c>
      <c r="K14" s="344">
        <v>0</v>
      </c>
      <c r="L14" s="492">
        <f t="shared" si="3"/>
        <v>0</v>
      </c>
    </row>
    <row r="15" spans="2:14" ht="15" customHeight="1" x14ac:dyDescent="0.3">
      <c r="B15" s="17">
        <v>5</v>
      </c>
      <c r="C15" s="18" t="s">
        <v>728</v>
      </c>
      <c r="D15" s="344">
        <v>0</v>
      </c>
      <c r="E15" s="344">
        <v>0</v>
      </c>
      <c r="F15" s="492">
        <f t="shared" si="1"/>
        <v>0</v>
      </c>
      <c r="G15" s="344">
        <v>0</v>
      </c>
      <c r="H15" s="344">
        <v>0</v>
      </c>
      <c r="I15" s="492">
        <f t="shared" si="2"/>
        <v>0</v>
      </c>
      <c r="J15" s="344">
        <v>0</v>
      </c>
      <c r="K15" s="344">
        <v>0</v>
      </c>
      <c r="L15" s="492">
        <f t="shared" si="3"/>
        <v>0</v>
      </c>
    </row>
    <row r="16" spans="2:14" ht="15" customHeight="1" x14ac:dyDescent="0.25">
      <c r="B16" s="346">
        <v>6</v>
      </c>
      <c r="C16" s="341" t="s">
        <v>729</v>
      </c>
      <c r="D16" s="347">
        <f>SUM(D17:D21)</f>
        <v>0</v>
      </c>
      <c r="E16" s="347">
        <f t="shared" ref="E16:L16" si="4">SUM(E17:E21)</f>
        <v>0</v>
      </c>
      <c r="F16" s="347">
        <f t="shared" si="4"/>
        <v>0</v>
      </c>
      <c r="G16" s="347">
        <f t="shared" si="4"/>
        <v>0</v>
      </c>
      <c r="H16" s="347">
        <f t="shared" si="4"/>
        <v>0</v>
      </c>
      <c r="I16" s="347">
        <f t="shared" si="4"/>
        <v>0</v>
      </c>
      <c r="J16" s="347">
        <f t="shared" si="4"/>
        <v>46888</v>
      </c>
      <c r="K16" s="347">
        <f t="shared" si="4"/>
        <v>0</v>
      </c>
      <c r="L16" s="347">
        <f t="shared" si="4"/>
        <v>46888</v>
      </c>
    </row>
    <row r="17" spans="2:12" ht="15" customHeight="1" x14ac:dyDescent="0.25">
      <c r="B17" s="17">
        <v>7</v>
      </c>
      <c r="C17" s="18" t="s">
        <v>730</v>
      </c>
      <c r="D17" s="348">
        <v>0</v>
      </c>
      <c r="E17" s="348">
        <v>0</v>
      </c>
      <c r="F17" s="492">
        <f>D17+E17</f>
        <v>0</v>
      </c>
      <c r="G17" s="348">
        <v>0</v>
      </c>
      <c r="H17" s="348">
        <v>0</v>
      </c>
      <c r="I17" s="492">
        <f t="shared" si="2"/>
        <v>0</v>
      </c>
      <c r="J17" s="349">
        <v>0</v>
      </c>
      <c r="K17" s="343">
        <v>0</v>
      </c>
      <c r="L17" s="492">
        <f t="shared" si="3"/>
        <v>0</v>
      </c>
    </row>
    <row r="18" spans="2:12" ht="15" customHeight="1" x14ac:dyDescent="0.25">
      <c r="B18" s="17">
        <v>8</v>
      </c>
      <c r="C18" s="18" t="s">
        <v>731</v>
      </c>
      <c r="D18" s="343">
        <v>0</v>
      </c>
      <c r="E18" s="343">
        <v>0</v>
      </c>
      <c r="F18" s="492">
        <f t="shared" ref="F18:F21" si="5">D18+E18</f>
        <v>0</v>
      </c>
      <c r="G18" s="343">
        <v>0</v>
      </c>
      <c r="H18" s="343">
        <v>0</v>
      </c>
      <c r="I18" s="492">
        <f t="shared" si="2"/>
        <v>0</v>
      </c>
      <c r="J18" s="343">
        <v>0</v>
      </c>
      <c r="K18" s="343">
        <v>0</v>
      </c>
      <c r="L18" s="492">
        <f t="shared" si="3"/>
        <v>0</v>
      </c>
    </row>
    <row r="19" spans="2:12" ht="15" customHeight="1" x14ac:dyDescent="0.25">
      <c r="B19" s="17">
        <v>9</v>
      </c>
      <c r="C19" s="18" t="s">
        <v>732</v>
      </c>
      <c r="D19" s="348">
        <v>0</v>
      </c>
      <c r="E19" s="348">
        <v>0</v>
      </c>
      <c r="F19" s="492">
        <f t="shared" si="5"/>
        <v>0</v>
      </c>
      <c r="G19" s="348">
        <v>0</v>
      </c>
      <c r="H19" s="348">
        <v>0</v>
      </c>
      <c r="I19" s="492">
        <f t="shared" si="2"/>
        <v>0</v>
      </c>
      <c r="J19" s="343">
        <v>0</v>
      </c>
      <c r="K19" s="343">
        <v>0</v>
      </c>
      <c r="L19" s="492">
        <f t="shared" si="3"/>
        <v>0</v>
      </c>
    </row>
    <row r="20" spans="2:12" ht="15" customHeight="1" x14ac:dyDescent="0.3">
      <c r="B20" s="17">
        <v>10</v>
      </c>
      <c r="C20" s="18" t="s">
        <v>727</v>
      </c>
      <c r="D20" s="344">
        <v>0</v>
      </c>
      <c r="E20" s="344">
        <v>0</v>
      </c>
      <c r="F20" s="492">
        <f t="shared" si="5"/>
        <v>0</v>
      </c>
      <c r="G20" s="344">
        <v>0</v>
      </c>
      <c r="H20" s="344">
        <v>0</v>
      </c>
      <c r="I20" s="492">
        <f t="shared" si="2"/>
        <v>0</v>
      </c>
      <c r="J20" s="344">
        <v>46888</v>
      </c>
      <c r="K20" s="344">
        <v>0</v>
      </c>
      <c r="L20" s="492">
        <f t="shared" si="3"/>
        <v>46888</v>
      </c>
    </row>
    <row r="21" spans="2:12" ht="15" customHeight="1" x14ac:dyDescent="0.3">
      <c r="B21" s="17">
        <v>11</v>
      </c>
      <c r="C21" s="18" t="s">
        <v>728</v>
      </c>
      <c r="D21" s="344">
        <v>0</v>
      </c>
      <c r="E21" s="344">
        <v>0</v>
      </c>
      <c r="F21" s="492">
        <f t="shared" si="5"/>
        <v>0</v>
      </c>
      <c r="G21" s="344">
        <v>0</v>
      </c>
      <c r="H21" s="344">
        <v>0</v>
      </c>
      <c r="I21" s="492">
        <f t="shared" si="2"/>
        <v>0</v>
      </c>
      <c r="J21" s="344">
        <v>0</v>
      </c>
      <c r="K21" s="344">
        <v>0</v>
      </c>
      <c r="L21" s="492">
        <f t="shared" si="3"/>
        <v>0</v>
      </c>
    </row>
    <row r="22" spans="2:12" ht="15" customHeight="1" x14ac:dyDescent="0.25"/>
    <row r="23" spans="2:12" ht="39.75" customHeight="1" x14ac:dyDescent="0.25">
      <c r="B23" s="626" t="s">
        <v>733</v>
      </c>
      <c r="C23" s="627"/>
      <c r="D23" s="627"/>
      <c r="E23" s="627"/>
      <c r="F23" s="627"/>
      <c r="G23" s="627"/>
      <c r="H23" s="627"/>
      <c r="I23" s="627"/>
      <c r="J23" s="627"/>
      <c r="K23" s="627"/>
      <c r="L23" s="627"/>
    </row>
    <row r="25" spans="2:12" x14ac:dyDescent="0.25">
      <c r="J25" s="312"/>
    </row>
    <row r="26" spans="2:12" x14ac:dyDescent="0.25">
      <c r="J26" s="312"/>
    </row>
    <row r="27" spans="2:12" x14ac:dyDescent="0.25">
      <c r="J27" s="304"/>
    </row>
    <row r="28" spans="2:12" x14ac:dyDescent="0.25">
      <c r="J28" s="304"/>
    </row>
  </sheetData>
  <sheetProtection algorithmName="SHA-512" hashValue="z9by/LziJe7A31pMh6wUwN2FAE80ppULmcUtZmJWLsuIJdTa79+LH2NBs7BD1KrwZbtW/iQBtrSnmKaEiNXNhw==" saltValue="cqzXPYT61+z2UH6700piTg==" spinCount="100000" sheet="1" objects="1" scenarios="1"/>
  <mergeCells count="5">
    <mergeCell ref="B8:C10"/>
    <mergeCell ref="D9:F9"/>
    <mergeCell ref="G9:I9"/>
    <mergeCell ref="J9:L9"/>
    <mergeCell ref="B23:L23"/>
  </mergeCells>
  <pageMargins left="0.51181102362204722" right="0.51181102362204722" top="0.78740157480314965" bottom="0.78740157480314965" header="0.31496062992125984" footer="0.31496062992125984"/>
  <pageSetup paperSize="9" scale="85" orientation="landscape" r:id="rId1"/>
  <customProperties>
    <customPr name="_pios_id" r:id="rId2"/>
  </customProperties>
  <drawing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Planilha33">
    <tabColor theme="2" tint="-0.749992370372631"/>
  </sheetPr>
  <dimension ref="B1:N21"/>
  <sheetViews>
    <sheetView showGridLines="0" workbookViewId="0">
      <pane xSplit="1" ySplit="6" topLeftCell="B7" activePane="bottomRight" state="frozen"/>
      <selection pane="topRight" activeCell="B7" sqref="B7"/>
      <selection pane="bottomLeft" activeCell="B7" sqref="B7"/>
      <selection pane="bottomRight" activeCell="D1" sqref="D1"/>
    </sheetView>
  </sheetViews>
  <sheetFormatPr defaultColWidth="9.33203125" defaultRowHeight="13.8" x14ac:dyDescent="0.25"/>
  <cols>
    <col min="1" max="1" width="2.33203125" style="3" customWidth="1"/>
    <col min="2" max="2" width="4.6640625" style="24" customWidth="1"/>
    <col min="3" max="3" width="46.6640625" style="3" customWidth="1"/>
    <col min="4" max="12" width="12.77734375" style="3" customWidth="1"/>
    <col min="13" max="16384" width="9.33203125" style="3"/>
  </cols>
  <sheetData>
    <row r="1" spans="2:14" x14ac:dyDescent="0.25">
      <c r="B1" s="3"/>
    </row>
    <row r="2" spans="2:14" x14ac:dyDescent="0.25">
      <c r="B2" s="3"/>
    </row>
    <row r="3" spans="2:14" x14ac:dyDescent="0.25">
      <c r="B3" s="3"/>
    </row>
    <row r="4" spans="2:14" x14ac:dyDescent="0.25">
      <c r="B4" s="309" t="s">
        <v>734</v>
      </c>
    </row>
    <row r="5" spans="2:14" x14ac:dyDescent="0.25">
      <c r="B5" s="305" t="s">
        <v>206</v>
      </c>
    </row>
    <row r="6" spans="2:14" x14ac:dyDescent="0.25">
      <c r="B6" s="305" t="str">
        <f>'KM1'!B6</f>
        <v>Data Base: 30/06/2025</v>
      </c>
    </row>
    <row r="7" spans="2:14" ht="15" customHeight="1" x14ac:dyDescent="0.2">
      <c r="L7" s="229" t="s">
        <v>47</v>
      </c>
    </row>
    <row r="8" spans="2:14" ht="15" customHeight="1" x14ac:dyDescent="0.25">
      <c r="B8" s="25"/>
      <c r="C8" s="6"/>
      <c r="D8" s="11" t="s">
        <v>48</v>
      </c>
      <c r="E8" s="11" t="s">
        <v>50</v>
      </c>
      <c r="F8" s="11" t="s">
        <v>51</v>
      </c>
      <c r="G8" s="11" t="s">
        <v>52</v>
      </c>
      <c r="H8" s="11" t="s">
        <v>134</v>
      </c>
      <c r="I8" s="11" t="s">
        <v>187</v>
      </c>
      <c r="J8" s="11" t="s">
        <v>671</v>
      </c>
      <c r="K8" s="11" t="s">
        <v>717</v>
      </c>
      <c r="L8" s="11" t="s">
        <v>718</v>
      </c>
      <c r="N8" s="28"/>
    </row>
    <row r="9" spans="2:14" ht="27.9" customHeight="1" x14ac:dyDescent="0.25">
      <c r="B9" s="25"/>
      <c r="C9" s="6"/>
      <c r="D9" s="575" t="s">
        <v>719</v>
      </c>
      <c r="E9" s="575"/>
      <c r="F9" s="575"/>
      <c r="G9" s="575" t="s">
        <v>720</v>
      </c>
      <c r="H9" s="576"/>
      <c r="I9" s="576"/>
      <c r="J9" s="575" t="s">
        <v>721</v>
      </c>
      <c r="K9" s="576"/>
      <c r="L9" s="576"/>
    </row>
    <row r="10" spans="2:14" ht="15" customHeight="1" x14ac:dyDescent="0.25">
      <c r="B10" s="26"/>
      <c r="C10" s="21"/>
      <c r="D10" s="239" t="s">
        <v>722</v>
      </c>
      <c r="E10" s="239" t="s">
        <v>723</v>
      </c>
      <c r="F10" s="239" t="s">
        <v>408</v>
      </c>
      <c r="G10" s="239" t="s">
        <v>722</v>
      </c>
      <c r="H10" s="239" t="s">
        <v>723</v>
      </c>
      <c r="I10" s="239" t="s">
        <v>408</v>
      </c>
      <c r="J10" s="239" t="s">
        <v>722</v>
      </c>
      <c r="K10" s="239" t="s">
        <v>723</v>
      </c>
      <c r="L10" s="239" t="s">
        <v>408</v>
      </c>
    </row>
    <row r="11" spans="2:14" ht="15" customHeight="1" x14ac:dyDescent="0.25">
      <c r="B11" s="340">
        <v>1</v>
      </c>
      <c r="C11" s="341" t="s">
        <v>724</v>
      </c>
      <c r="D11" s="342">
        <f>SUM(D12:D15)</f>
        <v>0</v>
      </c>
      <c r="E11" s="342">
        <f t="shared" ref="E11:L11" si="0">SUM(E12:E15)</f>
        <v>0</v>
      </c>
      <c r="F11" s="342">
        <f t="shared" si="0"/>
        <v>0</v>
      </c>
      <c r="G11" s="342">
        <f t="shared" si="0"/>
        <v>0</v>
      </c>
      <c r="H11" s="342">
        <f t="shared" si="0"/>
        <v>0</v>
      </c>
      <c r="I11" s="342">
        <f t="shared" si="0"/>
        <v>0</v>
      </c>
      <c r="J11" s="342">
        <f t="shared" si="0"/>
        <v>0</v>
      </c>
      <c r="K11" s="342">
        <f t="shared" si="0"/>
        <v>0</v>
      </c>
      <c r="L11" s="342">
        <f t="shared" si="0"/>
        <v>0</v>
      </c>
    </row>
    <row r="12" spans="2:14" ht="15" customHeight="1" x14ac:dyDescent="0.25">
      <c r="B12" s="243">
        <v>2</v>
      </c>
      <c r="C12" s="18" t="s">
        <v>735</v>
      </c>
      <c r="D12" s="343">
        <v>0</v>
      </c>
      <c r="E12" s="343">
        <v>0</v>
      </c>
      <c r="F12" s="343">
        <v>0</v>
      </c>
      <c r="G12" s="343">
        <v>0</v>
      </c>
      <c r="H12" s="343">
        <v>0</v>
      </c>
      <c r="I12" s="343">
        <v>0</v>
      </c>
      <c r="J12" s="343">
        <v>0</v>
      </c>
      <c r="K12" s="343">
        <v>0</v>
      </c>
      <c r="L12" s="343">
        <v>0</v>
      </c>
    </row>
    <row r="13" spans="2:14" ht="15" customHeight="1" x14ac:dyDescent="0.3">
      <c r="B13" s="243">
        <v>3</v>
      </c>
      <c r="C13" s="18" t="s">
        <v>736</v>
      </c>
      <c r="D13" s="344">
        <v>0</v>
      </c>
      <c r="E13" s="344">
        <v>0</v>
      </c>
      <c r="F13" s="344">
        <v>0</v>
      </c>
      <c r="G13" s="344">
        <v>0</v>
      </c>
      <c r="H13" s="344">
        <v>0</v>
      </c>
      <c r="I13" s="344">
        <v>0</v>
      </c>
      <c r="J13" s="344">
        <v>0</v>
      </c>
      <c r="K13" s="344">
        <v>0</v>
      </c>
      <c r="L13" s="344">
        <v>0</v>
      </c>
    </row>
    <row r="14" spans="2:14" ht="15" customHeight="1" x14ac:dyDescent="0.3">
      <c r="B14" s="243">
        <v>4</v>
      </c>
      <c r="C14" s="18" t="s">
        <v>737</v>
      </c>
      <c r="D14" s="344">
        <v>0</v>
      </c>
      <c r="E14" s="344">
        <v>0</v>
      </c>
      <c r="F14" s="344">
        <v>0</v>
      </c>
      <c r="G14" s="344">
        <v>0</v>
      </c>
      <c r="H14" s="344">
        <v>0</v>
      </c>
      <c r="I14" s="344">
        <v>0</v>
      </c>
      <c r="J14" s="344">
        <v>0</v>
      </c>
      <c r="K14" s="344">
        <v>0</v>
      </c>
      <c r="L14" s="344">
        <v>0</v>
      </c>
    </row>
    <row r="15" spans="2:14" ht="15" customHeight="1" x14ac:dyDescent="0.3">
      <c r="B15" s="243">
        <v>5</v>
      </c>
      <c r="C15" s="18" t="s">
        <v>738</v>
      </c>
      <c r="D15" s="344">
        <v>0</v>
      </c>
      <c r="E15" s="344">
        <v>0</v>
      </c>
      <c r="F15" s="344">
        <v>0</v>
      </c>
      <c r="G15" s="344">
        <v>0</v>
      </c>
      <c r="H15" s="344">
        <v>0</v>
      </c>
      <c r="I15" s="344">
        <v>0</v>
      </c>
      <c r="J15" s="344">
        <v>0</v>
      </c>
      <c r="K15" s="344">
        <v>0</v>
      </c>
      <c r="L15" s="344">
        <v>0</v>
      </c>
    </row>
    <row r="16" spans="2:14" ht="15" customHeight="1" x14ac:dyDescent="0.25">
      <c r="B16" s="340">
        <v>6</v>
      </c>
      <c r="C16" s="341" t="s">
        <v>729</v>
      </c>
      <c r="D16" s="345">
        <f>SUM(D17:D21)</f>
        <v>0</v>
      </c>
      <c r="E16" s="345">
        <f t="shared" ref="E16:L16" si="1">SUM(E17:E21)</f>
        <v>0</v>
      </c>
      <c r="F16" s="345">
        <f t="shared" si="1"/>
        <v>0</v>
      </c>
      <c r="G16" s="345">
        <f t="shared" si="1"/>
        <v>0</v>
      </c>
      <c r="H16" s="345">
        <f t="shared" si="1"/>
        <v>0</v>
      </c>
      <c r="I16" s="345">
        <f t="shared" si="1"/>
        <v>0</v>
      </c>
      <c r="J16" s="345">
        <f t="shared" si="1"/>
        <v>0</v>
      </c>
      <c r="K16" s="345">
        <f t="shared" si="1"/>
        <v>0</v>
      </c>
      <c r="L16" s="345">
        <f t="shared" si="1"/>
        <v>0</v>
      </c>
    </row>
    <row r="17" spans="2:12" ht="15" customHeight="1" x14ac:dyDescent="0.3">
      <c r="B17" s="243">
        <v>7</v>
      </c>
      <c r="C17" s="18" t="s">
        <v>739</v>
      </c>
      <c r="D17" s="343">
        <v>0</v>
      </c>
      <c r="E17" s="343">
        <v>0</v>
      </c>
      <c r="F17" s="343">
        <v>0</v>
      </c>
      <c r="G17" s="343">
        <v>0</v>
      </c>
      <c r="H17" s="343">
        <v>0</v>
      </c>
      <c r="I17" s="343">
        <v>0</v>
      </c>
      <c r="J17" s="344">
        <v>0</v>
      </c>
      <c r="K17" s="344">
        <v>0</v>
      </c>
      <c r="L17" s="344">
        <v>0</v>
      </c>
    </row>
    <row r="18" spans="2:12" ht="15" customHeight="1" x14ac:dyDescent="0.3">
      <c r="B18" s="243">
        <v>8</v>
      </c>
      <c r="C18" s="18" t="s">
        <v>740</v>
      </c>
      <c r="D18" s="343">
        <v>0</v>
      </c>
      <c r="E18" s="343">
        <v>0</v>
      </c>
      <c r="F18" s="343">
        <v>0</v>
      </c>
      <c r="G18" s="343">
        <v>0</v>
      </c>
      <c r="H18" s="343">
        <v>0</v>
      </c>
      <c r="I18" s="343">
        <v>0</v>
      </c>
      <c r="J18" s="344">
        <v>0</v>
      </c>
      <c r="K18" s="344">
        <v>0</v>
      </c>
      <c r="L18" s="344">
        <v>0</v>
      </c>
    </row>
    <row r="19" spans="2:12" ht="15" customHeight="1" x14ac:dyDescent="0.3">
      <c r="B19" s="243">
        <v>9</v>
      </c>
      <c r="C19" s="18" t="s">
        <v>741</v>
      </c>
      <c r="D19" s="344">
        <v>0</v>
      </c>
      <c r="E19" s="344">
        <v>0</v>
      </c>
      <c r="F19" s="344">
        <v>0</v>
      </c>
      <c r="G19" s="344">
        <v>0</v>
      </c>
      <c r="H19" s="344">
        <v>0</v>
      </c>
      <c r="I19" s="344">
        <v>0</v>
      </c>
      <c r="J19" s="344">
        <v>0</v>
      </c>
      <c r="K19" s="344">
        <v>0</v>
      </c>
      <c r="L19" s="344">
        <v>0</v>
      </c>
    </row>
    <row r="20" spans="2:12" ht="15" customHeight="1" x14ac:dyDescent="0.3">
      <c r="B20" s="243">
        <v>10</v>
      </c>
      <c r="C20" s="18" t="s">
        <v>737</v>
      </c>
      <c r="D20" s="344">
        <v>0</v>
      </c>
      <c r="E20" s="344">
        <v>0</v>
      </c>
      <c r="F20" s="344">
        <v>0</v>
      </c>
      <c r="G20" s="344">
        <v>0</v>
      </c>
      <c r="H20" s="344">
        <v>0</v>
      </c>
      <c r="I20" s="344">
        <v>0</v>
      </c>
      <c r="J20" s="344">
        <v>0</v>
      </c>
      <c r="K20" s="344">
        <v>0</v>
      </c>
      <c r="L20" s="344">
        <v>0</v>
      </c>
    </row>
    <row r="21" spans="2:12" ht="15" customHeight="1" x14ac:dyDescent="0.3">
      <c r="B21" s="243">
        <v>11</v>
      </c>
      <c r="C21" s="18" t="s">
        <v>738</v>
      </c>
      <c r="D21" s="344">
        <v>0</v>
      </c>
      <c r="E21" s="344">
        <v>0</v>
      </c>
      <c r="F21" s="344">
        <v>0</v>
      </c>
      <c r="G21" s="344">
        <v>0</v>
      </c>
      <c r="H21" s="344">
        <v>0</v>
      </c>
      <c r="I21" s="344">
        <v>0</v>
      </c>
      <c r="J21" s="344">
        <v>0</v>
      </c>
      <c r="K21" s="344">
        <v>0</v>
      </c>
      <c r="L21" s="344">
        <v>0</v>
      </c>
    </row>
  </sheetData>
  <sheetProtection algorithmName="SHA-512" hashValue="RmU6wZyOBw2E0bP8B2YF3ypVZPDrsZ9MypDfbVvRQzUNxEPv8MmcLQazKacavIBEEVMo2sBXxowU05DMohksDA==" saltValue="y+LlLfw31Qw9UVSNt0JGig==" spinCount="100000" sheet="1" objects="1" scenarios="1"/>
  <mergeCells count="3">
    <mergeCell ref="D9:F9"/>
    <mergeCell ref="G9:I9"/>
    <mergeCell ref="J9:L9"/>
  </mergeCells>
  <pageMargins left="0.51181102362204722" right="0.51181102362204722" top="0.78740157480314965" bottom="0.78740157480314965" header="0.31496062992125984" footer="0.31496062992125984"/>
  <pageSetup paperSize="9" scale="85" orientation="landscape" r:id="rId1"/>
  <customProperties>
    <customPr name="_pios_id" r:id="rId2"/>
  </customProperties>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Planilha34">
    <tabColor theme="2" tint="-0.749992370372631"/>
  </sheetPr>
  <dimension ref="B1:N21"/>
  <sheetViews>
    <sheetView showGridLines="0" workbookViewId="0">
      <pane xSplit="1" ySplit="6" topLeftCell="B7" activePane="bottomRight" state="frozen"/>
      <selection pane="topRight" activeCell="B7" sqref="B7"/>
      <selection pane="bottomLeft" activeCell="B7" sqref="B7"/>
      <selection pane="bottomRight" activeCell="D1" sqref="D1"/>
    </sheetView>
  </sheetViews>
  <sheetFormatPr defaultColWidth="9.33203125" defaultRowHeight="13.8" x14ac:dyDescent="0.25"/>
  <cols>
    <col min="1" max="1" width="2.33203125" style="3" customWidth="1"/>
    <col min="2" max="2" width="3.44140625" style="24" bestFit="1" customWidth="1"/>
    <col min="3" max="3" width="57.109375" style="24" customWidth="1"/>
    <col min="4" max="14" width="13.77734375" style="3" customWidth="1"/>
    <col min="15" max="15" width="2.109375" style="3" customWidth="1"/>
    <col min="16" max="16384" width="9.33203125" style="3"/>
  </cols>
  <sheetData>
    <row r="1" spans="2:14" s="1" customFormat="1" x14ac:dyDescent="0.25"/>
    <row r="2" spans="2:14" s="1" customFormat="1" x14ac:dyDescent="0.25"/>
    <row r="3" spans="2:14" s="1" customFormat="1" x14ac:dyDescent="0.25"/>
    <row r="4" spans="2:14" s="1" customFormat="1" x14ac:dyDescent="0.25">
      <c r="B4" s="313" t="s">
        <v>742</v>
      </c>
    </row>
    <row r="5" spans="2:14" s="1" customFormat="1" x14ac:dyDescent="0.25">
      <c r="B5" s="306" t="s">
        <v>206</v>
      </c>
      <c r="C5" s="3"/>
    </row>
    <row r="6" spans="2:14" s="1" customFormat="1" x14ac:dyDescent="0.25">
      <c r="B6" s="305" t="str">
        <f>'KM1'!B6</f>
        <v>Data Base: 30/06/2025</v>
      </c>
    </row>
    <row r="7" spans="2:14" ht="15" customHeight="1" x14ac:dyDescent="0.2">
      <c r="N7" s="229" t="s">
        <v>47</v>
      </c>
    </row>
    <row r="8" spans="2:14" ht="15" customHeight="1" x14ac:dyDescent="0.25">
      <c r="B8" s="621"/>
      <c r="C8" s="621"/>
      <c r="D8" s="11" t="s">
        <v>48</v>
      </c>
      <c r="E8" s="11" t="s">
        <v>49</v>
      </c>
      <c r="F8" s="11" t="s">
        <v>50</v>
      </c>
      <c r="G8" s="11" t="s">
        <v>51</v>
      </c>
      <c r="H8" s="11" t="s">
        <v>52</v>
      </c>
      <c r="I8" s="11" t="s">
        <v>187</v>
      </c>
      <c r="J8" s="11" t="s">
        <v>671</v>
      </c>
      <c r="K8" s="11" t="s">
        <v>718</v>
      </c>
      <c r="L8" s="11" t="s">
        <v>743</v>
      </c>
      <c r="M8" s="11" t="s">
        <v>744</v>
      </c>
      <c r="N8" s="11" t="s">
        <v>745</v>
      </c>
    </row>
    <row r="9" spans="2:14" ht="27.9" customHeight="1" x14ac:dyDescent="0.25">
      <c r="B9" s="621"/>
      <c r="C9" s="621"/>
      <c r="D9" s="575" t="s">
        <v>746</v>
      </c>
      <c r="E9" s="575"/>
      <c r="F9" s="575"/>
      <c r="G9" s="575"/>
      <c r="H9" s="575"/>
      <c r="I9" s="576" t="s">
        <v>747</v>
      </c>
      <c r="J9" s="576"/>
      <c r="K9" s="575" t="s">
        <v>108</v>
      </c>
      <c r="L9" s="575"/>
      <c r="M9" s="575" t="s">
        <v>748</v>
      </c>
      <c r="N9" s="575"/>
    </row>
    <row r="10" spans="2:14" ht="42" customHeight="1" x14ac:dyDescent="0.25">
      <c r="B10" s="621"/>
      <c r="C10" s="621"/>
      <c r="D10" s="239" t="s">
        <v>749</v>
      </c>
      <c r="E10" s="239" t="s">
        <v>750</v>
      </c>
      <c r="F10" s="239" t="s">
        <v>751</v>
      </c>
      <c r="G10" s="239" t="s">
        <v>752</v>
      </c>
      <c r="H10" s="244">
        <v>12.5</v>
      </c>
      <c r="I10" s="239" t="s">
        <v>753</v>
      </c>
      <c r="J10" s="244">
        <v>12.5</v>
      </c>
      <c r="K10" s="239" t="s">
        <v>753</v>
      </c>
      <c r="L10" s="244">
        <v>12.5</v>
      </c>
      <c r="M10" s="239" t="s">
        <v>753</v>
      </c>
      <c r="N10" s="244">
        <v>12.5</v>
      </c>
    </row>
    <row r="11" spans="2:14" s="20" customFormat="1" ht="15" customHeight="1" x14ac:dyDescent="0.25">
      <c r="B11" s="332">
        <v>1</v>
      </c>
      <c r="C11" s="333" t="s">
        <v>754</v>
      </c>
      <c r="D11" s="334">
        <f>D12+D17</f>
        <v>0</v>
      </c>
      <c r="E11" s="334">
        <f t="shared" ref="E11:N11" si="0">E12+E17</f>
        <v>0</v>
      </c>
      <c r="F11" s="334">
        <f t="shared" si="0"/>
        <v>0</v>
      </c>
      <c r="G11" s="334">
        <f t="shared" si="0"/>
        <v>0</v>
      </c>
      <c r="H11" s="334">
        <f t="shared" si="0"/>
        <v>0</v>
      </c>
      <c r="I11" s="334">
        <f t="shared" si="0"/>
        <v>0</v>
      </c>
      <c r="J11" s="334">
        <f t="shared" si="0"/>
        <v>0</v>
      </c>
      <c r="K11" s="334">
        <f t="shared" si="0"/>
        <v>0</v>
      </c>
      <c r="L11" s="334">
        <f t="shared" si="0"/>
        <v>0</v>
      </c>
      <c r="M11" s="334">
        <f t="shared" si="0"/>
        <v>0</v>
      </c>
      <c r="N11" s="334">
        <f t="shared" si="0"/>
        <v>0</v>
      </c>
    </row>
    <row r="12" spans="2:14" s="20" customFormat="1" ht="15" customHeight="1" x14ac:dyDescent="0.25">
      <c r="B12" s="335">
        <v>2</v>
      </c>
      <c r="C12" s="336" t="s">
        <v>755</v>
      </c>
      <c r="D12" s="337">
        <f>D13+D16</f>
        <v>0</v>
      </c>
      <c r="E12" s="337">
        <f t="shared" ref="E12:N12" si="1">E13+E16</f>
        <v>0</v>
      </c>
      <c r="F12" s="337">
        <f t="shared" si="1"/>
        <v>0</v>
      </c>
      <c r="G12" s="337">
        <f t="shared" si="1"/>
        <v>0</v>
      </c>
      <c r="H12" s="337">
        <f t="shared" si="1"/>
        <v>0</v>
      </c>
      <c r="I12" s="337">
        <f t="shared" si="1"/>
        <v>0</v>
      </c>
      <c r="J12" s="337">
        <f t="shared" si="1"/>
        <v>0</v>
      </c>
      <c r="K12" s="337">
        <f t="shared" si="1"/>
        <v>0</v>
      </c>
      <c r="L12" s="337">
        <f t="shared" si="1"/>
        <v>0</v>
      </c>
      <c r="M12" s="337">
        <f t="shared" si="1"/>
        <v>0</v>
      </c>
      <c r="N12" s="337">
        <f t="shared" si="1"/>
        <v>0</v>
      </c>
    </row>
    <row r="13" spans="2:14" s="20" customFormat="1" ht="15" customHeight="1" x14ac:dyDescent="0.25">
      <c r="B13" s="8">
        <v>3</v>
      </c>
      <c r="C13" s="22" t="s">
        <v>756</v>
      </c>
      <c r="D13" s="101">
        <f>D14+D15</f>
        <v>0</v>
      </c>
      <c r="E13" s="101">
        <f t="shared" ref="E13:N13" si="2">E14+E15</f>
        <v>0</v>
      </c>
      <c r="F13" s="101">
        <f t="shared" si="2"/>
        <v>0</v>
      </c>
      <c r="G13" s="101">
        <f t="shared" si="2"/>
        <v>0</v>
      </c>
      <c r="H13" s="101">
        <f t="shared" si="2"/>
        <v>0</v>
      </c>
      <c r="I13" s="101">
        <f t="shared" si="2"/>
        <v>0</v>
      </c>
      <c r="J13" s="101">
        <f t="shared" si="2"/>
        <v>0</v>
      </c>
      <c r="K13" s="101">
        <f t="shared" si="2"/>
        <v>0</v>
      </c>
      <c r="L13" s="101">
        <f t="shared" si="2"/>
        <v>0</v>
      </c>
      <c r="M13" s="101">
        <f t="shared" si="2"/>
        <v>0</v>
      </c>
      <c r="N13" s="101">
        <f t="shared" si="2"/>
        <v>0</v>
      </c>
    </row>
    <row r="14" spans="2:14" s="20" customFormat="1" ht="15" customHeight="1" x14ac:dyDescent="0.25">
      <c r="B14" s="8">
        <v>4</v>
      </c>
      <c r="C14" s="100" t="s">
        <v>757</v>
      </c>
      <c r="D14" s="338">
        <v>0</v>
      </c>
      <c r="E14" s="338">
        <v>0</v>
      </c>
      <c r="F14" s="338">
        <v>0</v>
      </c>
      <c r="G14" s="338">
        <v>0</v>
      </c>
      <c r="H14" s="338">
        <v>0</v>
      </c>
      <c r="I14" s="338">
        <v>0</v>
      </c>
      <c r="J14" s="338">
        <v>0</v>
      </c>
      <c r="K14" s="338">
        <v>0</v>
      </c>
      <c r="L14" s="338">
        <v>0</v>
      </c>
      <c r="M14" s="338">
        <v>0</v>
      </c>
      <c r="N14" s="338">
        <v>0</v>
      </c>
    </row>
    <row r="15" spans="2:14" s="20" customFormat="1" ht="15" customHeight="1" x14ac:dyDescent="0.25">
      <c r="B15" s="17">
        <v>6</v>
      </c>
      <c r="C15" s="100" t="s">
        <v>758</v>
      </c>
      <c r="D15" s="338">
        <v>0</v>
      </c>
      <c r="E15" s="338">
        <v>0</v>
      </c>
      <c r="F15" s="338">
        <v>0</v>
      </c>
      <c r="G15" s="339">
        <v>0</v>
      </c>
      <c r="H15" s="338">
        <v>0</v>
      </c>
      <c r="I15" s="338">
        <v>0</v>
      </c>
      <c r="J15" s="338">
        <v>0</v>
      </c>
      <c r="K15" s="338">
        <v>0</v>
      </c>
      <c r="L15" s="338">
        <v>0</v>
      </c>
      <c r="M15" s="338">
        <v>0</v>
      </c>
      <c r="N15" s="338">
        <v>0</v>
      </c>
    </row>
    <row r="16" spans="2:14" s="20" customFormat="1" ht="15" customHeight="1" x14ac:dyDescent="0.25">
      <c r="B16" s="8">
        <v>8</v>
      </c>
      <c r="C16" s="22" t="s">
        <v>759</v>
      </c>
      <c r="D16" s="338">
        <v>0</v>
      </c>
      <c r="E16" s="338">
        <v>0</v>
      </c>
      <c r="F16" s="338">
        <v>0</v>
      </c>
      <c r="G16" s="338">
        <v>0</v>
      </c>
      <c r="H16" s="338">
        <v>0</v>
      </c>
      <c r="I16" s="338">
        <v>0</v>
      </c>
      <c r="J16" s="338">
        <v>0</v>
      </c>
      <c r="K16" s="338">
        <v>0</v>
      </c>
      <c r="L16" s="338">
        <v>0</v>
      </c>
      <c r="M16" s="338">
        <v>0</v>
      </c>
      <c r="N16" s="338">
        <v>0</v>
      </c>
    </row>
    <row r="17" spans="2:14" s="20" customFormat="1" ht="15" customHeight="1" x14ac:dyDescent="0.25">
      <c r="B17" s="335">
        <v>9</v>
      </c>
      <c r="C17" s="336" t="s">
        <v>760</v>
      </c>
      <c r="D17" s="337">
        <f>D18+D21</f>
        <v>0</v>
      </c>
      <c r="E17" s="337">
        <f t="shared" ref="E17:N17" si="3">E18+E21</f>
        <v>0</v>
      </c>
      <c r="F17" s="337">
        <f t="shared" si="3"/>
        <v>0</v>
      </c>
      <c r="G17" s="337">
        <f t="shared" si="3"/>
        <v>0</v>
      </c>
      <c r="H17" s="337">
        <f t="shared" si="3"/>
        <v>0</v>
      </c>
      <c r="I17" s="337">
        <f t="shared" si="3"/>
        <v>0</v>
      </c>
      <c r="J17" s="337">
        <f t="shared" si="3"/>
        <v>0</v>
      </c>
      <c r="K17" s="337">
        <f t="shared" si="3"/>
        <v>0</v>
      </c>
      <c r="L17" s="337">
        <f t="shared" si="3"/>
        <v>0</v>
      </c>
      <c r="M17" s="337">
        <f t="shared" si="3"/>
        <v>0</v>
      </c>
      <c r="N17" s="337">
        <f t="shared" si="3"/>
        <v>0</v>
      </c>
    </row>
    <row r="18" spans="2:14" s="20" customFormat="1" ht="15" customHeight="1" x14ac:dyDescent="0.25">
      <c r="B18" s="8">
        <v>10</v>
      </c>
      <c r="C18" s="22" t="s">
        <v>761</v>
      </c>
      <c r="D18" s="101">
        <f>D19+D20</f>
        <v>0</v>
      </c>
      <c r="E18" s="101">
        <f t="shared" ref="E18:N18" si="4">E19+E20</f>
        <v>0</v>
      </c>
      <c r="F18" s="101">
        <f t="shared" si="4"/>
        <v>0</v>
      </c>
      <c r="G18" s="101">
        <f t="shared" si="4"/>
        <v>0</v>
      </c>
      <c r="H18" s="101">
        <f t="shared" si="4"/>
        <v>0</v>
      </c>
      <c r="I18" s="101">
        <f t="shared" si="4"/>
        <v>0</v>
      </c>
      <c r="J18" s="101">
        <f t="shared" si="4"/>
        <v>0</v>
      </c>
      <c r="K18" s="101">
        <f t="shared" si="4"/>
        <v>0</v>
      </c>
      <c r="L18" s="101">
        <f t="shared" si="4"/>
        <v>0</v>
      </c>
      <c r="M18" s="101">
        <f t="shared" si="4"/>
        <v>0</v>
      </c>
      <c r="N18" s="101">
        <f t="shared" si="4"/>
        <v>0</v>
      </c>
    </row>
    <row r="19" spans="2:14" s="20" customFormat="1" ht="15" customHeight="1" x14ac:dyDescent="0.25">
      <c r="B19" s="8">
        <v>11</v>
      </c>
      <c r="C19" s="100" t="s">
        <v>757</v>
      </c>
      <c r="D19" s="338">
        <v>0</v>
      </c>
      <c r="E19" s="338">
        <v>0</v>
      </c>
      <c r="F19" s="338">
        <v>0</v>
      </c>
      <c r="G19" s="338">
        <v>0</v>
      </c>
      <c r="H19" s="338">
        <v>0</v>
      </c>
      <c r="I19" s="338">
        <v>0</v>
      </c>
      <c r="J19" s="338">
        <v>0</v>
      </c>
      <c r="K19" s="338">
        <v>0</v>
      </c>
      <c r="L19" s="338">
        <v>0</v>
      </c>
      <c r="M19" s="338">
        <v>0</v>
      </c>
      <c r="N19" s="338">
        <v>0</v>
      </c>
    </row>
    <row r="20" spans="2:14" s="20" customFormat="1" ht="15" customHeight="1" x14ac:dyDescent="0.25">
      <c r="B20" s="17">
        <v>12</v>
      </c>
      <c r="C20" s="100" t="s">
        <v>758</v>
      </c>
      <c r="D20" s="338">
        <v>0</v>
      </c>
      <c r="E20" s="338">
        <v>0</v>
      </c>
      <c r="F20" s="338">
        <v>0</v>
      </c>
      <c r="G20" s="338">
        <v>0</v>
      </c>
      <c r="H20" s="338">
        <v>0</v>
      </c>
      <c r="I20" s="338">
        <v>0</v>
      </c>
      <c r="J20" s="338">
        <v>0</v>
      </c>
      <c r="K20" s="338">
        <v>0</v>
      </c>
      <c r="L20" s="338">
        <v>0</v>
      </c>
      <c r="M20" s="338">
        <v>0</v>
      </c>
      <c r="N20" s="338">
        <v>0</v>
      </c>
    </row>
    <row r="21" spans="2:14" s="20" customFormat="1" ht="15" customHeight="1" x14ac:dyDescent="0.25">
      <c r="B21" s="8">
        <v>13</v>
      </c>
      <c r="C21" s="22" t="s">
        <v>762</v>
      </c>
      <c r="D21" s="338">
        <v>0</v>
      </c>
      <c r="E21" s="338">
        <v>0</v>
      </c>
      <c r="F21" s="338">
        <v>0</v>
      </c>
      <c r="G21" s="338">
        <v>0</v>
      </c>
      <c r="H21" s="338">
        <v>0</v>
      </c>
      <c r="I21" s="338">
        <v>0</v>
      </c>
      <c r="J21" s="338">
        <v>0</v>
      </c>
      <c r="K21" s="338">
        <v>0</v>
      </c>
      <c r="L21" s="338">
        <v>0</v>
      </c>
      <c r="M21" s="338">
        <v>0</v>
      </c>
      <c r="N21" s="338">
        <v>0</v>
      </c>
    </row>
  </sheetData>
  <sheetProtection algorithmName="SHA-512" hashValue="B0ckyBG4QT0lG8VGqI4ZBEKNyeToVm7pI5LNUy3opNOhZLQjOpd6SGx4QORWc5tOo6SfU54UGS+gO0PgJhESaA==" saltValue="NO3Qdvr7nWa1k9gTCUbmkA==" spinCount="100000" sheet="1" objects="1" scenarios="1"/>
  <mergeCells count="5">
    <mergeCell ref="B8:C10"/>
    <mergeCell ref="D9:H9"/>
    <mergeCell ref="I9:J9"/>
    <mergeCell ref="K9:L9"/>
    <mergeCell ref="M9:N9"/>
  </mergeCells>
  <pageMargins left="0.51181102362204722" right="0.51181102362204722" top="0.78740157480314965" bottom="0.78740157480314965" header="0.31496062992125984" footer="0.31496062992125984"/>
  <pageSetup paperSize="9" scale="80" orientation="landscape" r:id="rId1"/>
  <customProperties>
    <customPr name="_pios_id" r:id="rId2"/>
  </customProperties>
  <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Planilha35">
    <tabColor theme="2" tint="-0.749992370372631"/>
  </sheetPr>
  <dimension ref="A1:N27"/>
  <sheetViews>
    <sheetView showGridLines="0" workbookViewId="0">
      <pane xSplit="1" ySplit="6" topLeftCell="C7" activePane="bottomRight" state="frozen"/>
      <selection pane="topRight" activeCell="B7" sqref="B7"/>
      <selection pane="bottomLeft" activeCell="B7" sqref="B7"/>
      <selection pane="bottomRight" activeCell="F1" sqref="F1"/>
    </sheetView>
  </sheetViews>
  <sheetFormatPr defaultColWidth="9.33203125" defaultRowHeight="13.2" x14ac:dyDescent="0.25"/>
  <cols>
    <col min="1" max="1" width="2.33203125" customWidth="1"/>
    <col min="2" max="2" width="3.44140625" style="32" bestFit="1" customWidth="1"/>
    <col min="3" max="3" width="57.44140625" customWidth="1"/>
    <col min="4" max="14" width="13.77734375" customWidth="1"/>
  </cols>
  <sheetData>
    <row r="1" spans="1:14" s="1" customFormat="1" ht="13.8" x14ac:dyDescent="0.25"/>
    <row r="2" spans="1:14" s="1" customFormat="1" ht="13.8" x14ac:dyDescent="0.25"/>
    <row r="3" spans="1:14" s="1" customFormat="1" ht="13.8" x14ac:dyDescent="0.25"/>
    <row r="4" spans="1:14" s="1" customFormat="1" ht="13.8" x14ac:dyDescent="0.25">
      <c r="B4" s="313" t="s">
        <v>763</v>
      </c>
    </row>
    <row r="5" spans="1:14" s="1" customFormat="1" ht="13.8" x14ac:dyDescent="0.25">
      <c r="B5" s="306" t="s">
        <v>206</v>
      </c>
      <c r="C5" s="3"/>
    </row>
    <row r="6" spans="1:14" s="1" customFormat="1" ht="13.8" x14ac:dyDescent="0.25">
      <c r="B6" s="305" t="str">
        <f>'KM1'!B6</f>
        <v>Data Base: 30/06/2025</v>
      </c>
    </row>
    <row r="7" spans="1:14" ht="15" customHeight="1" x14ac:dyDescent="0.2">
      <c r="N7" s="229" t="s">
        <v>47</v>
      </c>
    </row>
    <row r="8" spans="1:14" ht="15" customHeight="1" x14ac:dyDescent="0.25">
      <c r="A8" s="3"/>
      <c r="B8" s="24"/>
      <c r="C8" s="3"/>
      <c r="D8" s="11" t="s">
        <v>48</v>
      </c>
      <c r="E8" s="11" t="s">
        <v>49</v>
      </c>
      <c r="F8" s="11" t="s">
        <v>50</v>
      </c>
      <c r="G8" s="11" t="s">
        <v>51</v>
      </c>
      <c r="H8" s="11" t="s">
        <v>52</v>
      </c>
      <c r="I8" s="11" t="s">
        <v>187</v>
      </c>
      <c r="J8" s="11" t="s">
        <v>671</v>
      </c>
      <c r="K8" s="11" t="s">
        <v>718</v>
      </c>
      <c r="L8" s="11" t="s">
        <v>743</v>
      </c>
      <c r="M8" s="11" t="s">
        <v>744</v>
      </c>
      <c r="N8" s="11" t="s">
        <v>745</v>
      </c>
    </row>
    <row r="9" spans="1:14" ht="27.9" customHeight="1" x14ac:dyDescent="0.25">
      <c r="A9" s="3"/>
      <c r="B9" s="24"/>
      <c r="C9" s="3"/>
      <c r="D9" s="575" t="s">
        <v>746</v>
      </c>
      <c r="E9" s="575"/>
      <c r="F9" s="575"/>
      <c r="G9" s="575"/>
      <c r="H9" s="575"/>
      <c r="I9" s="576" t="s">
        <v>764</v>
      </c>
      <c r="J9" s="576"/>
      <c r="K9" s="575" t="s">
        <v>108</v>
      </c>
      <c r="L9" s="575"/>
      <c r="M9" s="575" t="s">
        <v>748</v>
      </c>
      <c r="N9" s="575"/>
    </row>
    <row r="10" spans="1:14" ht="42" customHeight="1" x14ac:dyDescent="0.25">
      <c r="A10" s="3"/>
      <c r="B10" s="24"/>
      <c r="C10" s="3"/>
      <c r="D10" s="239" t="s">
        <v>749</v>
      </c>
      <c r="E10" s="239" t="s">
        <v>765</v>
      </c>
      <c r="F10" s="239" t="s">
        <v>766</v>
      </c>
      <c r="G10" s="239" t="s">
        <v>752</v>
      </c>
      <c r="H10" s="244">
        <v>12.5</v>
      </c>
      <c r="I10" s="239" t="s">
        <v>753</v>
      </c>
      <c r="J10" s="244">
        <v>12.5</v>
      </c>
      <c r="K10" s="239" t="s">
        <v>753</v>
      </c>
      <c r="L10" s="244">
        <v>12.5</v>
      </c>
      <c r="M10" s="239" t="s">
        <v>753</v>
      </c>
      <c r="N10" s="244">
        <v>12.5</v>
      </c>
    </row>
    <row r="11" spans="1:14" ht="15" customHeight="1" x14ac:dyDescent="0.25">
      <c r="A11" s="3"/>
      <c r="B11" s="332">
        <v>1</v>
      </c>
      <c r="C11" s="333" t="s">
        <v>754</v>
      </c>
      <c r="D11" s="334">
        <f>D12+D17</f>
        <v>0</v>
      </c>
      <c r="E11" s="334">
        <f t="shared" ref="E11:N11" si="0">E12+E17</f>
        <v>42431</v>
      </c>
      <c r="F11" s="334">
        <f t="shared" si="0"/>
        <v>0</v>
      </c>
      <c r="G11" s="334">
        <f t="shared" si="0"/>
        <v>4457</v>
      </c>
      <c r="H11" s="334">
        <f t="shared" si="0"/>
        <v>0</v>
      </c>
      <c r="I11" s="532">
        <f t="shared" si="0"/>
        <v>46888</v>
      </c>
      <c r="J11" s="532">
        <f t="shared" si="0"/>
        <v>0</v>
      </c>
      <c r="K11" s="334">
        <f t="shared" si="0"/>
        <v>24915</v>
      </c>
      <c r="L11" s="334">
        <f t="shared" si="0"/>
        <v>0</v>
      </c>
      <c r="M11" s="532">
        <f t="shared" si="0"/>
        <v>1993</v>
      </c>
      <c r="N11" s="532">
        <f t="shared" si="0"/>
        <v>0</v>
      </c>
    </row>
    <row r="12" spans="1:14" ht="15" customHeight="1" x14ac:dyDescent="0.25">
      <c r="A12" s="3"/>
      <c r="B12" s="335">
        <v>2</v>
      </c>
      <c r="C12" s="336" t="s">
        <v>755</v>
      </c>
      <c r="D12" s="337">
        <f>D13+D16</f>
        <v>0</v>
      </c>
      <c r="E12" s="337">
        <f t="shared" ref="E12:N12" si="1">E13+E16</f>
        <v>42431</v>
      </c>
      <c r="F12" s="337">
        <f t="shared" si="1"/>
        <v>0</v>
      </c>
      <c r="G12" s="337">
        <f t="shared" si="1"/>
        <v>4457</v>
      </c>
      <c r="H12" s="337">
        <f t="shared" si="1"/>
        <v>0</v>
      </c>
      <c r="I12" s="533">
        <f t="shared" si="1"/>
        <v>46888</v>
      </c>
      <c r="J12" s="533">
        <f t="shared" si="1"/>
        <v>0</v>
      </c>
      <c r="K12" s="337">
        <f t="shared" si="1"/>
        <v>24915</v>
      </c>
      <c r="L12" s="337">
        <f t="shared" si="1"/>
        <v>0</v>
      </c>
      <c r="M12" s="533">
        <f t="shared" si="1"/>
        <v>1993</v>
      </c>
      <c r="N12" s="533">
        <f t="shared" si="1"/>
        <v>0</v>
      </c>
    </row>
    <row r="13" spans="1:14" ht="15" customHeight="1" x14ac:dyDescent="0.25">
      <c r="A13" s="3"/>
      <c r="B13" s="8">
        <v>3</v>
      </c>
      <c r="C13" s="22" t="s">
        <v>756</v>
      </c>
      <c r="D13" s="101">
        <f>D14+D15</f>
        <v>0</v>
      </c>
      <c r="E13" s="101">
        <f t="shared" ref="E13:N13" si="2">E14+E15</f>
        <v>42431</v>
      </c>
      <c r="F13" s="101">
        <f t="shared" si="2"/>
        <v>0</v>
      </c>
      <c r="G13" s="101">
        <f t="shared" si="2"/>
        <v>4457</v>
      </c>
      <c r="H13" s="101">
        <f t="shared" si="2"/>
        <v>0</v>
      </c>
      <c r="I13" s="534">
        <f t="shared" si="2"/>
        <v>46888</v>
      </c>
      <c r="J13" s="534">
        <f>J14+J15</f>
        <v>0</v>
      </c>
      <c r="K13" s="101">
        <f t="shared" si="2"/>
        <v>24915</v>
      </c>
      <c r="L13" s="101">
        <f t="shared" si="2"/>
        <v>0</v>
      </c>
      <c r="M13" s="534">
        <f t="shared" si="2"/>
        <v>1993</v>
      </c>
      <c r="N13" s="534">
        <f t="shared" si="2"/>
        <v>0</v>
      </c>
    </row>
    <row r="14" spans="1:14" ht="15" customHeight="1" x14ac:dyDescent="0.25">
      <c r="A14" s="3"/>
      <c r="B14" s="8">
        <v>4</v>
      </c>
      <c r="C14" s="100" t="s">
        <v>757</v>
      </c>
      <c r="D14" s="338">
        <v>0</v>
      </c>
      <c r="E14" s="338">
        <v>0</v>
      </c>
      <c r="F14" s="338">
        <v>0</v>
      </c>
      <c r="G14" s="338">
        <v>0</v>
      </c>
      <c r="H14" s="338">
        <v>0</v>
      </c>
      <c r="I14" s="534">
        <f>SUM(D14:G14)</f>
        <v>0</v>
      </c>
      <c r="J14" s="534">
        <f>H14</f>
        <v>0</v>
      </c>
      <c r="K14" s="338">
        <v>0</v>
      </c>
      <c r="L14" s="338">
        <v>0</v>
      </c>
      <c r="M14" s="534">
        <f>K14*8%</f>
        <v>0</v>
      </c>
      <c r="N14" s="534">
        <f>L14*8%</f>
        <v>0</v>
      </c>
    </row>
    <row r="15" spans="1:14" ht="15" customHeight="1" x14ac:dyDescent="0.25">
      <c r="A15" s="3"/>
      <c r="B15" s="17">
        <v>6</v>
      </c>
      <c r="C15" s="100" t="s">
        <v>758</v>
      </c>
      <c r="D15" s="338">
        <v>0</v>
      </c>
      <c r="E15" s="338">
        <v>42431</v>
      </c>
      <c r="F15" s="338">
        <v>0</v>
      </c>
      <c r="G15" s="339">
        <v>4457</v>
      </c>
      <c r="H15" s="338">
        <v>0</v>
      </c>
      <c r="I15" s="534">
        <f>SUM(D15:G15)</f>
        <v>46888</v>
      </c>
      <c r="J15" s="534">
        <f>H15</f>
        <v>0</v>
      </c>
      <c r="K15" s="338">
        <v>24915</v>
      </c>
      <c r="L15" s="338">
        <v>0</v>
      </c>
      <c r="M15" s="534">
        <f>K15*8%</f>
        <v>1993</v>
      </c>
      <c r="N15" s="534">
        <f>L15*8%</f>
        <v>0</v>
      </c>
    </row>
    <row r="16" spans="1:14" ht="15" customHeight="1" x14ac:dyDescent="0.25">
      <c r="A16" s="3"/>
      <c r="B16" s="8">
        <v>8</v>
      </c>
      <c r="C16" s="22" t="s">
        <v>759</v>
      </c>
      <c r="D16" s="338">
        <v>0</v>
      </c>
      <c r="E16" s="338">
        <v>0</v>
      </c>
      <c r="F16" s="338">
        <v>0</v>
      </c>
      <c r="G16" s="338">
        <v>0</v>
      </c>
      <c r="H16" s="338">
        <v>0</v>
      </c>
      <c r="I16" s="534">
        <v>0</v>
      </c>
      <c r="J16" s="534">
        <v>0</v>
      </c>
      <c r="K16" s="338">
        <v>0</v>
      </c>
      <c r="L16" s="338">
        <v>0</v>
      </c>
      <c r="M16" s="534">
        <v>0</v>
      </c>
      <c r="N16" s="534">
        <v>0</v>
      </c>
    </row>
    <row r="17" spans="1:14" ht="15" customHeight="1" x14ac:dyDescent="0.25">
      <c r="A17" s="3"/>
      <c r="B17" s="335">
        <v>9</v>
      </c>
      <c r="C17" s="336" t="s">
        <v>760</v>
      </c>
      <c r="D17" s="337">
        <f>D18+D21</f>
        <v>0</v>
      </c>
      <c r="E17" s="337">
        <f t="shared" ref="E17:N17" si="3">E18+E21</f>
        <v>0</v>
      </c>
      <c r="F17" s="337">
        <f t="shared" si="3"/>
        <v>0</v>
      </c>
      <c r="G17" s="337">
        <f t="shared" si="3"/>
        <v>0</v>
      </c>
      <c r="H17" s="337">
        <f t="shared" si="3"/>
        <v>0</v>
      </c>
      <c r="I17" s="533">
        <f t="shared" si="3"/>
        <v>0</v>
      </c>
      <c r="J17" s="533">
        <f t="shared" si="3"/>
        <v>0</v>
      </c>
      <c r="K17" s="337">
        <f t="shared" si="3"/>
        <v>0</v>
      </c>
      <c r="L17" s="337">
        <f t="shared" si="3"/>
        <v>0</v>
      </c>
      <c r="M17" s="533">
        <f t="shared" si="3"/>
        <v>0</v>
      </c>
      <c r="N17" s="533">
        <f t="shared" si="3"/>
        <v>0</v>
      </c>
    </row>
    <row r="18" spans="1:14" ht="15" customHeight="1" x14ac:dyDescent="0.25">
      <c r="A18" s="3"/>
      <c r="B18" s="8">
        <v>10</v>
      </c>
      <c r="C18" s="22" t="s">
        <v>761</v>
      </c>
      <c r="D18" s="101">
        <f>D19+D20</f>
        <v>0</v>
      </c>
      <c r="E18" s="101">
        <f t="shared" ref="E18:N18" si="4">E19+E20</f>
        <v>0</v>
      </c>
      <c r="F18" s="101">
        <f t="shared" si="4"/>
        <v>0</v>
      </c>
      <c r="G18" s="101">
        <f t="shared" si="4"/>
        <v>0</v>
      </c>
      <c r="H18" s="101">
        <f t="shared" si="4"/>
        <v>0</v>
      </c>
      <c r="I18" s="534">
        <f t="shared" si="4"/>
        <v>0</v>
      </c>
      <c r="J18" s="534">
        <f t="shared" si="4"/>
        <v>0</v>
      </c>
      <c r="K18" s="101">
        <f t="shared" si="4"/>
        <v>0</v>
      </c>
      <c r="L18" s="101">
        <f t="shared" si="4"/>
        <v>0</v>
      </c>
      <c r="M18" s="534">
        <f t="shared" si="4"/>
        <v>0</v>
      </c>
      <c r="N18" s="534">
        <f t="shared" si="4"/>
        <v>0</v>
      </c>
    </row>
    <row r="19" spans="1:14" ht="15" customHeight="1" x14ac:dyDescent="0.25">
      <c r="A19" s="3"/>
      <c r="B19" s="8">
        <v>11</v>
      </c>
      <c r="C19" s="100" t="s">
        <v>757</v>
      </c>
      <c r="D19" s="338">
        <v>0</v>
      </c>
      <c r="E19" s="338">
        <v>0</v>
      </c>
      <c r="F19" s="338">
        <v>0</v>
      </c>
      <c r="G19" s="338">
        <v>0</v>
      </c>
      <c r="H19" s="338">
        <v>0</v>
      </c>
      <c r="I19" s="534">
        <f>SUM(D19:G19)</f>
        <v>0</v>
      </c>
      <c r="J19" s="534">
        <f>H19</f>
        <v>0</v>
      </c>
      <c r="K19" s="338">
        <v>0</v>
      </c>
      <c r="L19" s="338">
        <v>0</v>
      </c>
      <c r="M19" s="534">
        <f>K19*8%</f>
        <v>0</v>
      </c>
      <c r="N19" s="534">
        <f t="shared" ref="N19:N20" si="5">L19*8%</f>
        <v>0</v>
      </c>
    </row>
    <row r="20" spans="1:14" ht="15" customHeight="1" x14ac:dyDescent="0.25">
      <c r="A20" s="3"/>
      <c r="B20" s="17">
        <v>12</v>
      </c>
      <c r="C20" s="100" t="s">
        <v>758</v>
      </c>
      <c r="D20" s="338">
        <v>0</v>
      </c>
      <c r="E20" s="338">
        <v>0</v>
      </c>
      <c r="F20" s="338">
        <v>0</v>
      </c>
      <c r="G20" s="338">
        <v>0</v>
      </c>
      <c r="H20" s="338">
        <v>0</v>
      </c>
      <c r="I20" s="534">
        <f>SUM(D20:G20)</f>
        <v>0</v>
      </c>
      <c r="J20" s="534">
        <f>H20</f>
        <v>0</v>
      </c>
      <c r="K20" s="338">
        <v>0</v>
      </c>
      <c r="L20" s="338">
        <v>0</v>
      </c>
      <c r="M20" s="534">
        <f>K20*8%</f>
        <v>0</v>
      </c>
      <c r="N20" s="534">
        <f t="shared" si="5"/>
        <v>0</v>
      </c>
    </row>
    <row r="21" spans="1:14" ht="15" customHeight="1" x14ac:dyDescent="0.25">
      <c r="A21" s="3"/>
      <c r="B21" s="8">
        <v>13</v>
      </c>
      <c r="C21" s="22" t="s">
        <v>762</v>
      </c>
      <c r="D21" s="338">
        <v>0</v>
      </c>
      <c r="E21" s="338">
        <v>0</v>
      </c>
      <c r="F21" s="338">
        <v>0</v>
      </c>
      <c r="G21" s="338">
        <v>0</v>
      </c>
      <c r="H21" s="338">
        <v>0</v>
      </c>
      <c r="I21" s="534">
        <v>0</v>
      </c>
      <c r="J21" s="534">
        <v>0</v>
      </c>
      <c r="K21" s="338">
        <v>0</v>
      </c>
      <c r="L21" s="338">
        <v>0</v>
      </c>
      <c r="M21" s="534">
        <v>0</v>
      </c>
      <c r="N21" s="534">
        <v>0</v>
      </c>
    </row>
    <row r="22" spans="1:14" ht="15" customHeight="1" x14ac:dyDescent="0.25">
      <c r="A22" s="3"/>
      <c r="B22" s="24"/>
      <c r="C22" s="3"/>
      <c r="D22" s="102"/>
      <c r="E22" s="546"/>
      <c r="F22" s="102"/>
      <c r="G22" s="102"/>
      <c r="H22" s="102"/>
      <c r="I22" s="102"/>
      <c r="J22" s="102"/>
      <c r="K22" s="102"/>
      <c r="L22" s="102"/>
      <c r="M22" s="102"/>
      <c r="N22" s="102"/>
    </row>
    <row r="23" spans="1:14" ht="39.75" customHeight="1" x14ac:dyDescent="0.25">
      <c r="A23" s="3"/>
      <c r="B23" s="601" t="s">
        <v>767</v>
      </c>
      <c r="C23" s="602"/>
      <c r="D23" s="602"/>
      <c r="E23" s="602"/>
      <c r="F23" s="602"/>
      <c r="G23" s="602"/>
      <c r="H23" s="602"/>
      <c r="I23" s="602"/>
      <c r="J23" s="602"/>
      <c r="K23" s="602"/>
      <c r="L23" s="602"/>
      <c r="M23" s="602"/>
      <c r="N23" s="603"/>
    </row>
    <row r="24" spans="1:14" ht="13.8" x14ac:dyDescent="0.25">
      <c r="A24" s="3"/>
      <c r="B24" s="24"/>
      <c r="C24" s="3"/>
      <c r="D24" s="102"/>
      <c r="E24" s="102"/>
      <c r="F24" s="102"/>
      <c r="G24" s="102"/>
      <c r="H24" s="102"/>
      <c r="I24" s="102"/>
      <c r="J24" s="102"/>
      <c r="K24" s="102"/>
      <c r="L24" s="102"/>
      <c r="M24" s="102"/>
      <c r="N24" s="102"/>
    </row>
    <row r="25" spans="1:14" ht="13.8" x14ac:dyDescent="0.25">
      <c r="A25" s="3"/>
      <c r="B25" s="24"/>
      <c r="C25" s="3"/>
      <c r="D25" s="102"/>
      <c r="E25" s="102"/>
      <c r="F25" s="102"/>
      <c r="G25" s="102"/>
      <c r="H25" s="102"/>
      <c r="I25" s="102"/>
      <c r="J25" s="102"/>
      <c r="K25" s="102"/>
      <c r="L25" s="102"/>
      <c r="M25" s="102"/>
      <c r="N25" s="102"/>
    </row>
    <row r="26" spans="1:14" ht="13.8" x14ac:dyDescent="0.25">
      <c r="A26" s="3"/>
      <c r="B26" s="24"/>
      <c r="C26" s="3"/>
      <c r="D26" s="102"/>
      <c r="E26" s="102"/>
      <c r="F26" s="102"/>
      <c r="G26" s="102"/>
      <c r="H26" s="102"/>
      <c r="I26" s="102"/>
      <c r="J26" s="102"/>
      <c r="K26" s="102"/>
      <c r="L26" s="102"/>
      <c r="M26" s="102"/>
      <c r="N26" s="102"/>
    </row>
    <row r="27" spans="1:14" x14ac:dyDescent="0.25">
      <c r="D27" s="103"/>
      <c r="E27" s="545"/>
      <c r="F27" s="545"/>
      <c r="G27" s="545"/>
      <c r="H27" s="103"/>
      <c r="I27" s="545"/>
      <c r="J27" s="103"/>
      <c r="K27" s="545"/>
      <c r="L27" s="103"/>
      <c r="M27" s="103"/>
      <c r="N27" s="103"/>
    </row>
  </sheetData>
  <sheetProtection algorithmName="SHA-512" hashValue="9SbSH/vRad1skDFLCRmHrEsNfAsfjHwcnsaNzCTffgdEXhhhtxGsOVLIJZU+R+0iLWqovWIxt9gT/Kq9U2CAtA==" saltValue="gZI/xFyUGG+eSF5rh/sCnw==" spinCount="100000" sheet="1" objects="1" scenarios="1"/>
  <mergeCells count="5">
    <mergeCell ref="D9:H9"/>
    <mergeCell ref="I9:J9"/>
    <mergeCell ref="K9:L9"/>
    <mergeCell ref="M9:N9"/>
    <mergeCell ref="B23:N23"/>
  </mergeCells>
  <pageMargins left="0.51181102362204722" right="0.51181102362204722" top="0.78740157480314965" bottom="0.78740157480314965" header="0.31496062992125984" footer="0.31496062992125984"/>
  <pageSetup paperSize="9" scale="85" orientation="landscape" r:id="rId1"/>
  <customProperties>
    <customPr name="_pios_id" r:id="rId2"/>
  </customProperties>
  <drawing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Planilha36">
    <tabColor theme="0" tint="-0.34998626667073579"/>
    <pageSetUpPr fitToPage="1"/>
  </sheetPr>
  <dimension ref="B4:N23"/>
  <sheetViews>
    <sheetView showGridLines="0" workbookViewId="0">
      <pane xSplit="1" ySplit="6" topLeftCell="B7" activePane="bottomRight" state="frozen"/>
      <selection pane="topRight" activeCell="B7" sqref="B7"/>
      <selection pane="bottomLeft" activeCell="B7" sqref="B7"/>
      <selection pane="bottomRight" activeCell="D1" sqref="D1"/>
    </sheetView>
  </sheetViews>
  <sheetFormatPr defaultColWidth="9.33203125" defaultRowHeight="13.8" x14ac:dyDescent="0.25"/>
  <cols>
    <col min="1" max="1" width="2.33203125" style="3" customWidth="1"/>
    <col min="2" max="2" width="5.77734375" style="3" customWidth="1"/>
    <col min="3" max="3" width="57.6640625" style="3" bestFit="1" customWidth="1"/>
    <col min="4" max="5" width="25.77734375" style="3" customWidth="1"/>
    <col min="6" max="6" width="9.33203125" style="3"/>
    <col min="7" max="7" width="15.77734375" style="3" bestFit="1" customWidth="1"/>
    <col min="8" max="16384" width="9.33203125" style="3"/>
  </cols>
  <sheetData>
    <row r="4" spans="2:5" x14ac:dyDescent="0.25">
      <c r="B4" s="309" t="s">
        <v>768</v>
      </c>
    </row>
    <row r="5" spans="2:5" x14ac:dyDescent="0.25">
      <c r="B5" s="305" t="s">
        <v>45</v>
      </c>
    </row>
    <row r="6" spans="2:5" x14ac:dyDescent="0.25">
      <c r="B6" s="305" t="str">
        <f>'KM1'!B6</f>
        <v>Data Base: 30/06/2025</v>
      </c>
    </row>
    <row r="7" spans="2:5" ht="15" customHeight="1" x14ac:dyDescent="0.2">
      <c r="E7" s="229" t="s">
        <v>47</v>
      </c>
    </row>
    <row r="8" spans="2:5" s="20" customFormat="1" ht="15" customHeight="1" x14ac:dyDescent="0.25">
      <c r="B8" s="3"/>
      <c r="C8" s="3"/>
      <c r="D8" s="11" t="s">
        <v>48</v>
      </c>
      <c r="E8" s="11" t="s">
        <v>49</v>
      </c>
    </row>
    <row r="9" spans="2:5" s="20" customFormat="1" ht="15" customHeight="1" x14ac:dyDescent="0.25">
      <c r="B9" s="628" t="s">
        <v>769</v>
      </c>
      <c r="C9" s="629"/>
      <c r="D9" s="15" t="s">
        <v>770</v>
      </c>
      <c r="E9" s="15" t="s">
        <v>770</v>
      </c>
    </row>
    <row r="10" spans="2:5" s="20" customFormat="1" ht="15" customHeight="1" x14ac:dyDescent="0.25">
      <c r="B10" s="630"/>
      <c r="C10" s="631"/>
      <c r="D10" s="65">
        <v>45838</v>
      </c>
      <c r="E10" s="65">
        <v>45747</v>
      </c>
    </row>
    <row r="11" spans="2:5" s="20" customFormat="1" ht="15" customHeight="1" x14ac:dyDescent="0.25">
      <c r="B11" s="46">
        <v>1</v>
      </c>
      <c r="C11" s="47" t="s">
        <v>771</v>
      </c>
      <c r="D11" s="331">
        <f>SUM(D12:D15)</f>
        <v>5066520</v>
      </c>
      <c r="E11" s="331">
        <f>SUM(E12:E15)</f>
        <v>4382686</v>
      </c>
    </row>
    <row r="12" spans="2:5" s="20" customFormat="1" ht="15" customHeight="1" x14ac:dyDescent="0.25">
      <c r="B12" s="11" t="s">
        <v>55</v>
      </c>
      <c r="C12" s="18" t="s">
        <v>772</v>
      </c>
      <c r="D12" s="530">
        <v>1637102</v>
      </c>
      <c r="E12" s="330">
        <v>848604</v>
      </c>
    </row>
    <row r="13" spans="2:5" s="20" customFormat="1" ht="15" customHeight="1" x14ac:dyDescent="0.25">
      <c r="B13" s="11" t="s">
        <v>773</v>
      </c>
      <c r="C13" s="18" t="s">
        <v>774</v>
      </c>
      <c r="D13" s="330"/>
      <c r="E13" s="330"/>
    </row>
    <row r="14" spans="2:5" s="20" customFormat="1" ht="15" customHeight="1" x14ac:dyDescent="0.25">
      <c r="B14" s="11" t="s">
        <v>775</v>
      </c>
      <c r="C14" s="18" t="s">
        <v>776</v>
      </c>
      <c r="D14" s="530">
        <v>3429418</v>
      </c>
      <c r="E14" s="330">
        <v>3534082</v>
      </c>
    </row>
    <row r="15" spans="2:5" s="20" customFormat="1" ht="15" customHeight="1" x14ac:dyDescent="0.25">
      <c r="B15" s="11" t="s">
        <v>777</v>
      </c>
      <c r="C15" s="18" t="s">
        <v>778</v>
      </c>
      <c r="D15" s="330"/>
      <c r="E15" s="330"/>
    </row>
    <row r="16" spans="2:5" s="20" customFormat="1" ht="15" customHeight="1" x14ac:dyDescent="0.25">
      <c r="B16" s="46">
        <v>2</v>
      </c>
      <c r="C16" s="47" t="s">
        <v>779</v>
      </c>
      <c r="D16" s="329"/>
      <c r="E16" s="329">
        <v>0</v>
      </c>
    </row>
    <row r="17" spans="2:14" s="20" customFormat="1" ht="15" customHeight="1" x14ac:dyDescent="0.25">
      <c r="B17" s="46">
        <v>3</v>
      </c>
      <c r="C17" s="47" t="s">
        <v>780</v>
      </c>
      <c r="D17" s="329">
        <v>68165728</v>
      </c>
      <c r="E17" s="329">
        <v>11864356</v>
      </c>
    </row>
    <row r="18" spans="2:14" s="20" customFormat="1" ht="15" customHeight="1" x14ac:dyDescent="0.25">
      <c r="B18" s="46">
        <v>4</v>
      </c>
      <c r="C18" s="47" t="s">
        <v>781</v>
      </c>
      <c r="D18" s="329"/>
      <c r="E18" s="329">
        <v>0</v>
      </c>
    </row>
    <row r="19" spans="2:14" s="20" customFormat="1" ht="15" customHeight="1" x14ac:dyDescent="0.25">
      <c r="B19" s="46">
        <v>5</v>
      </c>
      <c r="C19" s="47" t="s">
        <v>782</v>
      </c>
      <c r="D19" s="329"/>
      <c r="E19" s="329">
        <v>0</v>
      </c>
    </row>
    <row r="20" spans="2:14" s="20" customFormat="1" ht="15" customHeight="1" x14ac:dyDescent="0.25">
      <c r="B20" s="46">
        <v>6</v>
      </c>
      <c r="C20" s="47" t="s">
        <v>783</v>
      </c>
      <c r="D20" s="530">
        <v>1533424</v>
      </c>
      <c r="E20" s="329">
        <v>1616542</v>
      </c>
    </row>
    <row r="21" spans="2:14" s="20" customFormat="1" ht="15" customHeight="1" x14ac:dyDescent="0.25">
      <c r="B21" s="38">
        <v>9</v>
      </c>
      <c r="C21" s="39" t="s">
        <v>176</v>
      </c>
      <c r="D21" s="67">
        <f>D11+SUM(D16:D20)</f>
        <v>74765672</v>
      </c>
      <c r="E21" s="67">
        <f>E11+SUM(E16:E20)</f>
        <v>17863584</v>
      </c>
      <c r="G21" s="314"/>
    </row>
    <row r="22" spans="2:14" ht="15" customHeight="1" x14ac:dyDescent="0.25">
      <c r="G22" s="315"/>
    </row>
    <row r="23" spans="2:14" ht="75.75" customHeight="1" x14ac:dyDescent="0.25">
      <c r="B23" s="632" t="s">
        <v>784</v>
      </c>
      <c r="C23" s="633"/>
      <c r="D23" s="633"/>
      <c r="E23" s="634"/>
      <c r="F23" s="35"/>
      <c r="G23" s="35"/>
      <c r="H23" s="35"/>
      <c r="I23" s="35"/>
      <c r="J23" s="35"/>
      <c r="K23" s="35"/>
      <c r="L23" s="35"/>
      <c r="M23" s="35"/>
      <c r="N23" s="35"/>
    </row>
  </sheetData>
  <sheetProtection algorithmName="SHA-512" hashValue="S73B/Cd0JEbcq1Qv35fRFMU7G2NO2B/gEGers9QZjC/rEVxl/eVFB4ouEVhf4tzmWEVza19EofShDHEPraO2Jg==" saltValue="rSdLYJaGgpLlIK4DIyTKeQ==" spinCount="100000" sheet="1" objects="1" scenarios="1"/>
  <mergeCells count="2">
    <mergeCell ref="B9:C10"/>
    <mergeCell ref="B23:E23"/>
  </mergeCells>
  <pageMargins left="0.78740157499999996" right="0.78740157499999996" top="0.984251969" bottom="0.984251969" header="0.49212598499999999" footer="0.49212598499999999"/>
  <pageSetup paperSize="9" scale="82" fitToHeight="0" orientation="portrait" r:id="rId1"/>
  <headerFooter alignWithMargins="0"/>
  <customProperties>
    <customPr name="_pios_id" r:id="rId2"/>
  </customProperties>
  <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Planilha37">
    <tabColor theme="0" tint="-0.34998626667073579"/>
    <pageSetUpPr fitToPage="1"/>
  </sheetPr>
  <dimension ref="B4:F20"/>
  <sheetViews>
    <sheetView showGridLines="0" zoomScaleNormal="100" workbookViewId="0">
      <pane xSplit="1" ySplit="6" topLeftCell="B7" activePane="bottomRight" state="frozen"/>
      <selection pane="topRight" activeCell="B7" sqref="B7"/>
      <selection pane="bottomLeft" activeCell="B7" sqref="B7"/>
      <selection pane="bottomRight" activeCell="E17" sqref="E17:F17"/>
    </sheetView>
  </sheetViews>
  <sheetFormatPr defaultColWidth="9.33203125" defaultRowHeight="13.8" x14ac:dyDescent="0.25"/>
  <cols>
    <col min="1" max="1" width="2.33203125" style="3" customWidth="1"/>
    <col min="2" max="2" width="53.6640625" style="3" customWidth="1"/>
    <col min="3" max="6" width="22.77734375" style="3" customWidth="1"/>
    <col min="7" max="16384" width="9.33203125" style="3"/>
  </cols>
  <sheetData>
    <row r="4" spans="2:6" x14ac:dyDescent="0.25">
      <c r="B4" s="309" t="s">
        <v>785</v>
      </c>
    </row>
    <row r="5" spans="2:6" x14ac:dyDescent="0.25">
      <c r="B5" s="305" t="s">
        <v>132</v>
      </c>
    </row>
    <row r="6" spans="2:6" x14ac:dyDescent="0.25">
      <c r="B6" s="305" t="str">
        <f>'KM1'!B6</f>
        <v>Data Base: 30/06/2025</v>
      </c>
    </row>
    <row r="7" spans="2:6" ht="15" customHeight="1" x14ac:dyDescent="0.2">
      <c r="F7" s="232" t="s">
        <v>47</v>
      </c>
    </row>
    <row r="8" spans="2:6" s="20" customFormat="1" ht="15" customHeight="1" x14ac:dyDescent="0.25">
      <c r="B8" s="105" t="s">
        <v>786</v>
      </c>
      <c r="C8" s="638" t="s">
        <v>787</v>
      </c>
      <c r="D8" s="638"/>
      <c r="E8" s="638" t="s">
        <v>788</v>
      </c>
      <c r="F8" s="638"/>
    </row>
    <row r="9" spans="2:6" s="20" customFormat="1" ht="15" customHeight="1" x14ac:dyDescent="0.25">
      <c r="B9" s="106" t="s">
        <v>789</v>
      </c>
      <c r="C9" s="104">
        <v>45992</v>
      </c>
      <c r="D9" s="104">
        <v>45627</v>
      </c>
      <c r="E9" s="104">
        <v>45992</v>
      </c>
      <c r="F9" s="104">
        <v>45627</v>
      </c>
    </row>
    <row r="10" spans="2:6" s="20" customFormat="1" ht="15" customHeight="1" x14ac:dyDescent="0.25">
      <c r="B10" s="107" t="s">
        <v>790</v>
      </c>
      <c r="C10" s="490"/>
      <c r="D10" s="110">
        <v>2633943</v>
      </c>
      <c r="E10" s="110"/>
      <c r="F10" s="110">
        <v>5093111</v>
      </c>
    </row>
    <row r="11" spans="2:6" s="20" customFormat="1" ht="15" customHeight="1" x14ac:dyDescent="0.25">
      <c r="B11" s="107" t="s">
        <v>791</v>
      </c>
      <c r="C11" s="490"/>
      <c r="D11" s="110">
        <v>1737703</v>
      </c>
      <c r="E11" s="110"/>
      <c r="F11" s="110">
        <v>0</v>
      </c>
    </row>
    <row r="12" spans="2:6" s="20" customFormat="1" ht="15" customHeight="1" x14ac:dyDescent="0.25">
      <c r="B12" s="107" t="s">
        <v>792</v>
      </c>
      <c r="C12" s="490"/>
      <c r="D12" s="110">
        <v>784729</v>
      </c>
      <c r="E12" s="264"/>
      <c r="F12" s="264"/>
    </row>
    <row r="13" spans="2:6" s="20" customFormat="1" ht="15" customHeight="1" x14ac:dyDescent="0.25">
      <c r="B13" s="107" t="s">
        <v>793</v>
      </c>
      <c r="C13" s="490"/>
      <c r="D13" s="110">
        <v>304289</v>
      </c>
      <c r="E13" s="264"/>
      <c r="F13" s="264"/>
    </row>
    <row r="14" spans="2:6" s="20" customFormat="1" ht="15" customHeight="1" x14ac:dyDescent="0.25">
      <c r="B14" s="265" t="s">
        <v>794</v>
      </c>
      <c r="C14" s="490"/>
      <c r="D14" s="110">
        <v>759745</v>
      </c>
      <c r="E14" s="264"/>
      <c r="F14" s="264"/>
    </row>
    <row r="15" spans="2:6" s="20" customFormat="1" ht="15" customHeight="1" x14ac:dyDescent="0.25">
      <c r="B15" s="265" t="s">
        <v>795</v>
      </c>
      <c r="C15" s="490"/>
      <c r="D15" s="110">
        <v>194334</v>
      </c>
      <c r="E15" s="264"/>
      <c r="F15" s="264"/>
    </row>
    <row r="16" spans="2:6" s="20" customFormat="1" ht="15" customHeight="1" x14ac:dyDescent="0.25">
      <c r="B16" s="108" t="s">
        <v>796</v>
      </c>
      <c r="C16" s="490"/>
      <c r="D16" s="110">
        <v>2633943</v>
      </c>
      <c r="E16" s="110">
        <v>5093111</v>
      </c>
      <c r="F16" s="110">
        <v>4078311</v>
      </c>
    </row>
    <row r="17" spans="2:6" s="20" customFormat="1" ht="15" customHeight="1" x14ac:dyDescent="0.25">
      <c r="B17" s="106" t="s">
        <v>789</v>
      </c>
      <c r="C17" s="639">
        <v>45992</v>
      </c>
      <c r="D17" s="640"/>
      <c r="E17" s="639">
        <v>45627</v>
      </c>
      <c r="F17" s="640"/>
    </row>
    <row r="18" spans="2:6" s="20" customFormat="1" ht="15" customHeight="1" x14ac:dyDescent="0.25">
      <c r="B18" s="109" t="s">
        <v>797</v>
      </c>
      <c r="C18" s="641"/>
      <c r="D18" s="642"/>
      <c r="E18" s="641">
        <v>164763409</v>
      </c>
      <c r="F18" s="642"/>
    </row>
    <row r="19" spans="2:6" ht="15" customHeight="1" x14ac:dyDescent="0.25"/>
    <row r="20" spans="2:6" ht="144.75" customHeight="1" x14ac:dyDescent="0.25">
      <c r="B20" s="635" t="s">
        <v>798</v>
      </c>
      <c r="C20" s="636"/>
      <c r="D20" s="636"/>
      <c r="E20" s="636"/>
      <c r="F20" s="637"/>
    </row>
  </sheetData>
  <sheetProtection algorithmName="SHA-512" hashValue="cIo9irpEUdykPoX0BleazEO+U4ZusTwB4mxZzY270K6v+XNUgtvArmRLzdaJuBwkPwDdq2yciLjzRavWyQX28g==" saltValue="hID+zJHOOtnsE1KCQ/xOww==" spinCount="100000" sheet="1" objects="1" scenarios="1"/>
  <mergeCells count="7">
    <mergeCell ref="B20:F20"/>
    <mergeCell ref="C8:D8"/>
    <mergeCell ref="E8:F8"/>
    <mergeCell ref="C17:D17"/>
    <mergeCell ref="E17:F17"/>
    <mergeCell ref="C18:D18"/>
    <mergeCell ref="E18:F18"/>
  </mergeCells>
  <pageMargins left="0.78740157499999996" right="0.78740157499999996" top="0.984251969" bottom="0.984251969" header="0.49212598499999999" footer="0.49212598499999999"/>
  <pageSetup paperSize="9" scale="65" fitToHeight="0" orientation="portrait" r:id="rId1"/>
  <headerFooter alignWithMargins="0"/>
  <customProperties>
    <customPr name="_pios_id" r:id="rId2"/>
  </customProperties>
  <drawing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Planilha38">
    <tabColor rgb="FF00B050"/>
    <pageSetUpPr fitToPage="1"/>
  </sheetPr>
  <dimension ref="B4:I32"/>
  <sheetViews>
    <sheetView showGridLines="0" workbookViewId="0">
      <pane xSplit="1" ySplit="6" topLeftCell="B7" activePane="bottomRight" state="frozen"/>
      <selection pane="topRight" activeCell="B7" sqref="B7"/>
      <selection pane="bottomLeft" activeCell="B7" sqref="B7"/>
      <selection pane="bottomRight" activeCell="E23" sqref="E23"/>
    </sheetView>
  </sheetViews>
  <sheetFormatPr defaultColWidth="9.33203125" defaultRowHeight="13.8" x14ac:dyDescent="0.25"/>
  <cols>
    <col min="1" max="1" width="2.33203125" style="3" customWidth="1"/>
    <col min="2" max="2" width="5.77734375" style="3" customWidth="1"/>
    <col min="3" max="3" width="22.77734375" style="3" customWidth="1"/>
    <col min="4" max="4" width="50" style="3" customWidth="1"/>
    <col min="5" max="6" width="22.77734375" style="3" customWidth="1"/>
    <col min="7" max="16384" width="9.33203125" style="3"/>
  </cols>
  <sheetData>
    <row r="4" spans="2:9" x14ac:dyDescent="0.25">
      <c r="B4" s="309" t="s">
        <v>799</v>
      </c>
    </row>
    <row r="5" spans="2:9" x14ac:dyDescent="0.25">
      <c r="B5" s="305" t="s">
        <v>132</v>
      </c>
    </row>
    <row r="6" spans="2:9" x14ac:dyDescent="0.25">
      <c r="B6" s="305" t="str">
        <f>'KM1'!B6</f>
        <v>Data Base: 30/06/2025</v>
      </c>
    </row>
    <row r="7" spans="2:9" x14ac:dyDescent="0.2">
      <c r="F7" s="234" t="s">
        <v>47</v>
      </c>
    </row>
    <row r="8" spans="2:9" ht="15" customHeight="1" x14ac:dyDescent="0.25">
      <c r="B8" s="126"/>
      <c r="C8" s="127"/>
      <c r="D8" s="128"/>
      <c r="E8" s="266" t="s">
        <v>48</v>
      </c>
      <c r="F8" s="266" t="s">
        <v>49</v>
      </c>
    </row>
    <row r="9" spans="2:9" ht="27.9" customHeight="1" x14ac:dyDescent="0.25">
      <c r="B9" s="643" t="s">
        <v>800</v>
      </c>
      <c r="C9" s="643"/>
      <c r="D9" s="643"/>
      <c r="E9" s="129" t="s">
        <v>801</v>
      </c>
      <c r="F9" s="130" t="s">
        <v>802</v>
      </c>
    </row>
    <row r="10" spans="2:9" ht="15" customHeight="1" x14ac:dyDescent="0.25">
      <c r="B10" s="131">
        <v>1</v>
      </c>
      <c r="C10" s="644" t="s">
        <v>803</v>
      </c>
      <c r="D10" s="132" t="s">
        <v>804</v>
      </c>
      <c r="E10" s="325"/>
      <c r="F10" s="325"/>
    </row>
    <row r="11" spans="2:9" ht="15" customHeight="1" x14ac:dyDescent="0.25">
      <c r="B11" s="131">
        <v>2</v>
      </c>
      <c r="C11" s="644"/>
      <c r="D11" s="135" t="s">
        <v>805</v>
      </c>
      <c r="E11" s="133">
        <f>SUM(E12:E14)</f>
        <v>0</v>
      </c>
      <c r="F11" s="133">
        <f>SUM(F12:F14)</f>
        <v>0</v>
      </c>
    </row>
    <row r="12" spans="2:9" ht="15" customHeight="1" x14ac:dyDescent="0.25">
      <c r="B12" s="131">
        <v>3</v>
      </c>
      <c r="C12" s="644"/>
      <c r="D12" s="132" t="s">
        <v>806</v>
      </c>
      <c r="E12" s="326"/>
      <c r="F12" s="326"/>
      <c r="H12" s="153"/>
      <c r="I12" s="153"/>
    </row>
    <row r="13" spans="2:9" ht="15" customHeight="1" x14ac:dyDescent="0.25">
      <c r="B13" s="131">
        <v>4</v>
      </c>
      <c r="C13" s="644"/>
      <c r="D13" s="132" t="s">
        <v>807</v>
      </c>
      <c r="E13" s="326">
        <v>0</v>
      </c>
      <c r="F13" s="326">
        <v>0</v>
      </c>
    </row>
    <row r="14" spans="2:9" ht="15" customHeight="1" x14ac:dyDescent="0.25">
      <c r="B14" s="131">
        <v>5</v>
      </c>
      <c r="C14" s="644"/>
      <c r="D14" s="132" t="s">
        <v>808</v>
      </c>
      <c r="E14" s="326">
        <v>0</v>
      </c>
      <c r="F14" s="326">
        <v>0</v>
      </c>
    </row>
    <row r="15" spans="2:9" ht="15" customHeight="1" x14ac:dyDescent="0.25">
      <c r="B15" s="131">
        <v>6</v>
      </c>
      <c r="C15" s="644" t="s">
        <v>809</v>
      </c>
      <c r="D15" s="132" t="s">
        <v>804</v>
      </c>
      <c r="E15" s="325"/>
      <c r="F15" s="325"/>
    </row>
    <row r="16" spans="2:9" ht="15" customHeight="1" x14ac:dyDescent="0.25">
      <c r="B16" s="131">
        <v>7</v>
      </c>
      <c r="C16" s="644"/>
      <c r="D16" s="135" t="s">
        <v>810</v>
      </c>
      <c r="E16" s="133">
        <f>SUM(E17+E19+E21)</f>
        <v>0</v>
      </c>
      <c r="F16" s="133">
        <f>SUM(F17+F19+F21)</f>
        <v>0</v>
      </c>
    </row>
    <row r="17" spans="2:8" ht="15" customHeight="1" x14ac:dyDescent="0.25">
      <c r="B17" s="131">
        <v>8</v>
      </c>
      <c r="C17" s="644"/>
      <c r="D17" s="132" t="s">
        <v>806</v>
      </c>
      <c r="E17" s="326"/>
      <c r="F17" s="326">
        <v>0</v>
      </c>
      <c r="H17" s="153"/>
    </row>
    <row r="18" spans="2:8" ht="15" customHeight="1" x14ac:dyDescent="0.25">
      <c r="B18" s="131">
        <v>9</v>
      </c>
      <c r="C18" s="644"/>
      <c r="D18" s="132" t="s">
        <v>811</v>
      </c>
      <c r="E18" s="326"/>
      <c r="F18" s="326">
        <v>0</v>
      </c>
      <c r="H18" s="153"/>
    </row>
    <row r="19" spans="2:8" ht="15" customHeight="1" x14ac:dyDescent="0.25">
      <c r="B19" s="131">
        <v>10</v>
      </c>
      <c r="C19" s="644"/>
      <c r="D19" s="132" t="s">
        <v>807</v>
      </c>
      <c r="E19" s="326">
        <v>0</v>
      </c>
      <c r="F19" s="326">
        <v>0</v>
      </c>
    </row>
    <row r="20" spans="2:8" ht="15" customHeight="1" x14ac:dyDescent="0.25">
      <c r="B20" s="131">
        <v>11</v>
      </c>
      <c r="C20" s="644"/>
      <c r="D20" s="132" t="s">
        <v>811</v>
      </c>
      <c r="E20" s="326">
        <v>0</v>
      </c>
      <c r="F20" s="326">
        <v>0</v>
      </c>
    </row>
    <row r="21" spans="2:8" ht="15" customHeight="1" x14ac:dyDescent="0.25">
      <c r="B21" s="131">
        <v>12</v>
      </c>
      <c r="C21" s="644"/>
      <c r="D21" s="132" t="s">
        <v>808</v>
      </c>
      <c r="E21" s="326">
        <v>0</v>
      </c>
      <c r="F21" s="326">
        <v>0</v>
      </c>
    </row>
    <row r="22" spans="2:8" ht="15" customHeight="1" x14ac:dyDescent="0.25">
      <c r="B22" s="131">
        <v>13</v>
      </c>
      <c r="C22" s="644"/>
      <c r="D22" s="132" t="s">
        <v>811</v>
      </c>
      <c r="E22" s="326">
        <v>0</v>
      </c>
      <c r="F22" s="326">
        <v>0</v>
      </c>
    </row>
    <row r="23" spans="2:8" ht="15" customHeight="1" x14ac:dyDescent="0.25">
      <c r="B23" s="131">
        <v>14</v>
      </c>
      <c r="C23" s="645" t="s">
        <v>812</v>
      </c>
      <c r="D23" s="645"/>
      <c r="E23" s="134">
        <f>E11+E16</f>
        <v>0</v>
      </c>
      <c r="F23" s="134">
        <f>F11+F16</f>
        <v>0</v>
      </c>
    </row>
    <row r="24" spans="2:8" ht="12.75" customHeight="1" x14ac:dyDescent="0.25"/>
    <row r="26" spans="2:8" x14ac:dyDescent="0.25">
      <c r="E26" s="153"/>
      <c r="F26" s="153"/>
    </row>
    <row r="27" spans="2:8" x14ac:dyDescent="0.25">
      <c r="E27" s="153"/>
      <c r="F27" s="153"/>
    </row>
    <row r="30" spans="2:8" x14ac:dyDescent="0.25">
      <c r="E30" s="153"/>
    </row>
    <row r="31" spans="2:8" x14ac:dyDescent="0.25">
      <c r="E31" s="153"/>
    </row>
    <row r="32" spans="2:8" x14ac:dyDescent="0.25">
      <c r="E32" s="153"/>
    </row>
  </sheetData>
  <sheetProtection algorithmName="SHA-512" hashValue="n1ewQq8G1cZRts3qLkLP5dQo5ictGX1RNK2e+r3YT/x6t2R6b/xoKVfWWZcZDvFfyzi+NU7DKLeEUYrjzzxhnw==" saltValue="Ucf8jnxlZ/xW2phBB+995A==" spinCount="100000" sheet="1" objects="1" scenarios="1"/>
  <mergeCells count="4">
    <mergeCell ref="B9:D9"/>
    <mergeCell ref="C10:C14"/>
    <mergeCell ref="C15:C22"/>
    <mergeCell ref="C23:D23"/>
  </mergeCells>
  <pageMargins left="0.78740157499999996" right="0.78740157499999996" top="0.984251969" bottom="0.984251969" header="0.49212598499999999" footer="0.49212598499999999"/>
  <pageSetup paperSize="9" scale="74" fitToHeight="0" orientation="portrait" r:id="rId1"/>
  <headerFooter alignWithMargins="0"/>
  <customProperties>
    <customPr name="_pios_id" r:id="rId2"/>
  </customProperties>
  <drawing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Planilha39">
    <tabColor rgb="FF00B050"/>
    <pageSetUpPr fitToPage="1"/>
  </sheetPr>
  <dimension ref="B4:H11"/>
  <sheetViews>
    <sheetView showGridLines="0" workbookViewId="0">
      <pane xSplit="1" ySplit="6" topLeftCell="B7" activePane="bottomRight" state="frozen"/>
      <selection pane="topRight" activeCell="B7" sqref="B7"/>
      <selection pane="bottomLeft" activeCell="B7" sqref="B7"/>
      <selection pane="bottomRight" activeCell="D19" sqref="D19"/>
    </sheetView>
  </sheetViews>
  <sheetFormatPr defaultColWidth="9.33203125" defaultRowHeight="13.8" x14ac:dyDescent="0.25"/>
  <cols>
    <col min="1" max="1" width="2.33203125" style="3" customWidth="1"/>
    <col min="2" max="2" width="29.77734375" style="3" customWidth="1"/>
    <col min="3" max="8" width="22.77734375" style="3" customWidth="1"/>
    <col min="9" max="16384" width="9.33203125" style="3"/>
  </cols>
  <sheetData>
    <row r="4" spans="2:8" x14ac:dyDescent="0.25">
      <c r="B4" s="309" t="s">
        <v>813</v>
      </c>
    </row>
    <row r="5" spans="2:8" x14ac:dyDescent="0.25">
      <c r="B5" s="305" t="s">
        <v>132</v>
      </c>
    </row>
    <row r="6" spans="2:8" x14ac:dyDescent="0.25">
      <c r="B6" s="305" t="str">
        <f>'KM1'!B6</f>
        <v>Data Base: 30/06/2025</v>
      </c>
    </row>
    <row r="7" spans="2:8" ht="15" customHeight="1" x14ac:dyDescent="0.2">
      <c r="H7" s="232" t="s">
        <v>47</v>
      </c>
    </row>
    <row r="8" spans="2:8" ht="27.9" customHeight="1" x14ac:dyDescent="0.25">
      <c r="B8" s="647" t="s">
        <v>814</v>
      </c>
      <c r="C8" s="646" t="s">
        <v>815</v>
      </c>
      <c r="D8" s="646"/>
      <c r="E8" s="646" t="s">
        <v>816</v>
      </c>
      <c r="F8" s="646"/>
      <c r="G8" s="646" t="s">
        <v>817</v>
      </c>
      <c r="H8" s="646"/>
    </row>
    <row r="9" spans="2:8" ht="15" customHeight="1" x14ac:dyDescent="0.25">
      <c r="B9" s="647"/>
      <c r="C9" s="136" t="s">
        <v>804</v>
      </c>
      <c r="D9" s="136" t="s">
        <v>818</v>
      </c>
      <c r="E9" s="136" t="s">
        <v>804</v>
      </c>
      <c r="F9" s="136" t="s">
        <v>818</v>
      </c>
      <c r="G9" s="136" t="s">
        <v>804</v>
      </c>
      <c r="H9" s="136" t="s">
        <v>818</v>
      </c>
    </row>
    <row r="10" spans="2:8" ht="15" customHeight="1" x14ac:dyDescent="0.3">
      <c r="B10" s="137" t="s">
        <v>801</v>
      </c>
      <c r="C10" s="327" t="s">
        <v>231</v>
      </c>
      <c r="D10" s="327" t="s">
        <v>231</v>
      </c>
      <c r="E10" s="327" t="s">
        <v>231</v>
      </c>
      <c r="F10" s="327" t="s">
        <v>231</v>
      </c>
      <c r="G10" s="327" t="s">
        <v>231</v>
      </c>
      <c r="H10" s="327" t="s">
        <v>231</v>
      </c>
    </row>
    <row r="11" spans="2:8" ht="15" customHeight="1" x14ac:dyDescent="0.3">
      <c r="B11" s="137" t="s">
        <v>819</v>
      </c>
      <c r="C11" s="327" t="s">
        <v>231</v>
      </c>
      <c r="D11" s="327" t="s">
        <v>231</v>
      </c>
      <c r="E11" s="327" t="s">
        <v>231</v>
      </c>
      <c r="F11" s="327" t="s">
        <v>231</v>
      </c>
      <c r="G11" s="327" t="s">
        <v>231</v>
      </c>
      <c r="H11" s="327" t="s">
        <v>231</v>
      </c>
    </row>
  </sheetData>
  <sheetProtection algorithmName="SHA-512" hashValue="bvB1iOZ2ClBmEs0Ihmw/ags2vZcdift5EdoGD4y6HmKqdgwnw5oWm+VmA7s4cfodGT77zUfPRnDiG/0HluacqA==" saltValue="DV3qtO9HJYv00g7OfANoBQ==" spinCount="100000" sheet="1" objects="1" scenarios="1"/>
  <mergeCells count="4">
    <mergeCell ref="E8:F8"/>
    <mergeCell ref="G8:H8"/>
    <mergeCell ref="B8:B9"/>
    <mergeCell ref="C8:D8"/>
  </mergeCells>
  <pageMargins left="0.78740157499999996" right="0.78740157499999996" top="0.984251969" bottom="0.984251969" header="0.49212598499999999" footer="0.49212598499999999"/>
  <pageSetup paperSize="9" scale="55" fitToHeight="0" orientation="portrait" r:id="rId1"/>
  <headerFooter alignWithMargins="0"/>
  <customProperties>
    <customPr name="_pios_id" r:id="rId2"/>
  </customProperties>
  <drawing r:id="rId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Planilha40">
    <tabColor rgb="FF00B050"/>
    <pageSetUpPr fitToPage="1"/>
  </sheetPr>
  <dimension ref="B4:G37"/>
  <sheetViews>
    <sheetView showGridLines="0" workbookViewId="0">
      <pane xSplit="1" ySplit="6" topLeftCell="B7" activePane="bottomRight" state="frozen"/>
      <selection pane="topRight" activeCell="B7" sqref="B7"/>
      <selection pane="bottomLeft" activeCell="B7" sqref="B7"/>
      <selection pane="bottomRight" activeCell="C10" sqref="C10"/>
    </sheetView>
  </sheetViews>
  <sheetFormatPr defaultColWidth="9.33203125" defaultRowHeight="13.8" x14ac:dyDescent="0.25"/>
  <cols>
    <col min="1" max="1" width="2.33203125" style="3" customWidth="1"/>
    <col min="2" max="2" width="35.44140625" style="3" customWidth="1"/>
    <col min="3" max="8" width="22.77734375" style="3" customWidth="1"/>
    <col min="9" max="16384" width="9.33203125" style="3"/>
  </cols>
  <sheetData>
    <row r="4" spans="2:7" x14ac:dyDescent="0.25">
      <c r="B4" s="309" t="s">
        <v>820</v>
      </c>
    </row>
    <row r="5" spans="2:7" x14ac:dyDescent="0.25">
      <c r="B5" s="305" t="s">
        <v>132</v>
      </c>
    </row>
    <row r="6" spans="2:7" x14ac:dyDescent="0.25">
      <c r="B6" s="305" t="str">
        <f>'KM1'!B6</f>
        <v>Data Base: 30/06/2025</v>
      </c>
    </row>
    <row r="7" spans="2:7" x14ac:dyDescent="0.2">
      <c r="G7" s="233" t="s">
        <v>47</v>
      </c>
    </row>
    <row r="8" spans="2:7" ht="15" customHeight="1" x14ac:dyDescent="0.3">
      <c r="B8" s="139"/>
      <c r="C8" s="266" t="s">
        <v>48</v>
      </c>
      <c r="D8" s="266" t="s">
        <v>49</v>
      </c>
      <c r="E8" s="266" t="s">
        <v>50</v>
      </c>
      <c r="F8" s="266" t="s">
        <v>51</v>
      </c>
      <c r="G8" s="266" t="s">
        <v>52</v>
      </c>
    </row>
    <row r="9" spans="2:7" ht="56.1" customHeight="1" x14ac:dyDescent="0.25">
      <c r="B9" s="129" t="s">
        <v>821</v>
      </c>
      <c r="C9" s="129" t="s">
        <v>822</v>
      </c>
      <c r="D9" s="129" t="s">
        <v>823</v>
      </c>
      <c r="E9" s="129" t="s">
        <v>824</v>
      </c>
      <c r="F9" s="129" t="s">
        <v>825</v>
      </c>
      <c r="G9" s="129" t="s">
        <v>826</v>
      </c>
    </row>
    <row r="10" spans="2:7" ht="15" customHeight="1" x14ac:dyDescent="0.25">
      <c r="B10" s="135" t="s">
        <v>801</v>
      </c>
      <c r="C10" s="140">
        <f>SUM(C11:C14)</f>
        <v>0</v>
      </c>
      <c r="D10" s="140">
        <f t="shared" ref="D10:G10" si="0">SUM(D11:D14)</f>
        <v>0</v>
      </c>
      <c r="E10" s="140">
        <f t="shared" si="0"/>
        <v>0</v>
      </c>
      <c r="F10" s="140">
        <f t="shared" si="0"/>
        <v>0</v>
      </c>
      <c r="G10" s="140">
        <f t="shared" si="0"/>
        <v>0</v>
      </c>
    </row>
    <row r="11" spans="2:7" ht="15" customHeight="1" x14ac:dyDescent="0.3">
      <c r="B11" s="132" t="s">
        <v>827</v>
      </c>
      <c r="C11" s="328"/>
      <c r="D11" s="328"/>
      <c r="E11" s="327">
        <v>0</v>
      </c>
      <c r="F11" s="328"/>
      <c r="G11" s="328"/>
    </row>
    <row r="12" spans="2:7" ht="15" customHeight="1" x14ac:dyDescent="0.3">
      <c r="B12" s="132" t="s">
        <v>828</v>
      </c>
      <c r="C12" s="327" t="s">
        <v>231</v>
      </c>
      <c r="D12" s="327" t="s">
        <v>231</v>
      </c>
      <c r="E12" s="327" t="s">
        <v>231</v>
      </c>
      <c r="F12" s="327" t="s">
        <v>231</v>
      </c>
      <c r="G12" s="327" t="s">
        <v>231</v>
      </c>
    </row>
    <row r="13" spans="2:7" ht="15" customHeight="1" x14ac:dyDescent="0.3">
      <c r="B13" s="132" t="s">
        <v>829</v>
      </c>
      <c r="C13" s="327" t="s">
        <v>231</v>
      </c>
      <c r="D13" s="327" t="s">
        <v>231</v>
      </c>
      <c r="E13" s="327" t="s">
        <v>231</v>
      </c>
      <c r="F13" s="327" t="s">
        <v>231</v>
      </c>
      <c r="G13" s="327" t="s">
        <v>231</v>
      </c>
    </row>
    <row r="14" spans="2:7" ht="15" customHeight="1" x14ac:dyDescent="0.3">
      <c r="B14" s="132" t="s">
        <v>830</v>
      </c>
      <c r="C14" s="327" t="s">
        <v>231</v>
      </c>
      <c r="D14" s="327" t="s">
        <v>231</v>
      </c>
      <c r="E14" s="327" t="s">
        <v>231</v>
      </c>
      <c r="F14" s="327" t="s">
        <v>231</v>
      </c>
      <c r="G14" s="327" t="s">
        <v>231</v>
      </c>
    </row>
    <row r="15" spans="2:7" ht="15" customHeight="1" x14ac:dyDescent="0.25">
      <c r="B15" s="135" t="s">
        <v>831</v>
      </c>
      <c r="C15" s="140">
        <f>SUM(C16:C19)</f>
        <v>0</v>
      </c>
      <c r="D15" s="140">
        <f t="shared" ref="D15:G15" si="1">SUM(D16:D19)</f>
        <v>0</v>
      </c>
      <c r="E15" s="140">
        <f t="shared" si="1"/>
        <v>0</v>
      </c>
      <c r="F15" s="140">
        <f t="shared" si="1"/>
        <v>0</v>
      </c>
      <c r="G15" s="140">
        <f t="shared" si="1"/>
        <v>0</v>
      </c>
    </row>
    <row r="16" spans="2:7" ht="15" customHeight="1" x14ac:dyDescent="0.3">
      <c r="B16" s="132" t="s">
        <v>827</v>
      </c>
      <c r="C16" s="327" t="s">
        <v>231</v>
      </c>
      <c r="D16" s="327" t="s">
        <v>231</v>
      </c>
      <c r="E16" s="327" t="s">
        <v>231</v>
      </c>
      <c r="F16" s="327" t="s">
        <v>231</v>
      </c>
      <c r="G16" s="327" t="s">
        <v>231</v>
      </c>
    </row>
    <row r="17" spans="2:7" ht="15" customHeight="1" x14ac:dyDescent="0.3">
      <c r="B17" s="132" t="s">
        <v>828</v>
      </c>
      <c r="C17" s="327" t="s">
        <v>231</v>
      </c>
      <c r="D17" s="327" t="s">
        <v>231</v>
      </c>
      <c r="E17" s="327" t="s">
        <v>231</v>
      </c>
      <c r="F17" s="327" t="s">
        <v>231</v>
      </c>
      <c r="G17" s="327" t="s">
        <v>231</v>
      </c>
    </row>
    <row r="18" spans="2:7" ht="15" customHeight="1" x14ac:dyDescent="0.3">
      <c r="B18" s="132" t="s">
        <v>829</v>
      </c>
      <c r="C18" s="327" t="s">
        <v>231</v>
      </c>
      <c r="D18" s="327" t="s">
        <v>231</v>
      </c>
      <c r="E18" s="327" t="s">
        <v>231</v>
      </c>
      <c r="F18" s="327" t="s">
        <v>231</v>
      </c>
      <c r="G18" s="327" t="s">
        <v>231</v>
      </c>
    </row>
    <row r="19" spans="2:7" ht="15" customHeight="1" x14ac:dyDescent="0.3">
      <c r="B19" s="132" t="s">
        <v>830</v>
      </c>
      <c r="C19" s="327" t="s">
        <v>231</v>
      </c>
      <c r="D19" s="327" t="s">
        <v>231</v>
      </c>
      <c r="E19" s="327" t="s">
        <v>231</v>
      </c>
      <c r="F19" s="327" t="s">
        <v>231</v>
      </c>
      <c r="G19" s="327" t="s">
        <v>231</v>
      </c>
    </row>
    <row r="20" spans="2:7" ht="15" customHeight="1" x14ac:dyDescent="0.25">
      <c r="B20" s="138" t="s">
        <v>176</v>
      </c>
      <c r="C20" s="134">
        <f>C10+C15</f>
        <v>0</v>
      </c>
      <c r="D20" s="134">
        <f t="shared" ref="D20:G20" si="2">D10+D15</f>
        <v>0</v>
      </c>
      <c r="E20" s="134">
        <f t="shared" si="2"/>
        <v>0</v>
      </c>
      <c r="F20" s="134">
        <f t="shared" si="2"/>
        <v>0</v>
      </c>
      <c r="G20" s="134">
        <f t="shared" si="2"/>
        <v>0</v>
      </c>
    </row>
    <row r="22" spans="2:7" x14ac:dyDescent="0.25">
      <c r="C22" s="153"/>
      <c r="D22" s="153"/>
      <c r="E22" s="153"/>
      <c r="F22" s="153"/>
      <c r="G22" s="153"/>
    </row>
    <row r="23" spans="2:7" x14ac:dyDescent="0.25">
      <c r="C23" s="153"/>
      <c r="D23" s="153"/>
      <c r="E23" s="153"/>
      <c r="F23" s="153"/>
      <c r="G23" s="153"/>
    </row>
    <row r="24" spans="2:7" x14ac:dyDescent="0.25">
      <c r="C24" s="153"/>
      <c r="D24" s="153"/>
      <c r="E24" s="153"/>
      <c r="F24" s="153"/>
      <c r="G24" s="153"/>
    </row>
    <row r="25" spans="2:7" x14ac:dyDescent="0.25">
      <c r="C25" s="153"/>
      <c r="D25" s="153"/>
      <c r="E25" s="153"/>
      <c r="F25" s="153"/>
      <c r="G25" s="153"/>
    </row>
    <row r="26" spans="2:7" x14ac:dyDescent="0.25">
      <c r="C26" s="153"/>
      <c r="D26" s="153"/>
      <c r="E26" s="153"/>
      <c r="F26" s="153"/>
      <c r="G26" s="153"/>
    </row>
    <row r="27" spans="2:7" x14ac:dyDescent="0.25">
      <c r="C27" s="153"/>
      <c r="D27" s="153"/>
      <c r="E27" s="153"/>
      <c r="F27" s="153"/>
      <c r="G27" s="153"/>
    </row>
    <row r="28" spans="2:7" x14ac:dyDescent="0.25">
      <c r="C28" s="153"/>
      <c r="D28" s="153"/>
      <c r="E28" s="153"/>
      <c r="F28" s="153"/>
      <c r="G28" s="153"/>
    </row>
    <row r="29" spans="2:7" x14ac:dyDescent="0.25">
      <c r="C29" s="153"/>
      <c r="D29" s="153"/>
      <c r="E29" s="153"/>
      <c r="F29" s="153"/>
      <c r="G29" s="153"/>
    </row>
    <row r="30" spans="2:7" x14ac:dyDescent="0.25">
      <c r="C30" s="153"/>
      <c r="D30" s="153"/>
      <c r="E30" s="153"/>
      <c r="F30" s="153"/>
      <c r="G30" s="153"/>
    </row>
    <row r="31" spans="2:7" x14ac:dyDescent="0.25">
      <c r="C31" s="153"/>
      <c r="D31" s="153"/>
      <c r="E31" s="153"/>
      <c r="F31" s="153"/>
      <c r="G31" s="153"/>
    </row>
    <row r="32" spans="2:7" x14ac:dyDescent="0.25">
      <c r="C32" s="153"/>
      <c r="D32" s="153"/>
      <c r="E32" s="153"/>
      <c r="F32" s="153"/>
      <c r="G32" s="153"/>
    </row>
    <row r="33" spans="3:7" x14ac:dyDescent="0.25">
      <c r="C33" s="153"/>
      <c r="D33" s="153"/>
      <c r="E33" s="153"/>
      <c r="F33" s="153"/>
      <c r="G33" s="153"/>
    </row>
    <row r="34" spans="3:7" x14ac:dyDescent="0.25">
      <c r="C34" s="153"/>
      <c r="D34" s="153"/>
      <c r="E34" s="153"/>
      <c r="F34" s="153"/>
      <c r="G34" s="153"/>
    </row>
    <row r="35" spans="3:7" x14ac:dyDescent="0.25">
      <c r="C35" s="153"/>
      <c r="D35" s="153"/>
      <c r="E35" s="153"/>
      <c r="F35" s="153"/>
      <c r="G35" s="153"/>
    </row>
    <row r="36" spans="3:7" x14ac:dyDescent="0.25">
      <c r="C36" s="153"/>
      <c r="D36" s="153"/>
      <c r="E36" s="153"/>
      <c r="F36" s="153"/>
      <c r="G36" s="153"/>
    </row>
    <row r="37" spans="3:7" x14ac:dyDescent="0.25">
      <c r="C37" s="153"/>
      <c r="D37" s="153"/>
      <c r="E37" s="153"/>
      <c r="F37" s="153"/>
      <c r="G37" s="153"/>
    </row>
  </sheetData>
  <sheetProtection algorithmName="SHA-512" hashValue="EAybeM11XGYMQJ3a9GPY1Mbwg0wN8m534eOFpsB6VMErltV53M0IvUNSdQqwYhlpChVOP9Va2ePy8GoAsgrOLQ==" saltValue="eo5nfptjbxEE85qZ8HrAuA==" spinCount="100000" sheet="1" objects="1" scenarios="1"/>
  <pageMargins left="0.78740157499999996" right="0.78740157499999996" top="0.984251969" bottom="0.984251969" header="0.49212598499999999" footer="0.49212598499999999"/>
  <pageSetup paperSize="9" scale="62" fitToHeight="0" orientation="portrait" r:id="rId1"/>
  <headerFooter alignWithMargins="0"/>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5">
    <tabColor theme="8" tint="-0.249977111117893"/>
  </sheetPr>
  <dimension ref="B4:J43"/>
  <sheetViews>
    <sheetView showGridLines="0" zoomScaleNormal="100" workbookViewId="0">
      <pane xSplit="1" ySplit="6" topLeftCell="B7" activePane="bottomRight" state="frozen"/>
      <selection pane="topRight" activeCell="B4" sqref="B4"/>
      <selection pane="bottomLeft" activeCell="B4" sqref="B4"/>
      <selection pane="bottomRight" activeCell="C9" sqref="C9:C10"/>
    </sheetView>
  </sheetViews>
  <sheetFormatPr defaultColWidth="9.33203125" defaultRowHeight="13.8" x14ac:dyDescent="0.25"/>
  <cols>
    <col min="1" max="1" width="2.33203125" style="20" customWidth="1"/>
    <col min="2" max="2" width="69" style="20" customWidth="1"/>
    <col min="3" max="9" width="18.109375" style="20" customWidth="1"/>
    <col min="10" max="10" width="14.109375" style="20" bestFit="1" customWidth="1"/>
    <col min="11" max="16384" width="9.33203125" style="20"/>
  </cols>
  <sheetData>
    <row r="4" spans="2:9" x14ac:dyDescent="0.25">
      <c r="B4" s="305" t="s">
        <v>131</v>
      </c>
    </row>
    <row r="5" spans="2:9" x14ac:dyDescent="0.25">
      <c r="B5" s="305" t="s">
        <v>132</v>
      </c>
    </row>
    <row r="6" spans="2:9" x14ac:dyDescent="0.25">
      <c r="B6" s="305" t="str">
        <f>'KM1'!B6</f>
        <v>Data Base: 30/06/2025</v>
      </c>
    </row>
    <row r="7" spans="2:9" x14ac:dyDescent="0.2">
      <c r="I7" s="229" t="s">
        <v>47</v>
      </c>
    </row>
    <row r="8" spans="2:9" ht="15" customHeight="1" x14ac:dyDescent="0.25">
      <c r="B8" s="559"/>
      <c r="C8" s="11" t="s">
        <v>48</v>
      </c>
      <c r="D8" s="11" t="s">
        <v>49</v>
      </c>
      <c r="E8" s="11" t="s">
        <v>50</v>
      </c>
      <c r="F8" s="11" t="s">
        <v>51</v>
      </c>
      <c r="G8" s="11" t="s">
        <v>52</v>
      </c>
      <c r="H8" s="11" t="s">
        <v>133</v>
      </c>
      <c r="I8" s="11" t="s">
        <v>134</v>
      </c>
    </row>
    <row r="9" spans="2:9" ht="15" customHeight="1" x14ac:dyDescent="0.25">
      <c r="B9" s="559"/>
      <c r="C9" s="557" t="s">
        <v>135</v>
      </c>
      <c r="D9" s="557" t="s">
        <v>136</v>
      </c>
      <c r="E9" s="557" t="s">
        <v>137</v>
      </c>
      <c r="F9" s="557"/>
      <c r="G9" s="557"/>
      <c r="H9" s="557"/>
      <c r="I9" s="557"/>
    </row>
    <row r="10" spans="2:9" ht="96.6" x14ac:dyDescent="0.25">
      <c r="B10" s="559"/>
      <c r="C10" s="558"/>
      <c r="D10" s="558"/>
      <c r="E10" s="119" t="s">
        <v>138</v>
      </c>
      <c r="F10" s="119" t="s">
        <v>139</v>
      </c>
      <c r="G10" s="119" t="s">
        <v>140</v>
      </c>
      <c r="H10" s="119" t="s">
        <v>141</v>
      </c>
      <c r="I10" s="119" t="s">
        <v>142</v>
      </c>
    </row>
    <row r="11" spans="2:9" ht="15" customHeight="1" x14ac:dyDescent="0.25">
      <c r="B11" s="447" t="s">
        <v>143</v>
      </c>
      <c r="C11" s="120"/>
      <c r="D11" s="120"/>
      <c r="E11" s="120"/>
      <c r="F11" s="120"/>
      <c r="G11" s="120"/>
      <c r="H11" s="120"/>
      <c r="I11" s="121"/>
    </row>
    <row r="12" spans="2:9" ht="15" customHeight="1" x14ac:dyDescent="0.25">
      <c r="B12" s="114" t="s">
        <v>144</v>
      </c>
      <c r="C12" s="150">
        <f>SUM(C13:C19)</f>
        <v>0</v>
      </c>
      <c r="D12" s="485">
        <f t="shared" ref="D12:I12" si="0">SUM(D13:D19)</f>
        <v>0</v>
      </c>
      <c r="E12" s="150">
        <f t="shared" si="0"/>
        <v>0</v>
      </c>
      <c r="F12" s="150">
        <f t="shared" si="0"/>
        <v>0</v>
      </c>
      <c r="G12" s="150">
        <f t="shared" si="0"/>
        <v>0</v>
      </c>
      <c r="H12" s="150">
        <f t="shared" si="0"/>
        <v>0</v>
      </c>
      <c r="I12" s="150">
        <f t="shared" si="0"/>
        <v>0</v>
      </c>
    </row>
    <row r="13" spans="2:9" ht="15" customHeight="1" x14ac:dyDescent="0.25">
      <c r="B13" s="115" t="s">
        <v>145</v>
      </c>
      <c r="C13" s="451"/>
      <c r="D13" s="377"/>
      <c r="E13" s="377"/>
      <c r="F13" s="377"/>
      <c r="G13" s="377"/>
      <c r="H13" s="330"/>
      <c r="I13" s="452"/>
    </row>
    <row r="14" spans="2:9" ht="15" customHeight="1" x14ac:dyDescent="0.25">
      <c r="B14" s="115" t="s">
        <v>146</v>
      </c>
      <c r="C14" s="451"/>
      <c r="D14" s="377"/>
      <c r="E14" s="377"/>
      <c r="F14" s="377"/>
      <c r="G14" s="377"/>
      <c r="H14" s="330"/>
      <c r="I14" s="452"/>
    </row>
    <row r="15" spans="2:9" ht="15" customHeight="1" x14ac:dyDescent="0.25">
      <c r="B15" s="115" t="s">
        <v>147</v>
      </c>
      <c r="C15" s="451"/>
      <c r="D15" s="377"/>
      <c r="E15" s="377"/>
      <c r="F15" s="377"/>
      <c r="G15" s="377"/>
      <c r="H15" s="491"/>
      <c r="I15" s="452"/>
    </row>
    <row r="16" spans="2:9" ht="15" customHeight="1" x14ac:dyDescent="0.25">
      <c r="B16" s="115" t="s">
        <v>148</v>
      </c>
      <c r="C16" s="451"/>
      <c r="D16" s="377"/>
      <c r="E16" s="377"/>
      <c r="F16" s="377"/>
      <c r="G16" s="377"/>
      <c r="H16" s="491"/>
      <c r="I16" s="452"/>
    </row>
    <row r="17" spans="2:10" ht="15" customHeight="1" x14ac:dyDescent="0.25">
      <c r="B17" s="116" t="s">
        <v>149</v>
      </c>
      <c r="C17" s="451"/>
      <c r="D17" s="377"/>
      <c r="E17" s="377"/>
      <c r="F17" s="377"/>
      <c r="G17" s="377"/>
      <c r="H17" s="491"/>
      <c r="I17" s="452"/>
    </row>
    <row r="18" spans="2:10" ht="15" customHeight="1" x14ac:dyDescent="0.25">
      <c r="B18" s="116" t="s">
        <v>150</v>
      </c>
      <c r="C18" s="451"/>
      <c r="D18" s="377"/>
      <c r="E18" s="377"/>
      <c r="F18" s="377"/>
      <c r="G18" s="377"/>
      <c r="H18" s="452"/>
      <c r="I18" s="452"/>
    </row>
    <row r="19" spans="2:10" ht="15" customHeight="1" x14ac:dyDescent="0.25">
      <c r="B19" s="115" t="s">
        <v>151</v>
      </c>
      <c r="C19" s="451"/>
      <c r="D19" s="377"/>
      <c r="E19" s="377"/>
      <c r="F19" s="377"/>
      <c r="G19" s="377"/>
      <c r="H19" s="452"/>
      <c r="I19" s="452"/>
    </row>
    <row r="20" spans="2:10" ht="15" customHeight="1" x14ac:dyDescent="0.25">
      <c r="B20" s="114" t="s">
        <v>152</v>
      </c>
      <c r="C20" s="150">
        <f>SUM(C21:C22)</f>
        <v>0</v>
      </c>
      <c r="D20" s="485">
        <f t="shared" ref="D20:I20" si="1">SUM(D21:D22)</f>
        <v>0</v>
      </c>
      <c r="E20" s="150">
        <f t="shared" si="1"/>
        <v>0</v>
      </c>
      <c r="F20" s="150">
        <f t="shared" si="1"/>
        <v>0</v>
      </c>
      <c r="G20" s="150">
        <f t="shared" si="1"/>
        <v>0</v>
      </c>
      <c r="H20" s="150">
        <f t="shared" si="1"/>
        <v>0</v>
      </c>
      <c r="I20" s="150">
        <f t="shared" si="1"/>
        <v>0</v>
      </c>
    </row>
    <row r="21" spans="2:10" ht="15" customHeight="1" x14ac:dyDescent="0.25">
      <c r="B21" s="115" t="s">
        <v>153</v>
      </c>
      <c r="C21" s="451"/>
      <c r="D21" s="377"/>
      <c r="E21" s="377"/>
      <c r="F21" s="377"/>
      <c r="G21" s="377"/>
      <c r="H21" s="452"/>
      <c r="I21" s="452"/>
    </row>
    <row r="22" spans="2:10" ht="15" customHeight="1" x14ac:dyDescent="0.25">
      <c r="B22" s="115" t="s">
        <v>154</v>
      </c>
      <c r="C22" s="451"/>
      <c r="D22" s="377"/>
      <c r="E22" s="377"/>
      <c r="F22" s="377"/>
      <c r="G22" s="377"/>
      <c r="H22" s="452"/>
      <c r="I22" s="452"/>
    </row>
    <row r="23" spans="2:10" ht="15" customHeight="1" x14ac:dyDescent="0.25">
      <c r="B23" s="114" t="s">
        <v>155</v>
      </c>
      <c r="C23" s="453"/>
      <c r="D23" s="486">
        <f t="shared" ref="D23:D24" si="2">SUM(E23:G23)+I23</f>
        <v>0</v>
      </c>
      <c r="E23" s="454"/>
      <c r="F23" s="454"/>
      <c r="G23" s="454"/>
      <c r="H23" s="455"/>
      <c r="I23" s="455"/>
    </row>
    <row r="24" spans="2:10" ht="15" customHeight="1" x14ac:dyDescent="0.25">
      <c r="B24" s="114" t="s">
        <v>156</v>
      </c>
      <c r="C24" s="453"/>
      <c r="D24" s="486">
        <f t="shared" si="2"/>
        <v>0</v>
      </c>
      <c r="E24" s="454"/>
      <c r="F24" s="454"/>
      <c r="G24" s="454"/>
      <c r="H24" s="455"/>
      <c r="I24" s="455"/>
    </row>
    <row r="25" spans="2:10" ht="15" customHeight="1" x14ac:dyDescent="0.25">
      <c r="B25" s="341" t="s">
        <v>157</v>
      </c>
      <c r="C25" s="347">
        <f>C12+C20+C23+C24</f>
        <v>0</v>
      </c>
      <c r="D25" s="487">
        <f t="shared" ref="D25:I25" si="3">D12+D20+D23+D24</f>
        <v>0</v>
      </c>
      <c r="E25" s="347">
        <f t="shared" si="3"/>
        <v>0</v>
      </c>
      <c r="F25" s="347">
        <f t="shared" si="3"/>
        <v>0</v>
      </c>
      <c r="G25" s="347">
        <f t="shared" si="3"/>
        <v>0</v>
      </c>
      <c r="H25" s="347">
        <f t="shared" si="3"/>
        <v>0</v>
      </c>
      <c r="I25" s="347">
        <f t="shared" si="3"/>
        <v>0</v>
      </c>
      <c r="J25" s="57"/>
    </row>
    <row r="26" spans="2:10" ht="15" customHeight="1" x14ac:dyDescent="0.25">
      <c r="B26" s="447" t="s">
        <v>158</v>
      </c>
      <c r="C26" s="152"/>
      <c r="D26" s="488"/>
      <c r="E26" s="152"/>
      <c r="F26" s="152"/>
      <c r="G26" s="152"/>
      <c r="H26" s="152"/>
      <c r="I26" s="154"/>
    </row>
    <row r="27" spans="2:10" ht="15" customHeight="1" x14ac:dyDescent="0.25">
      <c r="B27" s="114" t="s">
        <v>159</v>
      </c>
      <c r="C27" s="150">
        <f>SUM(C28:C34)+C38</f>
        <v>0</v>
      </c>
      <c r="D27" s="485">
        <f>SUM(D28:D34)+D38</f>
        <v>0</v>
      </c>
      <c r="E27" s="150">
        <f t="shared" ref="E27:I27" si="4">SUM(E28:E34)+E38</f>
        <v>0</v>
      </c>
      <c r="F27" s="150">
        <f t="shared" si="4"/>
        <v>0</v>
      </c>
      <c r="G27" s="150">
        <f t="shared" si="4"/>
        <v>0</v>
      </c>
      <c r="H27" s="150">
        <f t="shared" si="4"/>
        <v>0</v>
      </c>
      <c r="I27" s="150">
        <f t="shared" si="4"/>
        <v>0</v>
      </c>
    </row>
    <row r="28" spans="2:10" ht="15" customHeight="1" x14ac:dyDescent="0.25">
      <c r="B28" s="115" t="s">
        <v>160</v>
      </c>
      <c r="C28" s="451"/>
      <c r="D28" s="377">
        <f>SUM(E28:I28)</f>
        <v>0</v>
      </c>
      <c r="E28" s="377">
        <v>0</v>
      </c>
      <c r="F28" s="377">
        <v>0</v>
      </c>
      <c r="G28" s="377">
        <v>0</v>
      </c>
      <c r="H28" s="452">
        <v>0</v>
      </c>
      <c r="I28" s="452">
        <v>0</v>
      </c>
    </row>
    <row r="29" spans="2:10" ht="15" customHeight="1" x14ac:dyDescent="0.25">
      <c r="B29" s="115" t="s">
        <v>161</v>
      </c>
      <c r="C29" s="451"/>
      <c r="D29" s="377">
        <f t="shared" ref="D29:D33" si="5">SUM(E29:I29)</f>
        <v>0</v>
      </c>
      <c r="E29" s="377">
        <v>0</v>
      </c>
      <c r="F29" s="377">
        <v>0</v>
      </c>
      <c r="G29" s="377">
        <v>0</v>
      </c>
      <c r="H29" s="330"/>
      <c r="I29" s="452">
        <v>0</v>
      </c>
    </row>
    <row r="30" spans="2:10" ht="15" customHeight="1" x14ac:dyDescent="0.25">
      <c r="B30" s="115" t="s">
        <v>162</v>
      </c>
      <c r="C30" s="451"/>
      <c r="D30" s="377">
        <f t="shared" si="5"/>
        <v>0</v>
      </c>
      <c r="E30" s="377">
        <v>0</v>
      </c>
      <c r="F30" s="377">
        <v>0</v>
      </c>
      <c r="G30" s="377">
        <v>0</v>
      </c>
      <c r="H30" s="491" t="s">
        <v>163</v>
      </c>
      <c r="I30" s="452">
        <v>0</v>
      </c>
    </row>
    <row r="31" spans="2:10" ht="29.25" customHeight="1" x14ac:dyDescent="0.25">
      <c r="B31" s="115" t="s">
        <v>164</v>
      </c>
      <c r="C31" s="451"/>
      <c r="D31" s="377">
        <f t="shared" si="5"/>
        <v>0</v>
      </c>
      <c r="E31" s="377">
        <v>0</v>
      </c>
      <c r="F31" s="377">
        <v>0</v>
      </c>
      <c r="G31" s="377">
        <v>0</v>
      </c>
      <c r="H31" s="491">
        <v>0</v>
      </c>
      <c r="I31" s="452">
        <v>0</v>
      </c>
    </row>
    <row r="32" spans="2:10" ht="15" customHeight="1" x14ac:dyDescent="0.25">
      <c r="B32" s="115" t="s">
        <v>165</v>
      </c>
      <c r="C32" s="451"/>
      <c r="D32" s="377">
        <f t="shared" si="5"/>
        <v>0</v>
      </c>
      <c r="E32" s="377">
        <v>0</v>
      </c>
      <c r="F32" s="377">
        <v>0</v>
      </c>
      <c r="G32" s="377">
        <v>0</v>
      </c>
      <c r="H32" s="491"/>
      <c r="I32" s="452">
        <v>0</v>
      </c>
    </row>
    <row r="33" spans="2:9" ht="15" customHeight="1" x14ac:dyDescent="0.25">
      <c r="B33" s="115" t="s">
        <v>166</v>
      </c>
      <c r="C33" s="451"/>
      <c r="D33" s="377">
        <f t="shared" si="5"/>
        <v>0</v>
      </c>
      <c r="E33" s="377">
        <v>0</v>
      </c>
      <c r="F33" s="377">
        <v>0</v>
      </c>
      <c r="G33" s="377">
        <v>0</v>
      </c>
      <c r="H33" s="330">
        <v>0</v>
      </c>
      <c r="I33" s="452">
        <v>0</v>
      </c>
    </row>
    <row r="34" spans="2:9" ht="15" customHeight="1" x14ac:dyDescent="0.25">
      <c r="B34" s="115" t="s">
        <v>167</v>
      </c>
      <c r="C34" s="151">
        <f>C35</f>
        <v>0</v>
      </c>
      <c r="D34" s="451">
        <f t="shared" ref="D34:I34" si="6">D35</f>
        <v>0</v>
      </c>
      <c r="E34" s="151">
        <f t="shared" si="6"/>
        <v>0</v>
      </c>
      <c r="F34" s="151">
        <f t="shared" si="6"/>
        <v>0</v>
      </c>
      <c r="G34" s="151">
        <f t="shared" si="6"/>
        <v>0</v>
      </c>
      <c r="H34" s="151">
        <f t="shared" si="6"/>
        <v>0</v>
      </c>
      <c r="I34" s="151">
        <f t="shared" si="6"/>
        <v>0</v>
      </c>
    </row>
    <row r="35" spans="2:9" ht="15" customHeight="1" x14ac:dyDescent="0.25">
      <c r="B35" s="117" t="s">
        <v>168</v>
      </c>
      <c r="C35" s="151">
        <f>SUM(C36:C37)</f>
        <v>0</v>
      </c>
      <c r="D35" s="451">
        <f t="shared" ref="D35:I35" si="7">SUM(D36:D37)</f>
        <v>0</v>
      </c>
      <c r="E35" s="151">
        <f t="shared" si="7"/>
        <v>0</v>
      </c>
      <c r="F35" s="151">
        <f t="shared" si="7"/>
        <v>0</v>
      </c>
      <c r="G35" s="151">
        <f t="shared" si="7"/>
        <v>0</v>
      </c>
      <c r="H35" s="151">
        <f t="shared" si="7"/>
        <v>0</v>
      </c>
      <c r="I35" s="151">
        <f t="shared" si="7"/>
        <v>0</v>
      </c>
    </row>
    <row r="36" spans="2:9" ht="15" customHeight="1" x14ac:dyDescent="0.25">
      <c r="B36" s="450" t="s">
        <v>169</v>
      </c>
      <c r="C36" s="451"/>
      <c r="D36" s="377">
        <f t="shared" ref="D36:D39" si="8">SUM(E36:I36)</f>
        <v>0</v>
      </c>
      <c r="E36" s="377">
        <v>0</v>
      </c>
      <c r="F36" s="377">
        <v>0</v>
      </c>
      <c r="G36" s="377">
        <v>0</v>
      </c>
      <c r="H36" s="452"/>
      <c r="I36" s="452">
        <v>0</v>
      </c>
    </row>
    <row r="37" spans="2:9" ht="15" customHeight="1" x14ac:dyDescent="0.25">
      <c r="B37" s="450" t="s">
        <v>170</v>
      </c>
      <c r="C37" s="451"/>
      <c r="D37" s="377">
        <f t="shared" si="8"/>
        <v>0</v>
      </c>
      <c r="E37" s="377">
        <v>0</v>
      </c>
      <c r="F37" s="377">
        <v>0</v>
      </c>
      <c r="G37" s="377">
        <v>0</v>
      </c>
      <c r="H37" s="452">
        <v>0</v>
      </c>
      <c r="I37" s="452">
        <v>0</v>
      </c>
    </row>
    <row r="38" spans="2:9" ht="15" customHeight="1" x14ac:dyDescent="0.25">
      <c r="B38" s="115" t="s">
        <v>171</v>
      </c>
      <c r="C38" s="151">
        <f>C39</f>
        <v>0</v>
      </c>
      <c r="D38" s="451">
        <f t="shared" ref="D38:I38" si="9">D39</f>
        <v>0</v>
      </c>
      <c r="E38" s="151">
        <f t="shared" si="9"/>
        <v>0</v>
      </c>
      <c r="F38" s="151">
        <f t="shared" si="9"/>
        <v>0</v>
      </c>
      <c r="G38" s="151">
        <f t="shared" si="9"/>
        <v>0</v>
      </c>
      <c r="H38" s="151">
        <f t="shared" si="9"/>
        <v>0</v>
      </c>
      <c r="I38" s="151">
        <f t="shared" si="9"/>
        <v>0</v>
      </c>
    </row>
    <row r="39" spans="2:9" ht="15" customHeight="1" x14ac:dyDescent="0.25">
      <c r="B39" s="117" t="s">
        <v>172</v>
      </c>
      <c r="C39" s="451"/>
      <c r="D39" s="377">
        <f t="shared" si="8"/>
        <v>0</v>
      </c>
      <c r="E39" s="377">
        <v>0</v>
      </c>
      <c r="F39" s="377">
        <v>0</v>
      </c>
      <c r="G39" s="377">
        <v>0</v>
      </c>
      <c r="H39" s="452">
        <v>0</v>
      </c>
      <c r="I39" s="452">
        <v>0</v>
      </c>
    </row>
    <row r="40" spans="2:9" ht="15" customHeight="1" x14ac:dyDescent="0.25">
      <c r="B40" s="448" t="s">
        <v>173</v>
      </c>
      <c r="C40" s="449">
        <f>C27</f>
        <v>0</v>
      </c>
      <c r="D40" s="489">
        <f>D27</f>
        <v>0</v>
      </c>
      <c r="E40" s="449">
        <f t="shared" ref="E40:I40" si="10">E27</f>
        <v>0</v>
      </c>
      <c r="F40" s="449">
        <f t="shared" si="10"/>
        <v>0</v>
      </c>
      <c r="G40" s="449">
        <f t="shared" si="10"/>
        <v>0</v>
      </c>
      <c r="H40" s="449">
        <f t="shared" si="10"/>
        <v>0</v>
      </c>
      <c r="I40" s="449">
        <f t="shared" si="10"/>
        <v>0</v>
      </c>
    </row>
    <row r="41" spans="2:9" x14ac:dyDescent="0.25">
      <c r="C41" s="57"/>
    </row>
    <row r="42" spans="2:9" x14ac:dyDescent="0.25">
      <c r="D42" s="57"/>
    </row>
    <row r="43" spans="2:9" ht="63.75" customHeight="1" x14ac:dyDescent="0.25">
      <c r="B43" s="554" t="s">
        <v>174</v>
      </c>
      <c r="C43" s="555"/>
      <c r="D43" s="555"/>
      <c r="E43" s="555"/>
      <c r="F43" s="555"/>
      <c r="G43" s="555"/>
      <c r="H43" s="555"/>
      <c r="I43" s="556"/>
    </row>
  </sheetData>
  <sheetProtection algorithmName="SHA-512" hashValue="5nVy4IomZvLCn2YeZTZViF/huqOttffDAuQOrfChBBjtCNRGI7x584uY2PllMbUxDqDj6Ue1P+T4gsyNl0VbXw==" saltValue="K8nEOuJhEesaybjbZlFQ4Q==" spinCount="100000" sheet="1" objects="1" scenarios="1"/>
  <mergeCells count="5">
    <mergeCell ref="B43:I43"/>
    <mergeCell ref="D9:D10"/>
    <mergeCell ref="B8:B10"/>
    <mergeCell ref="C9:C10"/>
    <mergeCell ref="E9:I9"/>
  </mergeCells>
  <pageMargins left="0.511811024" right="0.511811024" top="0.78740157499999996" bottom="0.78740157499999996" header="0.31496062000000002" footer="0.31496062000000002"/>
  <pageSetup paperSize="9" orientation="portrait" r:id="rId1"/>
  <customProperties>
    <customPr name="_pios_id" r:id="rId2"/>
  </customProperties>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5ACE2-3D72-42F5-93EA-313F3327DC76}">
  <sheetPr>
    <tabColor theme="9" tint="0.39997558519241921"/>
  </sheetPr>
  <dimension ref="B1:N23"/>
  <sheetViews>
    <sheetView showGridLines="0" zoomScaleNormal="100" workbookViewId="0">
      <pane xSplit="1" ySplit="6" topLeftCell="B7" activePane="bottomRight" state="frozen"/>
      <selection pane="topRight" activeCell="B7" sqref="B7"/>
      <selection pane="bottomLeft" activeCell="B7" sqref="B7"/>
      <selection pane="bottomRight" activeCell="D8" sqref="D8"/>
    </sheetView>
  </sheetViews>
  <sheetFormatPr defaultColWidth="9.33203125" defaultRowHeight="13.8" x14ac:dyDescent="0.25"/>
  <cols>
    <col min="1" max="1" width="2.33203125" style="19" customWidth="1"/>
    <col min="2" max="2" width="45.44140625" style="42" customWidth="1"/>
    <col min="3" max="3" width="24.33203125" style="19" customWidth="1"/>
    <col min="4" max="12" width="15.77734375" style="19" customWidth="1"/>
    <col min="13" max="13" width="12.6640625" style="19" customWidth="1"/>
    <col min="14" max="14" width="14.33203125" style="19" customWidth="1"/>
    <col min="15" max="16384" width="9.33203125" style="19"/>
  </cols>
  <sheetData>
    <row r="1" spans="2:14" s="3" customFormat="1" x14ac:dyDescent="0.25">
      <c r="B1" s="41"/>
    </row>
    <row r="2" spans="2:14" s="3" customFormat="1" x14ac:dyDescent="0.25">
      <c r="B2" s="41"/>
    </row>
    <row r="3" spans="2:14" s="3" customFormat="1" x14ac:dyDescent="0.25">
      <c r="B3" s="41"/>
    </row>
    <row r="4" spans="2:14" s="3" customFormat="1" x14ac:dyDescent="0.25">
      <c r="B4" s="310" t="s">
        <v>832</v>
      </c>
    </row>
    <row r="5" spans="2:14" s="3" customFormat="1" x14ac:dyDescent="0.25">
      <c r="B5" s="311" t="s">
        <v>132</v>
      </c>
    </row>
    <row r="6" spans="2:14" s="3" customFormat="1" x14ac:dyDescent="0.25">
      <c r="B6" s="305" t="str">
        <f>'KM1'!B6</f>
        <v>Data Base: 30/06/2025</v>
      </c>
    </row>
    <row r="7" spans="2:14" ht="15" customHeight="1" x14ac:dyDescent="0.2">
      <c r="N7" s="229" t="s">
        <v>47</v>
      </c>
    </row>
    <row r="8" spans="2:14" ht="15" customHeight="1" x14ac:dyDescent="0.25">
      <c r="B8" s="19"/>
      <c r="C8" s="653"/>
      <c r="D8" s="518" t="s">
        <v>48</v>
      </c>
      <c r="E8" s="518" t="s">
        <v>49</v>
      </c>
      <c r="F8" s="518" t="s">
        <v>50</v>
      </c>
      <c r="G8" s="518" t="s">
        <v>51</v>
      </c>
      <c r="H8" s="518" t="s">
        <v>52</v>
      </c>
      <c r="I8" s="518" t="s">
        <v>133</v>
      </c>
      <c r="J8" s="518" t="s">
        <v>134</v>
      </c>
      <c r="K8" s="518" t="s">
        <v>187</v>
      </c>
      <c r="L8" s="518" t="s">
        <v>671</v>
      </c>
      <c r="M8" s="518" t="s">
        <v>833</v>
      </c>
      <c r="N8" s="518" t="s">
        <v>717</v>
      </c>
    </row>
    <row r="9" spans="2:14" ht="54.75" customHeight="1" x14ac:dyDescent="0.25">
      <c r="B9" s="19"/>
      <c r="C9" s="653"/>
      <c r="D9" s="520" t="s">
        <v>834</v>
      </c>
      <c r="E9" s="520" t="s">
        <v>835</v>
      </c>
      <c r="F9" s="520" t="s">
        <v>836</v>
      </c>
      <c r="G9" s="520" t="s">
        <v>837</v>
      </c>
      <c r="H9" s="520" t="s">
        <v>838</v>
      </c>
      <c r="I9" s="520" t="s">
        <v>839</v>
      </c>
      <c r="J9" s="520" t="s">
        <v>840</v>
      </c>
      <c r="K9" s="520" t="s">
        <v>841</v>
      </c>
      <c r="L9" s="520" t="s">
        <v>842</v>
      </c>
      <c r="M9" s="520" t="s">
        <v>843</v>
      </c>
      <c r="N9" s="521" t="s">
        <v>844</v>
      </c>
    </row>
    <row r="10" spans="2:14" ht="15" customHeight="1" x14ac:dyDescent="0.25">
      <c r="B10" s="648" t="s">
        <v>845</v>
      </c>
      <c r="C10" s="648"/>
      <c r="D10" s="648"/>
      <c r="E10" s="648"/>
      <c r="F10" s="648"/>
      <c r="G10" s="648"/>
      <c r="H10" s="648"/>
      <c r="I10" s="648"/>
      <c r="J10" s="648"/>
      <c r="K10" s="648"/>
      <c r="L10" s="648"/>
      <c r="M10" s="648"/>
      <c r="N10" s="649"/>
    </row>
    <row r="11" spans="2:14" ht="27.9" customHeight="1" x14ac:dyDescent="0.25">
      <c r="B11" s="526">
        <v>1</v>
      </c>
      <c r="C11" s="523" t="s">
        <v>846</v>
      </c>
      <c r="D11" s="522"/>
      <c r="E11" s="522"/>
      <c r="F11" s="522"/>
      <c r="G11" s="522"/>
      <c r="H11" s="522"/>
      <c r="I11" s="522"/>
      <c r="J11" s="522"/>
      <c r="K11" s="522"/>
      <c r="L11" s="522"/>
      <c r="M11" s="522"/>
      <c r="N11" s="524"/>
    </row>
    <row r="12" spans="2:14" ht="27.9" customHeight="1" x14ac:dyDescent="0.25">
      <c r="B12" s="526">
        <v>2</v>
      </c>
      <c r="C12" s="34" t="s">
        <v>847</v>
      </c>
      <c r="D12" s="326"/>
      <c r="E12" s="326"/>
      <c r="F12" s="326"/>
      <c r="G12" s="326"/>
      <c r="H12" s="326"/>
      <c r="I12" s="326"/>
      <c r="J12" s="326"/>
      <c r="K12" s="326"/>
      <c r="L12" s="326"/>
      <c r="M12" s="326"/>
      <c r="N12" s="525"/>
    </row>
    <row r="13" spans="2:14" ht="55.5" customHeight="1" x14ac:dyDescent="0.25">
      <c r="B13" s="526">
        <v>3</v>
      </c>
      <c r="C13" s="34" t="s">
        <v>848</v>
      </c>
      <c r="D13" s="326"/>
      <c r="E13" s="326"/>
      <c r="F13" s="326"/>
      <c r="G13" s="326"/>
      <c r="H13" s="326"/>
      <c r="I13" s="326"/>
      <c r="J13" s="326"/>
      <c r="K13" s="326"/>
      <c r="L13" s="326"/>
      <c r="M13" s="326"/>
      <c r="N13" s="525"/>
    </row>
    <row r="14" spans="2:14" ht="27.75" customHeight="1" x14ac:dyDescent="0.25">
      <c r="B14" s="526">
        <v>4</v>
      </c>
      <c r="C14" s="18" t="s">
        <v>849</v>
      </c>
      <c r="D14" s="326"/>
      <c r="E14" s="326"/>
      <c r="F14" s="326"/>
      <c r="G14" s="326"/>
      <c r="H14" s="326"/>
      <c r="I14" s="326"/>
      <c r="J14" s="326"/>
      <c r="K14" s="326"/>
      <c r="L14" s="326"/>
      <c r="M14" s="326"/>
      <c r="N14" s="525"/>
    </row>
    <row r="15" spans="2:14" ht="44.25" customHeight="1" x14ac:dyDescent="0.25">
      <c r="B15" s="526">
        <v>5</v>
      </c>
      <c r="C15" s="34" t="s">
        <v>850</v>
      </c>
      <c r="D15" s="326"/>
      <c r="E15" s="326"/>
      <c r="F15" s="326"/>
      <c r="G15" s="326"/>
      <c r="H15" s="326"/>
      <c r="I15" s="326"/>
      <c r="J15" s="326"/>
      <c r="K15" s="326"/>
      <c r="L15" s="326"/>
      <c r="M15" s="326"/>
      <c r="N15" s="525"/>
    </row>
    <row r="16" spans="2:14" ht="15" customHeight="1" x14ac:dyDescent="0.25">
      <c r="B16" s="648" t="s">
        <v>851</v>
      </c>
      <c r="C16" s="648"/>
      <c r="D16" s="648"/>
      <c r="E16" s="648"/>
      <c r="F16" s="648"/>
      <c r="G16" s="648"/>
      <c r="H16" s="648"/>
      <c r="I16" s="648"/>
      <c r="J16" s="648"/>
      <c r="K16" s="648"/>
      <c r="L16" s="648"/>
      <c r="M16" s="648"/>
      <c r="N16" s="649"/>
    </row>
    <row r="17" spans="2:14" ht="27.75" customHeight="1" x14ac:dyDescent="0.25">
      <c r="B17" s="526">
        <v>6</v>
      </c>
      <c r="C17" s="523" t="s">
        <v>846</v>
      </c>
      <c r="D17" s="522"/>
      <c r="E17" s="522"/>
      <c r="F17" s="522"/>
      <c r="G17" s="522"/>
      <c r="H17" s="522"/>
      <c r="I17" s="522"/>
      <c r="J17" s="522"/>
      <c r="K17" s="522"/>
      <c r="L17" s="522"/>
      <c r="M17" s="522"/>
      <c r="N17" s="524"/>
    </row>
    <row r="18" spans="2:14" ht="36" customHeight="1" x14ac:dyDescent="0.25">
      <c r="B18" s="526">
        <v>7</v>
      </c>
      <c r="C18" s="34" t="s">
        <v>847</v>
      </c>
      <c r="D18" s="326"/>
      <c r="E18" s="326"/>
      <c r="F18" s="326"/>
      <c r="G18" s="326"/>
      <c r="H18" s="326"/>
      <c r="I18" s="326"/>
      <c r="J18" s="326"/>
      <c r="K18" s="326"/>
      <c r="L18" s="326"/>
      <c r="M18" s="326"/>
      <c r="N18" s="525"/>
    </row>
    <row r="19" spans="2:14" ht="55.2" x14ac:dyDescent="0.25">
      <c r="B19" s="526">
        <v>8</v>
      </c>
      <c r="C19" s="34" t="s">
        <v>848</v>
      </c>
      <c r="D19" s="326"/>
      <c r="E19" s="326"/>
      <c r="F19" s="326"/>
      <c r="G19" s="326"/>
      <c r="H19" s="326"/>
      <c r="I19" s="326"/>
      <c r="J19" s="326"/>
      <c r="K19" s="326"/>
      <c r="L19" s="326"/>
      <c r="M19" s="326"/>
      <c r="N19" s="525"/>
    </row>
    <row r="20" spans="2:14" ht="27.6" x14ac:dyDescent="0.25">
      <c r="B20" s="526">
        <v>9</v>
      </c>
      <c r="C20" s="18" t="s">
        <v>849</v>
      </c>
      <c r="D20" s="326"/>
      <c r="E20" s="326"/>
      <c r="F20" s="326"/>
      <c r="G20" s="326"/>
      <c r="H20" s="326"/>
      <c r="I20" s="326"/>
      <c r="J20" s="326"/>
      <c r="K20" s="326"/>
      <c r="L20" s="326"/>
      <c r="M20" s="326"/>
      <c r="N20" s="525"/>
    </row>
    <row r="21" spans="2:14" ht="41.4" x14ac:dyDescent="0.25">
      <c r="B21" s="526">
        <v>10</v>
      </c>
      <c r="C21" s="34" t="s">
        <v>850</v>
      </c>
      <c r="D21" s="326"/>
      <c r="E21" s="326"/>
      <c r="F21" s="326"/>
      <c r="G21" s="326"/>
      <c r="H21" s="326"/>
      <c r="I21" s="326"/>
      <c r="J21" s="326"/>
      <c r="K21" s="326"/>
      <c r="L21" s="326"/>
      <c r="M21" s="326"/>
      <c r="N21" s="525"/>
    </row>
    <row r="22" spans="2:14" ht="15" customHeight="1" x14ac:dyDescent="0.25">
      <c r="B22" s="648" t="s">
        <v>852</v>
      </c>
      <c r="C22" s="648"/>
      <c r="D22" s="648"/>
      <c r="E22" s="648"/>
      <c r="F22" s="648"/>
      <c r="G22" s="648"/>
      <c r="H22" s="648"/>
      <c r="I22" s="648"/>
      <c r="J22" s="648"/>
      <c r="K22" s="648"/>
      <c r="L22" s="648"/>
      <c r="M22" s="648"/>
      <c r="N22" s="649"/>
    </row>
    <row r="23" spans="2:14" ht="69" x14ac:dyDescent="0.25">
      <c r="B23" s="526">
        <v>13</v>
      </c>
      <c r="C23" s="34" t="s">
        <v>853</v>
      </c>
      <c r="D23" s="650"/>
      <c r="E23" s="651"/>
      <c r="F23" s="651"/>
      <c r="G23" s="651"/>
      <c r="H23" s="651"/>
      <c r="I23" s="651"/>
      <c r="J23" s="651"/>
      <c r="K23" s="651"/>
      <c r="L23" s="651"/>
      <c r="M23" s="651"/>
      <c r="N23" s="652"/>
    </row>
  </sheetData>
  <mergeCells count="5">
    <mergeCell ref="B22:N22"/>
    <mergeCell ref="D23:N23"/>
    <mergeCell ref="C8:C9"/>
    <mergeCell ref="B10:N10"/>
    <mergeCell ref="B16:N16"/>
  </mergeCells>
  <phoneticPr fontId="57" type="noConversion"/>
  <pageMargins left="0.511811024" right="0.511811024" top="0.78740157499999996" bottom="0.78740157499999996" header="0.31496062000000002" footer="0.31496062000000002"/>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6F6F0-2891-435C-96B9-901DA8A733D0}">
  <sheetPr>
    <tabColor theme="9" tint="0.39997558519241921"/>
  </sheetPr>
  <dimension ref="B1:F30"/>
  <sheetViews>
    <sheetView showGridLines="0" zoomScaleNormal="100" workbookViewId="0">
      <pane xSplit="1" ySplit="6" topLeftCell="B7" activePane="bottomRight" state="frozen"/>
      <selection pane="topRight" activeCell="B7" sqref="B7"/>
      <selection pane="bottomLeft" activeCell="B7" sqref="B7"/>
      <selection pane="bottomRight" activeCell="D8" sqref="D8"/>
    </sheetView>
  </sheetViews>
  <sheetFormatPr defaultColWidth="9.33203125" defaultRowHeight="13.8" x14ac:dyDescent="0.25"/>
  <cols>
    <col min="1" max="1" width="2.33203125" style="19" customWidth="1"/>
    <col min="2" max="2" width="13.6640625" style="42" customWidth="1"/>
    <col min="3" max="3" width="66.109375" style="19" customWidth="1"/>
    <col min="4" max="6" width="15.77734375" style="19" customWidth="1"/>
    <col min="7" max="16384" width="9.33203125" style="19"/>
  </cols>
  <sheetData>
    <row r="1" spans="2:6" s="3" customFormat="1" x14ac:dyDescent="0.25">
      <c r="B1" s="41"/>
    </row>
    <row r="2" spans="2:6" s="3" customFormat="1" x14ac:dyDescent="0.25">
      <c r="B2" s="41"/>
    </row>
    <row r="3" spans="2:6" s="3" customFormat="1" x14ac:dyDescent="0.25">
      <c r="B3" s="41"/>
    </row>
    <row r="4" spans="2:6" s="3" customFormat="1" x14ac:dyDescent="0.25">
      <c r="B4" s="310" t="s">
        <v>854</v>
      </c>
    </row>
    <row r="5" spans="2:6" s="3" customFormat="1" x14ac:dyDescent="0.25">
      <c r="B5" s="311" t="s">
        <v>132</v>
      </c>
    </row>
    <row r="6" spans="2:6" s="3" customFormat="1" x14ac:dyDescent="0.25">
      <c r="B6" s="305" t="str">
        <f>'KM1'!B6</f>
        <v>Data Base: 30/06/2025</v>
      </c>
    </row>
    <row r="7" spans="2:6" ht="15" customHeight="1" x14ac:dyDescent="0.2">
      <c r="F7" s="229" t="s">
        <v>47</v>
      </c>
    </row>
    <row r="8" spans="2:6" ht="15" customHeight="1" x14ac:dyDescent="0.25">
      <c r="B8" s="19"/>
      <c r="C8" s="527"/>
      <c r="D8" s="518" t="s">
        <v>48</v>
      </c>
      <c r="E8" s="518" t="s">
        <v>49</v>
      </c>
      <c r="F8" s="518" t="s">
        <v>50</v>
      </c>
    </row>
    <row r="9" spans="2:6" x14ac:dyDescent="0.25">
      <c r="B9" s="655" t="s">
        <v>855</v>
      </c>
      <c r="C9" s="655"/>
      <c r="D9" s="528" t="s">
        <v>834</v>
      </c>
      <c r="E9" s="528" t="s">
        <v>835</v>
      </c>
      <c r="F9" s="528" t="s">
        <v>836</v>
      </c>
    </row>
    <row r="10" spans="2:6" ht="18" customHeight="1" x14ac:dyDescent="0.25">
      <c r="B10" s="529">
        <v>1</v>
      </c>
      <c r="C10" s="18" t="s">
        <v>856</v>
      </c>
      <c r="D10" s="326"/>
      <c r="E10" s="519"/>
      <c r="F10" s="519"/>
    </row>
    <row r="11" spans="2:6" x14ac:dyDescent="0.25">
      <c r="B11" s="529" t="s">
        <v>55</v>
      </c>
      <c r="C11" s="34" t="s">
        <v>857</v>
      </c>
      <c r="D11" s="326"/>
      <c r="E11" s="326"/>
      <c r="F11" s="326"/>
    </row>
    <row r="12" spans="2:6" x14ac:dyDescent="0.25">
      <c r="B12" s="529" t="s">
        <v>773</v>
      </c>
      <c r="C12" s="34" t="s">
        <v>858</v>
      </c>
      <c r="D12" s="326"/>
      <c r="E12" s="326"/>
      <c r="F12" s="326"/>
    </row>
    <row r="13" spans="2:6" x14ac:dyDescent="0.25">
      <c r="B13" s="529" t="s">
        <v>775</v>
      </c>
      <c r="C13" s="18" t="s">
        <v>859</v>
      </c>
      <c r="D13" s="326"/>
      <c r="E13" s="326"/>
      <c r="F13" s="326"/>
    </row>
    <row r="14" spans="2:6" x14ac:dyDescent="0.25">
      <c r="B14" s="529" t="s">
        <v>777</v>
      </c>
      <c r="C14" s="34" t="s">
        <v>860</v>
      </c>
      <c r="D14" s="326"/>
      <c r="E14" s="326"/>
      <c r="F14" s="326"/>
    </row>
    <row r="15" spans="2:6" x14ac:dyDescent="0.25">
      <c r="B15" s="529">
        <v>2</v>
      </c>
      <c r="C15" s="18" t="s">
        <v>861</v>
      </c>
      <c r="D15" s="326"/>
      <c r="E15" s="519"/>
      <c r="F15" s="519"/>
    </row>
    <row r="16" spans="2:6" x14ac:dyDescent="0.25">
      <c r="B16" s="529" t="s">
        <v>58</v>
      </c>
      <c r="C16" s="34" t="s">
        <v>862</v>
      </c>
      <c r="D16" s="326"/>
      <c r="E16" s="326"/>
      <c r="F16" s="326"/>
    </row>
    <row r="17" spans="2:6" x14ac:dyDescent="0.25">
      <c r="B17" s="529" t="s">
        <v>497</v>
      </c>
      <c r="C17" s="34" t="s">
        <v>863</v>
      </c>
      <c r="D17" s="326"/>
      <c r="E17" s="326"/>
      <c r="F17" s="326"/>
    </row>
    <row r="18" spans="2:6" x14ac:dyDescent="0.25">
      <c r="B18" s="529" t="s">
        <v>864</v>
      </c>
      <c r="C18" s="18" t="s">
        <v>865</v>
      </c>
      <c r="D18" s="326"/>
      <c r="E18" s="326"/>
      <c r="F18" s="326"/>
    </row>
    <row r="19" spans="2:6" x14ac:dyDescent="0.25">
      <c r="B19" s="529" t="s">
        <v>866</v>
      </c>
      <c r="C19" s="34" t="s">
        <v>867</v>
      </c>
      <c r="D19" s="326"/>
      <c r="E19" s="326"/>
      <c r="F19" s="326"/>
    </row>
    <row r="20" spans="2:6" x14ac:dyDescent="0.25">
      <c r="B20" s="529">
        <v>3</v>
      </c>
      <c r="C20" s="34" t="s">
        <v>868</v>
      </c>
      <c r="D20" s="326"/>
      <c r="E20" s="519"/>
      <c r="F20" s="519"/>
    </row>
    <row r="21" spans="2:6" x14ac:dyDescent="0.25">
      <c r="B21" s="529" t="s">
        <v>61</v>
      </c>
      <c r="C21" s="34" t="s">
        <v>869</v>
      </c>
      <c r="D21" s="326"/>
      <c r="E21" s="326"/>
      <c r="F21" s="326"/>
    </row>
    <row r="22" spans="2:6" x14ac:dyDescent="0.25">
      <c r="B22" s="529" t="s">
        <v>63</v>
      </c>
      <c r="C22" s="18" t="s">
        <v>870</v>
      </c>
      <c r="D22" s="326"/>
      <c r="E22" s="326"/>
      <c r="F22" s="326"/>
    </row>
    <row r="23" spans="2:6" x14ac:dyDescent="0.25">
      <c r="B23" s="529">
        <v>4</v>
      </c>
      <c r="C23" s="34" t="s">
        <v>871</v>
      </c>
      <c r="D23" s="326"/>
      <c r="E23" s="519"/>
      <c r="F23" s="519"/>
    </row>
    <row r="24" spans="2:6" x14ac:dyDescent="0.25">
      <c r="B24" s="529">
        <v>5</v>
      </c>
      <c r="C24" s="34" t="s">
        <v>872</v>
      </c>
      <c r="D24" s="326"/>
      <c r="E24" s="519"/>
      <c r="F24" s="519"/>
    </row>
    <row r="27" spans="2:6" x14ac:dyDescent="0.25">
      <c r="B27" s="654" t="s">
        <v>873</v>
      </c>
      <c r="C27" s="654"/>
    </row>
    <row r="28" spans="2:6" x14ac:dyDescent="0.25">
      <c r="D28" s="518" t="s">
        <v>48</v>
      </c>
    </row>
    <row r="29" spans="2:6" x14ac:dyDescent="0.25">
      <c r="B29" s="526" t="s">
        <v>874</v>
      </c>
      <c r="C29" s="18" t="s">
        <v>875</v>
      </c>
      <c r="D29" s="326"/>
    </row>
    <row r="30" spans="2:6" x14ac:dyDescent="0.25">
      <c r="B30" s="526" t="s">
        <v>876</v>
      </c>
      <c r="C30" s="34" t="s">
        <v>877</v>
      </c>
      <c r="D30" s="326"/>
    </row>
  </sheetData>
  <mergeCells count="2">
    <mergeCell ref="B27:C27"/>
    <mergeCell ref="B9:C9"/>
  </mergeCells>
  <pageMargins left="0.511811024" right="0.511811024" top="0.78740157499999996" bottom="0.78740157499999996" header="0.31496062000000002" footer="0.31496062000000002"/>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B1042-6D71-4726-8A8F-ABC2231A2913}">
  <sheetPr>
    <tabColor theme="9" tint="0.39997558519241921"/>
  </sheetPr>
  <dimension ref="B1:D12"/>
  <sheetViews>
    <sheetView showGridLines="0" zoomScaleNormal="100" workbookViewId="0">
      <pane xSplit="1" ySplit="6" topLeftCell="B7" activePane="bottomRight" state="frozen"/>
      <selection pane="topRight" activeCell="B7" sqref="B7"/>
      <selection pane="bottomLeft" activeCell="B7" sqref="B7"/>
      <selection pane="bottomRight" activeCell="H18" sqref="H18"/>
    </sheetView>
  </sheetViews>
  <sheetFormatPr defaultColWidth="9.33203125" defaultRowHeight="13.8" x14ac:dyDescent="0.25"/>
  <cols>
    <col min="1" max="1" width="2.33203125" style="19" customWidth="1"/>
    <col min="2" max="2" width="13.6640625" style="42" customWidth="1"/>
    <col min="3" max="3" width="66.109375" style="19" customWidth="1"/>
    <col min="4" max="4" width="15.77734375" style="19" customWidth="1"/>
    <col min="5" max="16384" width="9.33203125" style="19"/>
  </cols>
  <sheetData>
    <row r="1" spans="2:4" s="3" customFormat="1" x14ac:dyDescent="0.25">
      <c r="B1" s="41"/>
    </row>
    <row r="2" spans="2:4" s="3" customFormat="1" x14ac:dyDescent="0.25">
      <c r="B2" s="41"/>
    </row>
    <row r="3" spans="2:4" s="3" customFormat="1" x14ac:dyDescent="0.25">
      <c r="B3" s="41"/>
    </row>
    <row r="4" spans="2:4" s="3" customFormat="1" x14ac:dyDescent="0.25">
      <c r="B4" s="310" t="s">
        <v>878</v>
      </c>
    </row>
    <row r="5" spans="2:4" s="3" customFormat="1" x14ac:dyDescent="0.25">
      <c r="B5" s="311" t="s">
        <v>132</v>
      </c>
    </row>
    <row r="6" spans="2:4" s="3" customFormat="1" x14ac:dyDescent="0.25">
      <c r="B6" s="305" t="str">
        <f>'KM1'!B6</f>
        <v>Data Base: 30/06/2025</v>
      </c>
    </row>
    <row r="7" spans="2:4" ht="15" customHeight="1" x14ac:dyDescent="0.2">
      <c r="D7" s="232" t="s">
        <v>47</v>
      </c>
    </row>
    <row r="8" spans="2:4" ht="15" customHeight="1" x14ac:dyDescent="0.25">
      <c r="B8" s="19"/>
      <c r="C8" s="527"/>
      <c r="D8" s="518" t="s">
        <v>48</v>
      </c>
    </row>
    <row r="9" spans="2:4" ht="18" customHeight="1" x14ac:dyDescent="0.25">
      <c r="B9" s="526">
        <v>1</v>
      </c>
      <c r="C9" s="18" t="s">
        <v>872</v>
      </c>
      <c r="D9" s="326"/>
    </row>
    <row r="10" spans="2:4" x14ac:dyDescent="0.25">
      <c r="B10" s="526">
        <v>2</v>
      </c>
      <c r="C10" s="34" t="s">
        <v>879</v>
      </c>
      <c r="D10" s="326"/>
    </row>
    <row r="11" spans="2:4" x14ac:dyDescent="0.25">
      <c r="B11" s="526">
        <v>3</v>
      </c>
      <c r="C11" s="34" t="s">
        <v>880</v>
      </c>
      <c r="D11" s="326"/>
    </row>
    <row r="12" spans="2:4" ht="15" x14ac:dyDescent="0.25">
      <c r="B12" s="526">
        <v>4</v>
      </c>
      <c r="C12" s="18" t="s">
        <v>881</v>
      </c>
      <c r="D12" s="326"/>
    </row>
  </sheetData>
  <pageMargins left="0.511811024" right="0.511811024" top="0.78740157499999996" bottom="0.78740157499999996" header="0.31496062000000002" footer="0.31496062000000002"/>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6">
    <tabColor theme="8" tint="-0.249977111117893"/>
  </sheetPr>
  <dimension ref="B4:H17"/>
  <sheetViews>
    <sheetView showGridLines="0" zoomScaleNormal="100" workbookViewId="0">
      <pane xSplit="1" ySplit="6" topLeftCell="B7" activePane="bottomRight" state="frozen"/>
      <selection pane="topRight" activeCell="B7" sqref="B7"/>
      <selection pane="bottomLeft" activeCell="B7" sqref="B7"/>
      <selection pane="bottomRight" activeCell="F17" sqref="F17"/>
    </sheetView>
  </sheetViews>
  <sheetFormatPr defaultColWidth="9.33203125" defaultRowHeight="13.8" x14ac:dyDescent="0.25"/>
  <cols>
    <col min="1" max="1" width="2.33203125" style="20" customWidth="1"/>
    <col min="2" max="2" width="6.77734375" style="20" customWidth="1"/>
    <col min="3" max="3" width="61" style="20" customWidth="1"/>
    <col min="4" max="8" width="17.77734375" style="20" customWidth="1"/>
    <col min="9" max="16384" width="9.33203125" style="20"/>
  </cols>
  <sheetData>
    <row r="4" spans="2:8" x14ac:dyDescent="0.25">
      <c r="B4" s="305" t="s">
        <v>175</v>
      </c>
    </row>
    <row r="5" spans="2:8" x14ac:dyDescent="0.25">
      <c r="B5" s="305" t="s">
        <v>132</v>
      </c>
    </row>
    <row r="6" spans="2:8" x14ac:dyDescent="0.25">
      <c r="B6" s="305" t="str">
        <f>'KM1'!B6</f>
        <v>Data Base: 30/06/2025</v>
      </c>
    </row>
    <row r="7" spans="2:8" ht="15" customHeight="1" x14ac:dyDescent="0.2">
      <c r="H7" s="229" t="s">
        <v>47</v>
      </c>
    </row>
    <row r="8" spans="2:8" ht="15" customHeight="1" x14ac:dyDescent="0.25">
      <c r="B8" s="28"/>
      <c r="C8" s="33"/>
      <c r="D8" s="11" t="s">
        <v>48</v>
      </c>
      <c r="E8" s="11" t="s">
        <v>49</v>
      </c>
      <c r="F8" s="11" t="s">
        <v>50</v>
      </c>
      <c r="G8" s="11" t="s">
        <v>51</v>
      </c>
      <c r="H8" s="11" t="s">
        <v>52</v>
      </c>
    </row>
    <row r="9" spans="2:8" ht="15" customHeight="1" x14ac:dyDescent="0.25">
      <c r="B9" s="28"/>
      <c r="C9" s="33"/>
      <c r="D9" s="560" t="s">
        <v>176</v>
      </c>
      <c r="E9" s="560" t="s">
        <v>177</v>
      </c>
      <c r="F9" s="560"/>
      <c r="G9" s="560"/>
      <c r="H9" s="560"/>
    </row>
    <row r="10" spans="2:8" ht="41.4" x14ac:dyDescent="0.25">
      <c r="B10" s="111"/>
      <c r="C10" s="4"/>
      <c r="D10" s="560"/>
      <c r="E10" s="113" t="s">
        <v>138</v>
      </c>
      <c r="F10" s="113" t="s">
        <v>139</v>
      </c>
      <c r="G10" s="113" t="s">
        <v>178</v>
      </c>
      <c r="H10" s="113" t="s">
        <v>141</v>
      </c>
    </row>
    <row r="11" spans="2:8" ht="15" customHeight="1" x14ac:dyDescent="0.25">
      <c r="B11" s="56">
        <v>1</v>
      </c>
      <c r="C11" s="55" t="s">
        <v>179</v>
      </c>
      <c r="D11" s="509">
        <f>'LI1'!D25-'LI1'!I25</f>
        <v>0</v>
      </c>
      <c r="E11" s="348"/>
      <c r="F11" s="348"/>
      <c r="G11" s="348"/>
      <c r="H11" s="445"/>
    </row>
    <row r="12" spans="2:8" ht="15" customHeight="1" x14ac:dyDescent="0.25">
      <c r="B12" s="56">
        <v>2</v>
      </c>
      <c r="C12" s="55" t="s">
        <v>180</v>
      </c>
      <c r="D12" s="509">
        <f>'LI1'!D40-'LI1'!I40</f>
        <v>0</v>
      </c>
      <c r="E12" s="348"/>
      <c r="F12" s="348"/>
      <c r="G12" s="348"/>
      <c r="H12" s="445"/>
    </row>
    <row r="13" spans="2:8" ht="15" customHeight="1" x14ac:dyDescent="0.25">
      <c r="B13" s="56">
        <v>3</v>
      </c>
      <c r="C13" s="55" t="s">
        <v>181</v>
      </c>
      <c r="D13" s="509">
        <f>D11-D12</f>
        <v>0</v>
      </c>
      <c r="E13" s="122">
        <f t="shared" ref="E13:H13" si="0">E11-E12</f>
        <v>0</v>
      </c>
      <c r="F13" s="122">
        <f t="shared" si="0"/>
        <v>0</v>
      </c>
      <c r="G13" s="122">
        <f t="shared" si="0"/>
        <v>0</v>
      </c>
      <c r="H13" s="122">
        <f t="shared" si="0"/>
        <v>0</v>
      </c>
    </row>
    <row r="14" spans="2:8" ht="15" customHeight="1" x14ac:dyDescent="0.25">
      <c r="B14" s="56">
        <v>4</v>
      </c>
      <c r="C14" s="55" t="s">
        <v>182</v>
      </c>
      <c r="D14" s="492">
        <f>SUM(E14:G14)</f>
        <v>0</v>
      </c>
      <c r="E14" s="343"/>
      <c r="F14" s="343"/>
      <c r="G14" s="343"/>
      <c r="H14" s="349"/>
    </row>
    <row r="15" spans="2:8" ht="15" customHeight="1" x14ac:dyDescent="0.25">
      <c r="B15" s="56">
        <v>5</v>
      </c>
      <c r="C15" s="112" t="s">
        <v>183</v>
      </c>
      <c r="D15" s="509">
        <f>E15</f>
        <v>0</v>
      </c>
      <c r="E15" s="348"/>
      <c r="F15" s="348"/>
      <c r="G15" s="348"/>
      <c r="H15" s="445"/>
    </row>
    <row r="16" spans="2:8" ht="15" customHeight="1" x14ac:dyDescent="0.3">
      <c r="B16" s="56">
        <v>6</v>
      </c>
      <c r="C16" s="112" t="s">
        <v>184</v>
      </c>
      <c r="D16" s="510">
        <v>0</v>
      </c>
      <c r="E16" s="344"/>
      <c r="F16" s="344"/>
      <c r="G16" s="344"/>
      <c r="H16" s="446"/>
    </row>
    <row r="17" spans="2:8" ht="15" customHeight="1" x14ac:dyDescent="0.25">
      <c r="B17" s="56">
        <v>7</v>
      </c>
      <c r="C17" s="444" t="s">
        <v>185</v>
      </c>
      <c r="D17" s="347">
        <f>SUM(D13:D16)</f>
        <v>0</v>
      </c>
      <c r="E17" s="347">
        <f t="shared" ref="E17:H17" si="1">SUM(E13:E16)</f>
        <v>0</v>
      </c>
      <c r="F17" s="347">
        <f t="shared" si="1"/>
        <v>0</v>
      </c>
      <c r="G17" s="347">
        <f t="shared" si="1"/>
        <v>0</v>
      </c>
      <c r="H17" s="347">
        <f t="shared" si="1"/>
        <v>0</v>
      </c>
    </row>
  </sheetData>
  <sheetProtection algorithmName="SHA-512" hashValue="lVPNj7FaozRUQOinjuskU4jdUg+JcogDO2aXlQXXb71p9yHydyu7lCZKEeGvssC+9P980ZXbj91ONjIY9JKS0Q==" saltValue="vTn2LOUfPQswFi2S1z371w==" spinCount="100000" sheet="1" objects="1" scenarios="1"/>
  <mergeCells count="2">
    <mergeCell ref="D9:D10"/>
    <mergeCell ref="E9:H9"/>
  </mergeCells>
  <pageMargins left="0.511811024" right="0.511811024" top="0.78740157499999996" bottom="0.78740157499999996" header="0.31496062000000002" footer="0.31496062000000002"/>
  <pageSetup paperSize="9" orientation="portrait" r:id="rId1"/>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7">
    <tabColor theme="8" tint="-0.249977111117893"/>
  </sheetPr>
  <dimension ref="B4:K22"/>
  <sheetViews>
    <sheetView showGridLines="0" zoomScaleNormal="100" workbookViewId="0">
      <pane xSplit="1" ySplit="6" topLeftCell="B7" activePane="bottomRight" state="frozen"/>
      <selection pane="topRight" activeCell="B7" sqref="B7"/>
      <selection pane="bottomLeft" activeCell="B7" sqref="B7"/>
      <selection pane="bottomRight" activeCell="B23" sqref="B23"/>
    </sheetView>
  </sheetViews>
  <sheetFormatPr defaultColWidth="9.33203125" defaultRowHeight="13.8" x14ac:dyDescent="0.25"/>
  <cols>
    <col min="1" max="1" width="2.33203125" style="20" customWidth="1"/>
    <col min="2" max="2" width="6.77734375" style="20" customWidth="1"/>
    <col min="3" max="3" width="60.109375" style="20" customWidth="1"/>
    <col min="4" max="11" width="13.77734375" style="20" customWidth="1"/>
    <col min="12" max="16384" width="9.33203125" style="20"/>
  </cols>
  <sheetData>
    <row r="4" spans="2:11" x14ac:dyDescent="0.25">
      <c r="B4" s="305" t="s">
        <v>186</v>
      </c>
    </row>
    <row r="5" spans="2:11" x14ac:dyDescent="0.25">
      <c r="B5" s="305" t="s">
        <v>132</v>
      </c>
    </row>
    <row r="6" spans="2:11" x14ac:dyDescent="0.25">
      <c r="B6" s="305" t="str">
        <f>'KM1'!B6</f>
        <v>Data Base: 30/06/2025</v>
      </c>
    </row>
    <row r="7" spans="2:11" x14ac:dyDescent="0.2">
      <c r="K7" s="229" t="s">
        <v>47</v>
      </c>
    </row>
    <row r="8" spans="2:11" ht="15" customHeight="1" x14ac:dyDescent="0.25">
      <c r="B8" s="6"/>
      <c r="C8" s="6"/>
      <c r="D8" s="11" t="s">
        <v>48</v>
      </c>
      <c r="E8" s="11" t="s">
        <v>49</v>
      </c>
      <c r="F8" s="11" t="s">
        <v>50</v>
      </c>
      <c r="G8" s="11" t="s">
        <v>51</v>
      </c>
      <c r="H8" s="11" t="s">
        <v>52</v>
      </c>
      <c r="I8" s="11" t="s">
        <v>133</v>
      </c>
      <c r="J8" s="11" t="s">
        <v>134</v>
      </c>
      <c r="K8" s="11" t="s">
        <v>187</v>
      </c>
    </row>
    <row r="9" spans="2:11" ht="41.4" x14ac:dyDescent="0.25">
      <c r="B9" s="111"/>
      <c r="C9" s="111"/>
      <c r="D9" s="141" t="s">
        <v>188</v>
      </c>
      <c r="E9" s="141" t="s">
        <v>189</v>
      </c>
      <c r="F9" s="141" t="s">
        <v>190</v>
      </c>
      <c r="G9" s="141" t="s">
        <v>191</v>
      </c>
      <c r="H9" s="141" t="s">
        <v>192</v>
      </c>
      <c r="I9" s="142" t="s">
        <v>176</v>
      </c>
      <c r="J9" s="141" t="s">
        <v>193</v>
      </c>
      <c r="K9" s="143" t="s">
        <v>194</v>
      </c>
    </row>
    <row r="10" spans="2:11" ht="15" customHeight="1" x14ac:dyDescent="0.25">
      <c r="B10" s="56">
        <v>1</v>
      </c>
      <c r="C10" s="144" t="s">
        <v>195</v>
      </c>
      <c r="D10" s="145">
        <f>SUM(D11:D12)</f>
        <v>0</v>
      </c>
      <c r="E10" s="145">
        <f t="shared" ref="E10:H10" si="0">SUM(E11:E12)</f>
        <v>0</v>
      </c>
      <c r="F10" s="145">
        <f t="shared" si="0"/>
        <v>0</v>
      </c>
      <c r="G10" s="145">
        <f t="shared" si="0"/>
        <v>0</v>
      </c>
      <c r="H10" s="145">
        <f t="shared" si="0"/>
        <v>0</v>
      </c>
      <c r="I10" s="441">
        <f>SUM(D10:H10)</f>
        <v>0</v>
      </c>
      <c r="J10" s="145">
        <f t="shared" ref="J10" si="1">SUM(J11:J12)</f>
        <v>0</v>
      </c>
      <c r="K10" s="145">
        <f t="shared" ref="K10" si="2">SUM(K11:K12)</f>
        <v>0</v>
      </c>
    </row>
    <row r="11" spans="2:11" ht="15" customHeight="1" x14ac:dyDescent="0.25">
      <c r="B11" s="56">
        <v>3</v>
      </c>
      <c r="C11" s="439" t="s">
        <v>196</v>
      </c>
      <c r="D11" s="377"/>
      <c r="E11" s="377"/>
      <c r="F11" s="377"/>
      <c r="G11" s="377"/>
      <c r="H11" s="377"/>
      <c r="I11" s="441">
        <f t="shared" ref="I11:I19" si="3">SUM(D11:H11)</f>
        <v>0</v>
      </c>
      <c r="J11" s="377"/>
      <c r="K11" s="443"/>
    </row>
    <row r="12" spans="2:11" ht="15" customHeight="1" x14ac:dyDescent="0.25">
      <c r="B12" s="146">
        <v>4</v>
      </c>
      <c r="C12" s="440" t="s">
        <v>197</v>
      </c>
      <c r="D12" s="377"/>
      <c r="E12" s="377"/>
      <c r="F12" s="377"/>
      <c r="G12" s="377"/>
      <c r="H12" s="377"/>
      <c r="I12" s="441">
        <f t="shared" si="3"/>
        <v>0</v>
      </c>
      <c r="J12" s="377"/>
      <c r="K12" s="443"/>
    </row>
    <row r="13" spans="2:11" ht="15" customHeight="1" x14ac:dyDescent="0.25">
      <c r="B13" s="56">
        <v>5</v>
      </c>
      <c r="C13" s="144" t="s">
        <v>198</v>
      </c>
      <c r="D13" s="377"/>
      <c r="E13" s="377"/>
      <c r="F13" s="377"/>
      <c r="G13" s="377"/>
      <c r="H13" s="377"/>
      <c r="I13" s="441">
        <f t="shared" si="3"/>
        <v>0</v>
      </c>
      <c r="J13" s="377"/>
      <c r="K13" s="377"/>
    </row>
    <row r="14" spans="2:11" ht="15" customHeight="1" x14ac:dyDescent="0.3">
      <c r="B14" s="146">
        <v>6</v>
      </c>
      <c r="C14" s="144" t="s">
        <v>199</v>
      </c>
      <c r="D14" s="442"/>
      <c r="E14" s="442"/>
      <c r="F14" s="442"/>
      <c r="G14" s="442"/>
      <c r="H14" s="442"/>
      <c r="I14" s="441">
        <f t="shared" si="3"/>
        <v>0</v>
      </c>
      <c r="J14" s="442"/>
      <c r="K14" s="442"/>
    </row>
    <row r="15" spans="2:11" ht="15" customHeight="1" x14ac:dyDescent="0.3">
      <c r="B15" s="146">
        <v>7</v>
      </c>
      <c r="C15" s="144" t="s">
        <v>125</v>
      </c>
      <c r="D15" s="442"/>
      <c r="E15" s="442"/>
      <c r="F15" s="442"/>
      <c r="G15" s="442"/>
      <c r="H15" s="442"/>
      <c r="I15" s="441">
        <f t="shared" si="3"/>
        <v>0</v>
      </c>
      <c r="J15" s="442"/>
      <c r="K15" s="442"/>
    </row>
    <row r="16" spans="2:11" ht="15" customHeight="1" x14ac:dyDescent="0.25">
      <c r="B16" s="146">
        <v>8</v>
      </c>
      <c r="C16" s="144" t="s">
        <v>200</v>
      </c>
      <c r="D16" s="443"/>
      <c r="E16" s="443"/>
      <c r="F16" s="443"/>
      <c r="G16" s="443"/>
      <c r="H16" s="443"/>
      <c r="I16" s="441">
        <f t="shared" si="3"/>
        <v>0</v>
      </c>
      <c r="J16" s="443"/>
      <c r="K16" s="443"/>
    </row>
    <row r="17" spans="2:11" ht="15" customHeight="1" x14ac:dyDescent="0.25">
      <c r="B17" s="146">
        <v>9</v>
      </c>
      <c r="C17" s="144" t="s">
        <v>201</v>
      </c>
      <c r="D17" s="377"/>
      <c r="E17" s="377"/>
      <c r="F17" s="377"/>
      <c r="G17" s="377"/>
      <c r="H17" s="377"/>
      <c r="I17" s="441">
        <f t="shared" si="3"/>
        <v>0</v>
      </c>
      <c r="J17" s="377"/>
      <c r="K17" s="377"/>
    </row>
    <row r="18" spans="2:11" ht="15" customHeight="1" x14ac:dyDescent="0.25">
      <c r="B18" s="56">
        <v>10</v>
      </c>
      <c r="C18" s="144" t="s">
        <v>202</v>
      </c>
      <c r="D18" s="377"/>
      <c r="E18" s="377"/>
      <c r="F18" s="377"/>
      <c r="G18" s="377"/>
      <c r="H18" s="377"/>
      <c r="I18" s="441">
        <f t="shared" si="3"/>
        <v>0</v>
      </c>
      <c r="J18" s="377"/>
      <c r="K18" s="377"/>
    </row>
    <row r="19" spans="2:11" ht="15" customHeight="1" x14ac:dyDescent="0.3">
      <c r="B19" s="146">
        <v>11</v>
      </c>
      <c r="C19" s="144" t="s">
        <v>203</v>
      </c>
      <c r="D19" s="442"/>
      <c r="E19" s="442"/>
      <c r="F19" s="442"/>
      <c r="G19" s="442"/>
      <c r="H19" s="442"/>
      <c r="I19" s="441">
        <f t="shared" si="3"/>
        <v>0</v>
      </c>
      <c r="J19" s="442"/>
      <c r="K19" s="442"/>
    </row>
    <row r="20" spans="2:11" ht="15" customHeight="1" x14ac:dyDescent="0.3">
      <c r="B20" s="147">
        <v>12</v>
      </c>
      <c r="C20" s="148" t="s">
        <v>176</v>
      </c>
      <c r="D20" s="149">
        <f>D10+SUM(D13:D19)</f>
        <v>0</v>
      </c>
      <c r="E20" s="149">
        <f t="shared" ref="E20:K20" si="4">E10+SUM(E13:E19)</f>
        <v>0</v>
      </c>
      <c r="F20" s="149">
        <f t="shared" si="4"/>
        <v>0</v>
      </c>
      <c r="G20" s="149">
        <f t="shared" si="4"/>
        <v>0</v>
      </c>
      <c r="H20" s="149">
        <f t="shared" si="4"/>
        <v>0</v>
      </c>
      <c r="I20" s="149">
        <f t="shared" si="4"/>
        <v>0</v>
      </c>
      <c r="J20" s="149">
        <f t="shared" si="4"/>
        <v>0</v>
      </c>
      <c r="K20" s="149">
        <f t="shared" si="4"/>
        <v>0</v>
      </c>
    </row>
    <row r="22" spans="2:11" ht="72" customHeight="1" x14ac:dyDescent="0.25">
      <c r="B22" s="561" t="s">
        <v>204</v>
      </c>
      <c r="C22" s="562"/>
      <c r="D22" s="562"/>
      <c r="E22" s="562"/>
      <c r="F22" s="562"/>
      <c r="G22" s="562"/>
      <c r="H22" s="562"/>
      <c r="I22" s="562"/>
      <c r="J22" s="562"/>
      <c r="K22" s="563"/>
    </row>
  </sheetData>
  <sheetProtection algorithmName="SHA-512" hashValue="h0QKg6JumoYIr/w4XmI1jcwnM10+cOH1Tc/0D+X3kpqPyfucqVRByVcf8R6LMJpcgFGcm0QWg8hZH8qgkeFHvQ==" saltValue="BRyRAehKXQd0aK4R6vKD6g==" spinCount="100000" sheet="1" objects="1" scenarios="1"/>
  <mergeCells count="1">
    <mergeCell ref="B22:K22"/>
  </mergeCells>
  <pageMargins left="0.511811024" right="0.511811024" top="0.78740157499999996" bottom="0.78740157499999996" header="0.31496062000000002" footer="0.31496062000000002"/>
  <pageSetup paperSize="9" orientation="portrait" r:id="rId1"/>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8">
    <tabColor theme="8" tint="-0.249977111117893"/>
  </sheetPr>
  <dimension ref="B4:N63"/>
  <sheetViews>
    <sheetView showGridLines="0" zoomScaleNormal="100" workbookViewId="0">
      <pane xSplit="1" ySplit="6" topLeftCell="B7" activePane="bottomRight" state="frozen"/>
      <selection pane="topRight" activeCell="B7" sqref="B7"/>
      <selection pane="bottomLeft" activeCell="B7" sqref="B7"/>
      <selection pane="bottomRight" activeCell="D1" sqref="D1"/>
    </sheetView>
  </sheetViews>
  <sheetFormatPr defaultColWidth="9.33203125" defaultRowHeight="13.8" x14ac:dyDescent="0.25"/>
  <cols>
    <col min="1" max="1" width="2.33203125" style="20" customWidth="1"/>
    <col min="2" max="2" width="6.77734375" style="69" customWidth="1"/>
    <col min="3" max="3" width="52.109375" style="69" customWidth="1"/>
    <col min="4" max="7" width="35.109375" style="118" customWidth="1"/>
    <col min="8" max="16384" width="9.33203125" style="20"/>
  </cols>
  <sheetData>
    <row r="4" spans="2:14" x14ac:dyDescent="0.25">
      <c r="B4" s="306" t="s">
        <v>205</v>
      </c>
    </row>
    <row r="5" spans="2:14" x14ac:dyDescent="0.25">
      <c r="B5" s="306" t="s">
        <v>206</v>
      </c>
    </row>
    <row r="6" spans="2:14" x14ac:dyDescent="0.25">
      <c r="B6" s="305" t="str">
        <f>'KM1'!B6</f>
        <v>Data Base: 30/06/2025</v>
      </c>
    </row>
    <row r="8" spans="2:14" ht="15" customHeight="1" x14ac:dyDescent="0.25">
      <c r="B8" s="214"/>
      <c r="C8" s="214"/>
      <c r="D8" s="215" t="s">
        <v>48</v>
      </c>
      <c r="E8" s="20"/>
      <c r="F8" s="20"/>
      <c r="G8" s="20"/>
      <c r="K8" s="28"/>
      <c r="N8" s="28"/>
    </row>
    <row r="9" spans="2:14" ht="15" customHeight="1" x14ac:dyDescent="0.25">
      <c r="B9" s="216">
        <v>1</v>
      </c>
      <c r="C9" s="217" t="s">
        <v>207</v>
      </c>
      <c r="D9" s="435" t="s">
        <v>208</v>
      </c>
      <c r="E9" s="20"/>
      <c r="F9" s="20"/>
      <c r="G9" s="20"/>
    </row>
    <row r="10" spans="2:14" ht="38.1" customHeight="1" x14ac:dyDescent="0.25">
      <c r="B10" s="216">
        <v>2</v>
      </c>
      <c r="C10" s="217" t="s">
        <v>209</v>
      </c>
      <c r="D10" s="435" t="s">
        <v>210</v>
      </c>
      <c r="E10" s="20"/>
      <c r="F10" s="20"/>
      <c r="G10" s="20"/>
    </row>
    <row r="11" spans="2:14" ht="15" customHeight="1" x14ac:dyDescent="0.25">
      <c r="B11" s="216">
        <v>3</v>
      </c>
      <c r="C11" s="217" t="s">
        <v>211</v>
      </c>
      <c r="D11" s="435" t="s">
        <v>212</v>
      </c>
      <c r="E11" s="20"/>
      <c r="F11" s="20"/>
      <c r="G11" s="20"/>
    </row>
    <row r="12" spans="2:14" ht="41.4" x14ac:dyDescent="0.25">
      <c r="B12" s="216">
        <v>4</v>
      </c>
      <c r="C12" s="217" t="s">
        <v>213</v>
      </c>
      <c r="D12" s="435" t="s">
        <v>54</v>
      </c>
      <c r="E12" s="20"/>
      <c r="F12" s="20"/>
      <c r="G12" s="20"/>
    </row>
    <row r="13" spans="2:14" ht="27.6" x14ac:dyDescent="0.25">
      <c r="B13" s="216">
        <v>5</v>
      </c>
      <c r="C13" s="217" t="s">
        <v>214</v>
      </c>
      <c r="D13" s="435" t="s">
        <v>54</v>
      </c>
      <c r="E13" s="20"/>
      <c r="F13" s="20"/>
      <c r="G13" s="20"/>
    </row>
    <row r="14" spans="2:14" ht="38.1" customHeight="1" x14ac:dyDescent="0.25">
      <c r="B14" s="216">
        <v>6</v>
      </c>
      <c r="C14" s="217" t="s">
        <v>215</v>
      </c>
      <c r="D14" s="435" t="s">
        <v>216</v>
      </c>
      <c r="E14" s="20"/>
      <c r="F14" s="20"/>
      <c r="G14" s="20"/>
    </row>
    <row r="15" spans="2:14" ht="15" customHeight="1" x14ac:dyDescent="0.25">
      <c r="B15" s="216">
        <v>7</v>
      </c>
      <c r="C15" s="217" t="s">
        <v>217</v>
      </c>
      <c r="D15" s="435" t="s">
        <v>218</v>
      </c>
      <c r="E15" s="20"/>
      <c r="F15" s="20"/>
      <c r="G15" s="20"/>
    </row>
    <row r="16" spans="2:14" ht="15" customHeight="1" x14ac:dyDescent="0.25">
      <c r="B16" s="216">
        <v>8</v>
      </c>
      <c r="C16" s="217" t="s">
        <v>219</v>
      </c>
      <c r="D16" s="436">
        <v>8731759334</v>
      </c>
      <c r="E16" s="20"/>
      <c r="F16" s="20"/>
      <c r="G16" s="20"/>
    </row>
    <row r="17" spans="2:7" ht="15" customHeight="1" x14ac:dyDescent="0.25">
      <c r="B17" s="216">
        <v>9</v>
      </c>
      <c r="C17" s="217" t="s">
        <v>220</v>
      </c>
      <c r="D17" s="436">
        <v>8731759334</v>
      </c>
      <c r="E17" s="20"/>
      <c r="F17" s="20"/>
      <c r="G17" s="20"/>
    </row>
    <row r="18" spans="2:7" ht="15" customHeight="1" x14ac:dyDescent="0.25">
      <c r="B18" s="216">
        <v>10</v>
      </c>
      <c r="C18" s="217" t="s">
        <v>221</v>
      </c>
      <c r="D18" s="435" t="s">
        <v>222</v>
      </c>
      <c r="E18" s="20"/>
      <c r="F18" s="20"/>
      <c r="G18" s="20"/>
    </row>
    <row r="19" spans="2:7" ht="15" customHeight="1" x14ac:dyDescent="0.25">
      <c r="B19" s="216">
        <v>11</v>
      </c>
      <c r="C19" s="218" t="s">
        <v>223</v>
      </c>
      <c r="D19" s="437">
        <v>41814</v>
      </c>
      <c r="E19" s="20"/>
      <c r="F19" s="20"/>
      <c r="G19" s="20"/>
    </row>
    <row r="20" spans="2:7" ht="15" customHeight="1" x14ac:dyDescent="0.25">
      <c r="B20" s="216">
        <v>12</v>
      </c>
      <c r="C20" s="217" t="s">
        <v>224</v>
      </c>
      <c r="D20" s="435" t="s">
        <v>225</v>
      </c>
      <c r="E20" s="20"/>
      <c r="F20" s="20"/>
      <c r="G20" s="20"/>
    </row>
    <row r="21" spans="2:7" ht="15" customHeight="1" x14ac:dyDescent="0.25">
      <c r="B21" s="216">
        <v>13</v>
      </c>
      <c r="C21" s="217" t="s">
        <v>226</v>
      </c>
      <c r="D21" s="435" t="s">
        <v>227</v>
      </c>
      <c r="E21" s="20"/>
      <c r="F21" s="20"/>
      <c r="G21" s="20"/>
    </row>
    <row r="22" spans="2:7" ht="15" customHeight="1" x14ac:dyDescent="0.25">
      <c r="B22" s="216">
        <v>14</v>
      </c>
      <c r="C22" s="217" t="s">
        <v>228</v>
      </c>
      <c r="D22" s="435" t="s">
        <v>229</v>
      </c>
      <c r="E22" s="20"/>
      <c r="F22" s="20"/>
      <c r="G22" s="20"/>
    </row>
    <row r="23" spans="2:7" ht="41.4" x14ac:dyDescent="0.25">
      <c r="B23" s="216">
        <v>15</v>
      </c>
      <c r="C23" s="219" t="s">
        <v>230</v>
      </c>
      <c r="D23" s="438" t="s">
        <v>231</v>
      </c>
      <c r="E23" s="20"/>
      <c r="F23" s="20"/>
      <c r="G23" s="20"/>
    </row>
    <row r="24" spans="2:7" ht="38.1" customHeight="1" x14ac:dyDescent="0.25">
      <c r="B24" s="216">
        <v>16</v>
      </c>
      <c r="C24" s="217" t="s">
        <v>232</v>
      </c>
      <c r="D24" s="438" t="s">
        <v>231</v>
      </c>
      <c r="E24" s="20"/>
      <c r="F24" s="20"/>
      <c r="G24" s="20"/>
    </row>
    <row r="25" spans="2:7" x14ac:dyDescent="0.25">
      <c r="B25" s="220"/>
      <c r="C25" s="220"/>
      <c r="D25" s="221"/>
      <c r="E25" s="20"/>
      <c r="F25" s="20"/>
      <c r="G25" s="20"/>
    </row>
    <row r="26" spans="2:7" ht="15" customHeight="1" x14ac:dyDescent="0.25">
      <c r="B26" s="564" t="s">
        <v>233</v>
      </c>
      <c r="C26" s="564"/>
      <c r="D26" s="222"/>
      <c r="E26" s="20"/>
      <c r="F26" s="20"/>
      <c r="G26" s="20"/>
    </row>
    <row r="27" spans="2:7" ht="15" customHeight="1" x14ac:dyDescent="0.25">
      <c r="B27" s="216">
        <v>17</v>
      </c>
      <c r="C27" s="217" t="s">
        <v>234</v>
      </c>
      <c r="D27" s="435" t="s">
        <v>235</v>
      </c>
      <c r="E27" s="20"/>
      <c r="F27" s="20"/>
      <c r="G27" s="20"/>
    </row>
    <row r="28" spans="2:7" ht="41.4" x14ac:dyDescent="0.25">
      <c r="B28" s="216">
        <v>18</v>
      </c>
      <c r="C28" s="217" t="s">
        <v>236</v>
      </c>
      <c r="D28" s="435" t="s">
        <v>237</v>
      </c>
      <c r="E28" s="20"/>
      <c r="F28" s="20"/>
      <c r="G28" s="20"/>
    </row>
    <row r="29" spans="2:7" ht="38.1" customHeight="1" x14ac:dyDescent="0.25">
      <c r="B29" s="216">
        <v>19</v>
      </c>
      <c r="C29" s="219" t="s">
        <v>238</v>
      </c>
      <c r="D29" s="438" t="s">
        <v>239</v>
      </c>
      <c r="E29" s="20"/>
      <c r="F29" s="20"/>
      <c r="G29" s="20"/>
    </row>
    <row r="30" spans="2:7" ht="38.1" customHeight="1" x14ac:dyDescent="0.25">
      <c r="B30" s="216">
        <v>20</v>
      </c>
      <c r="C30" s="219" t="s">
        <v>240</v>
      </c>
      <c r="D30" s="438" t="s">
        <v>241</v>
      </c>
      <c r="E30" s="20"/>
      <c r="F30" s="20"/>
      <c r="G30" s="20"/>
    </row>
    <row r="31" spans="2:7" ht="27.6" x14ac:dyDescent="0.25">
      <c r="B31" s="216">
        <v>21</v>
      </c>
      <c r="C31" s="217" t="s">
        <v>242</v>
      </c>
      <c r="D31" s="435" t="s">
        <v>239</v>
      </c>
      <c r="E31" s="20"/>
      <c r="F31" s="20"/>
      <c r="G31" s="20"/>
    </row>
    <row r="32" spans="2:7" ht="15" customHeight="1" x14ac:dyDescent="0.25">
      <c r="B32" s="216">
        <v>22</v>
      </c>
      <c r="C32" s="217" t="s">
        <v>243</v>
      </c>
      <c r="D32" s="435" t="s">
        <v>244</v>
      </c>
      <c r="E32" s="20"/>
      <c r="F32" s="20"/>
      <c r="G32" s="20"/>
    </row>
    <row r="33" spans="2:7" ht="15" customHeight="1" x14ac:dyDescent="0.25">
      <c r="B33" s="216">
        <v>23</v>
      </c>
      <c r="C33" s="217" t="s">
        <v>245</v>
      </c>
      <c r="D33" s="435" t="s">
        <v>246</v>
      </c>
      <c r="E33" s="20"/>
      <c r="F33" s="20"/>
      <c r="G33" s="20"/>
    </row>
    <row r="34" spans="2:7" ht="15" customHeight="1" x14ac:dyDescent="0.25">
      <c r="B34" s="216">
        <v>24</v>
      </c>
      <c r="C34" s="217" t="s">
        <v>247</v>
      </c>
      <c r="D34" s="435" t="s">
        <v>231</v>
      </c>
      <c r="E34" s="20"/>
      <c r="F34" s="20"/>
      <c r="G34" s="20"/>
    </row>
    <row r="35" spans="2:7" ht="15" customHeight="1" x14ac:dyDescent="0.25">
      <c r="B35" s="216">
        <v>25</v>
      </c>
      <c r="C35" s="217" t="s">
        <v>248</v>
      </c>
      <c r="D35" s="435" t="s">
        <v>231</v>
      </c>
      <c r="E35" s="20"/>
      <c r="F35" s="20"/>
      <c r="G35" s="20"/>
    </row>
    <row r="36" spans="2:7" ht="15" customHeight="1" x14ac:dyDescent="0.25">
      <c r="B36" s="216">
        <v>26</v>
      </c>
      <c r="C36" s="217" t="s">
        <v>249</v>
      </c>
      <c r="D36" s="435" t="s">
        <v>231</v>
      </c>
      <c r="E36" s="20"/>
      <c r="F36" s="20"/>
      <c r="G36" s="20"/>
    </row>
    <row r="37" spans="2:7" ht="15" customHeight="1" x14ac:dyDescent="0.25">
      <c r="B37" s="216">
        <v>27</v>
      </c>
      <c r="C37" s="217" t="s">
        <v>250</v>
      </c>
      <c r="D37" s="435" t="s">
        <v>231</v>
      </c>
      <c r="E37" s="20"/>
      <c r="F37" s="20"/>
      <c r="G37" s="20"/>
    </row>
    <row r="38" spans="2:7" ht="38.1" customHeight="1" x14ac:dyDescent="0.25">
      <c r="B38" s="216">
        <v>28</v>
      </c>
      <c r="C38" s="217" t="s">
        <v>251</v>
      </c>
      <c r="D38" s="435" t="s">
        <v>231</v>
      </c>
      <c r="E38" s="20"/>
      <c r="F38" s="20"/>
      <c r="G38" s="20"/>
    </row>
    <row r="39" spans="2:7" ht="38.1" customHeight="1" x14ac:dyDescent="0.25">
      <c r="B39" s="216">
        <v>29</v>
      </c>
      <c r="C39" s="217" t="s">
        <v>252</v>
      </c>
      <c r="D39" s="435" t="s">
        <v>231</v>
      </c>
      <c r="E39" s="20"/>
      <c r="F39" s="20"/>
      <c r="G39" s="20"/>
    </row>
    <row r="40" spans="2:7" ht="15" customHeight="1" x14ac:dyDescent="0.25">
      <c r="B40" s="216">
        <v>30</v>
      </c>
      <c r="C40" s="217" t="s">
        <v>253</v>
      </c>
      <c r="D40" s="435" t="s">
        <v>229</v>
      </c>
      <c r="E40" s="20"/>
      <c r="F40" s="20"/>
      <c r="G40" s="20"/>
    </row>
    <row r="41" spans="2:7" ht="124.2" x14ac:dyDescent="0.25">
      <c r="B41" s="216">
        <v>31</v>
      </c>
      <c r="C41" s="217" t="s">
        <v>254</v>
      </c>
      <c r="D41" s="435" t="s">
        <v>255</v>
      </c>
      <c r="E41" s="20"/>
      <c r="F41" s="20"/>
      <c r="G41" s="20"/>
    </row>
    <row r="42" spans="2:7" ht="38.1" customHeight="1" x14ac:dyDescent="0.25">
      <c r="B42" s="216">
        <v>32</v>
      </c>
      <c r="C42" s="217" t="s">
        <v>256</v>
      </c>
      <c r="D42" s="435" t="s">
        <v>257</v>
      </c>
      <c r="E42" s="20"/>
      <c r="F42" s="20"/>
      <c r="G42" s="20"/>
    </row>
    <row r="43" spans="2:7" ht="38.1" customHeight="1" x14ac:dyDescent="0.25">
      <c r="B43" s="216">
        <v>33</v>
      </c>
      <c r="C43" s="217" t="s">
        <v>258</v>
      </c>
      <c r="D43" s="435" t="s">
        <v>259</v>
      </c>
      <c r="E43" s="20"/>
      <c r="F43" s="20"/>
      <c r="G43" s="20"/>
    </row>
    <row r="44" spans="2:7" ht="15" customHeight="1" x14ac:dyDescent="0.25">
      <c r="B44" s="223" t="s">
        <v>260</v>
      </c>
      <c r="C44" s="217" t="s">
        <v>261</v>
      </c>
      <c r="D44" s="435" t="s">
        <v>262</v>
      </c>
      <c r="E44" s="20"/>
      <c r="F44" s="20"/>
      <c r="G44" s="20"/>
    </row>
    <row r="45" spans="2:7" ht="38.1" customHeight="1" x14ac:dyDescent="0.25">
      <c r="B45" s="216">
        <v>35</v>
      </c>
      <c r="C45" s="219" t="s">
        <v>263</v>
      </c>
      <c r="D45" s="438" t="s">
        <v>264</v>
      </c>
      <c r="E45" s="20"/>
      <c r="F45" s="20"/>
      <c r="G45" s="20"/>
    </row>
    <row r="46" spans="2:7" ht="41.4" x14ac:dyDescent="0.25">
      <c r="B46" s="216">
        <v>36</v>
      </c>
      <c r="C46" s="217" t="s">
        <v>265</v>
      </c>
      <c r="D46" s="435" t="s">
        <v>239</v>
      </c>
      <c r="E46" s="20"/>
      <c r="F46" s="20"/>
      <c r="G46" s="20"/>
    </row>
    <row r="47" spans="2:7" ht="38.1" customHeight="1" x14ac:dyDescent="0.25">
      <c r="B47" s="216">
        <v>37</v>
      </c>
      <c r="C47" s="219" t="s">
        <v>266</v>
      </c>
      <c r="D47" s="438" t="s">
        <v>231</v>
      </c>
      <c r="E47" s="20"/>
      <c r="F47" s="20"/>
      <c r="G47" s="20"/>
    </row>
    <row r="48" spans="2:7" x14ac:dyDescent="0.25">
      <c r="E48" s="20"/>
      <c r="F48" s="20"/>
      <c r="G48" s="20"/>
    </row>
    <row r="49" spans="5:7" x14ac:dyDescent="0.25">
      <c r="E49" s="20"/>
      <c r="F49" s="20"/>
      <c r="G49" s="20"/>
    </row>
    <row r="50" spans="5:7" x14ac:dyDescent="0.25">
      <c r="E50" s="20"/>
      <c r="F50" s="20"/>
      <c r="G50" s="20"/>
    </row>
    <row r="51" spans="5:7" x14ac:dyDescent="0.25">
      <c r="E51" s="20"/>
      <c r="F51" s="20"/>
      <c r="G51" s="20"/>
    </row>
    <row r="52" spans="5:7" x14ac:dyDescent="0.25">
      <c r="E52" s="20"/>
      <c r="F52" s="20"/>
      <c r="G52" s="20"/>
    </row>
    <row r="53" spans="5:7" x14ac:dyDescent="0.25">
      <c r="E53" s="20"/>
      <c r="F53" s="20"/>
      <c r="G53" s="20"/>
    </row>
    <row r="54" spans="5:7" x14ac:dyDescent="0.25">
      <c r="E54" s="20"/>
      <c r="F54" s="20"/>
      <c r="G54" s="20"/>
    </row>
    <row r="55" spans="5:7" x14ac:dyDescent="0.25">
      <c r="E55" s="20"/>
      <c r="F55" s="20"/>
      <c r="G55" s="20"/>
    </row>
    <row r="56" spans="5:7" x14ac:dyDescent="0.25">
      <c r="E56" s="20"/>
      <c r="F56" s="20"/>
      <c r="G56" s="20"/>
    </row>
    <row r="57" spans="5:7" x14ac:dyDescent="0.25">
      <c r="E57" s="20"/>
      <c r="F57" s="20"/>
      <c r="G57" s="20"/>
    </row>
    <row r="58" spans="5:7" x14ac:dyDescent="0.25">
      <c r="E58" s="20"/>
      <c r="F58" s="20"/>
      <c r="G58" s="20"/>
    </row>
    <row r="59" spans="5:7" x14ac:dyDescent="0.25">
      <c r="E59" s="20"/>
      <c r="F59" s="20"/>
      <c r="G59" s="20"/>
    </row>
    <row r="60" spans="5:7" x14ac:dyDescent="0.25">
      <c r="E60" s="20"/>
      <c r="F60" s="20"/>
      <c r="G60" s="20"/>
    </row>
    <row r="61" spans="5:7" x14ac:dyDescent="0.25">
      <c r="E61" s="20"/>
      <c r="F61" s="20"/>
      <c r="G61" s="20"/>
    </row>
    <row r="62" spans="5:7" x14ac:dyDescent="0.25">
      <c r="E62" s="20"/>
      <c r="F62" s="20"/>
      <c r="G62" s="20"/>
    </row>
    <row r="63" spans="5:7" x14ac:dyDescent="0.25">
      <c r="E63" s="20"/>
      <c r="F63" s="20"/>
      <c r="G63" s="20"/>
    </row>
  </sheetData>
  <sheetProtection algorithmName="SHA-512" hashValue="sBNQPQIKoX3MxLTCT81qR/YKi9brD4NGVNYr5VZ0l2kRCB6pGXWYPlCdIVmZ3yKhzMplJlWla/2sBXKP2xHPug==" saltValue="143EJnLY56LAHtlHTcyx3w==" spinCount="100000" sheet="1" objects="1" scenarios="1"/>
  <mergeCells count="1">
    <mergeCell ref="B26:C26"/>
  </mergeCells>
  <pageMargins left="0.511811024" right="0.511811024" top="0.78740157499999996" bottom="0.78740157499999996" header="0.31496062000000002" footer="0.31496062000000002"/>
  <pageSetup paperSize="9" orientation="portrait" r:id="rId1"/>
  <customProperties>
    <customPr name="_pios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9">
    <tabColor theme="8" tint="-0.249977111117893"/>
  </sheetPr>
  <dimension ref="B2:N101"/>
  <sheetViews>
    <sheetView showGridLines="0" zoomScaleNormal="100" workbookViewId="0">
      <pane xSplit="1" ySplit="6" topLeftCell="B7" activePane="bottomRight" state="frozen"/>
      <selection pane="topRight" activeCell="B7" sqref="B7"/>
      <selection pane="bottomLeft" activeCell="B7" sqref="B7"/>
      <selection pane="bottomRight" activeCell="D1" sqref="D1"/>
    </sheetView>
  </sheetViews>
  <sheetFormatPr defaultColWidth="9.33203125" defaultRowHeight="13.8" x14ac:dyDescent="0.25"/>
  <cols>
    <col min="1" max="1" width="2.33203125" style="19" customWidth="1"/>
    <col min="2" max="2" width="10.33203125" style="19" customWidth="1"/>
    <col min="3" max="3" width="123" style="19" customWidth="1"/>
    <col min="4" max="5" width="19.109375" style="19" customWidth="1"/>
    <col min="6" max="6" width="12.6640625" style="19" customWidth="1"/>
    <col min="7" max="16384" width="9.33203125" style="19"/>
  </cols>
  <sheetData>
    <row r="2" spans="2:14" s="20" customFormat="1" x14ac:dyDescent="0.25"/>
    <row r="3" spans="2:14" s="20" customFormat="1" x14ac:dyDescent="0.25"/>
    <row r="4" spans="2:14" s="20" customFormat="1" x14ac:dyDescent="0.25">
      <c r="B4" s="305" t="s">
        <v>267</v>
      </c>
    </row>
    <row r="5" spans="2:14" s="20" customFormat="1" x14ac:dyDescent="0.25">
      <c r="B5" s="305" t="s">
        <v>206</v>
      </c>
    </row>
    <row r="6" spans="2:14" s="20" customFormat="1" x14ac:dyDescent="0.25">
      <c r="B6" s="305" t="str">
        <f>'KM1'!B6</f>
        <v>Data Base: 30/06/2025</v>
      </c>
    </row>
    <row r="8" spans="2:14" ht="15" customHeight="1" x14ac:dyDescent="0.25">
      <c r="B8" s="28"/>
      <c r="C8" s="28"/>
      <c r="D8" s="11" t="s">
        <v>48</v>
      </c>
      <c r="E8" s="11" t="s">
        <v>49</v>
      </c>
      <c r="N8" s="28"/>
    </row>
    <row r="9" spans="2:14" ht="45" customHeight="1" x14ac:dyDescent="0.25">
      <c r="B9" s="28"/>
      <c r="C9" s="28"/>
      <c r="D9" s="192" t="s">
        <v>268</v>
      </c>
      <c r="E9" s="193" t="s">
        <v>269</v>
      </c>
    </row>
    <row r="10" spans="2:14" s="20" customFormat="1" ht="15" customHeight="1" x14ac:dyDescent="0.25">
      <c r="B10" s="567" t="s">
        <v>270</v>
      </c>
      <c r="C10" s="568"/>
      <c r="D10" s="568"/>
      <c r="E10" s="569"/>
    </row>
    <row r="11" spans="2:14" ht="15" customHeight="1" x14ac:dyDescent="0.25">
      <c r="B11" s="17">
        <v>1</v>
      </c>
      <c r="C11" s="194" t="s">
        <v>271</v>
      </c>
      <c r="D11" s="431">
        <v>117733002</v>
      </c>
      <c r="E11" s="432" t="s">
        <v>272</v>
      </c>
    </row>
    <row r="12" spans="2:14" ht="15" customHeight="1" x14ac:dyDescent="0.25">
      <c r="B12" s="17">
        <v>2</v>
      </c>
      <c r="C12" s="194" t="s">
        <v>273</v>
      </c>
      <c r="D12" s="531">
        <v>35201833</v>
      </c>
      <c r="E12" s="432" t="s">
        <v>274</v>
      </c>
    </row>
    <row r="13" spans="2:14" ht="15" customHeight="1" x14ac:dyDescent="0.25">
      <c r="B13" s="17">
        <v>3</v>
      </c>
      <c r="C13" s="194" t="s">
        <v>275</v>
      </c>
      <c r="D13" s="431">
        <v>21112106</v>
      </c>
      <c r="E13" s="432" t="s">
        <v>276</v>
      </c>
    </row>
    <row r="14" spans="2:14" ht="27.9" customHeight="1" x14ac:dyDescent="0.25">
      <c r="B14" s="17">
        <v>5</v>
      </c>
      <c r="C14" s="194" t="s">
        <v>277</v>
      </c>
      <c r="D14" s="431">
        <v>0</v>
      </c>
      <c r="E14" s="432"/>
    </row>
    <row r="15" spans="2:14" ht="15" customHeight="1" x14ac:dyDescent="0.25">
      <c r="B15" s="17">
        <v>6</v>
      </c>
      <c r="C15" s="197" t="s">
        <v>278</v>
      </c>
      <c r="D15" s="195">
        <f>SUM(D11:D14)</f>
        <v>174046941</v>
      </c>
      <c r="E15" s="196"/>
    </row>
    <row r="16" spans="2:14" s="20" customFormat="1" ht="15" customHeight="1" x14ac:dyDescent="0.25">
      <c r="B16" s="567" t="s">
        <v>279</v>
      </c>
      <c r="C16" s="568"/>
      <c r="D16" s="568"/>
      <c r="E16" s="569"/>
    </row>
    <row r="17" spans="2:5" ht="15" customHeight="1" x14ac:dyDescent="0.25">
      <c r="B17" s="17">
        <v>7</v>
      </c>
      <c r="C17" s="194" t="s">
        <v>280</v>
      </c>
      <c r="D17" s="431">
        <v>-652301</v>
      </c>
      <c r="E17" s="432"/>
    </row>
    <row r="18" spans="2:5" ht="15" customHeight="1" x14ac:dyDescent="0.25">
      <c r="B18" s="17">
        <v>8</v>
      </c>
      <c r="C18" s="194" t="s">
        <v>281</v>
      </c>
      <c r="D18" s="431">
        <v>-3641</v>
      </c>
      <c r="E18" s="432" t="s">
        <v>282</v>
      </c>
    </row>
    <row r="19" spans="2:5" ht="15" customHeight="1" x14ac:dyDescent="0.25">
      <c r="B19" s="17">
        <v>9</v>
      </c>
      <c r="C19" s="194" t="s">
        <v>283</v>
      </c>
      <c r="D19" s="431">
        <v>-4937</v>
      </c>
      <c r="E19" s="432" t="s">
        <v>284</v>
      </c>
    </row>
    <row r="20" spans="2:5" ht="27.9" customHeight="1" x14ac:dyDescent="0.25">
      <c r="B20" s="17">
        <v>10</v>
      </c>
      <c r="C20" s="194" t="s">
        <v>285</v>
      </c>
      <c r="D20" s="431">
        <v>0</v>
      </c>
      <c r="E20" s="432"/>
    </row>
    <row r="21" spans="2:5" ht="27.9" customHeight="1" x14ac:dyDescent="0.25">
      <c r="B21" s="17">
        <v>11</v>
      </c>
      <c r="C21" s="194" t="s">
        <v>286</v>
      </c>
      <c r="D21" s="431">
        <v>0</v>
      </c>
      <c r="E21" s="432"/>
    </row>
    <row r="22" spans="2:5" ht="15" customHeight="1" x14ac:dyDescent="0.25">
      <c r="B22" s="17">
        <v>15</v>
      </c>
      <c r="C22" s="194" t="s">
        <v>287</v>
      </c>
      <c r="D22" s="431">
        <v>0</v>
      </c>
      <c r="E22" s="432"/>
    </row>
    <row r="23" spans="2:5" ht="27.9" customHeight="1" x14ac:dyDescent="0.25">
      <c r="B23" s="17">
        <v>16</v>
      </c>
      <c r="C23" s="194" t="s">
        <v>288</v>
      </c>
      <c r="D23" s="431">
        <v>0</v>
      </c>
      <c r="E23" s="432"/>
    </row>
    <row r="24" spans="2:5" ht="15" customHeight="1" x14ac:dyDescent="0.25">
      <c r="B24" s="17">
        <v>17</v>
      </c>
      <c r="C24" s="194" t="s">
        <v>289</v>
      </c>
      <c r="D24" s="431">
        <v>0</v>
      </c>
      <c r="E24" s="432"/>
    </row>
    <row r="25" spans="2:5" ht="56.1" customHeight="1" x14ac:dyDescent="0.25">
      <c r="B25" s="17">
        <v>18</v>
      </c>
      <c r="C25" s="194" t="s">
        <v>290</v>
      </c>
      <c r="D25" s="431">
        <v>0</v>
      </c>
      <c r="E25" s="432"/>
    </row>
    <row r="26" spans="2:5" ht="69.900000000000006" customHeight="1" x14ac:dyDescent="0.25">
      <c r="B26" s="17">
        <v>19</v>
      </c>
      <c r="C26" s="194" t="s">
        <v>291</v>
      </c>
      <c r="D26" s="431">
        <v>0</v>
      </c>
      <c r="E26" s="432"/>
    </row>
    <row r="27" spans="2:5" ht="42" customHeight="1" x14ac:dyDescent="0.25">
      <c r="B27" s="17">
        <v>21</v>
      </c>
      <c r="C27" s="194" t="s">
        <v>292</v>
      </c>
      <c r="D27" s="431">
        <v>0</v>
      </c>
      <c r="E27" s="432"/>
    </row>
    <row r="28" spans="2:5" ht="15" customHeight="1" x14ac:dyDescent="0.25">
      <c r="B28" s="17">
        <v>22</v>
      </c>
      <c r="C28" s="194" t="s">
        <v>293</v>
      </c>
      <c r="D28" s="431">
        <v>0</v>
      </c>
      <c r="E28" s="432"/>
    </row>
    <row r="29" spans="2:5" ht="56.1" customHeight="1" x14ac:dyDescent="0.25">
      <c r="B29" s="17">
        <v>23</v>
      </c>
      <c r="C29" s="194" t="s">
        <v>294</v>
      </c>
      <c r="D29" s="431">
        <v>0</v>
      </c>
      <c r="E29" s="432"/>
    </row>
    <row r="30" spans="2:5" ht="27.9" customHeight="1" x14ac:dyDescent="0.25">
      <c r="B30" s="17">
        <v>25</v>
      </c>
      <c r="C30" s="194" t="s">
        <v>295</v>
      </c>
      <c r="D30" s="431">
        <v>0</v>
      </c>
      <c r="E30" s="432"/>
    </row>
    <row r="31" spans="2:5" ht="15" customHeight="1" x14ac:dyDescent="0.25">
      <c r="B31" s="17">
        <v>26</v>
      </c>
      <c r="C31" s="194" t="s">
        <v>296</v>
      </c>
      <c r="D31" s="195">
        <f>SUM(D32:D40)</f>
        <v>-1089057</v>
      </c>
      <c r="E31" s="432"/>
    </row>
    <row r="32" spans="2:5" ht="15" customHeight="1" x14ac:dyDescent="0.25">
      <c r="B32" s="11" t="s">
        <v>297</v>
      </c>
      <c r="C32" s="194" t="s">
        <v>298</v>
      </c>
      <c r="D32" s="431">
        <v>-1089057</v>
      </c>
      <c r="E32" s="432"/>
    </row>
    <row r="33" spans="2:5" ht="27.6" x14ac:dyDescent="0.25">
      <c r="B33" s="11" t="s">
        <v>299</v>
      </c>
      <c r="C33" s="194" t="s">
        <v>300</v>
      </c>
      <c r="D33" s="431">
        <v>0</v>
      </c>
      <c r="E33" s="432"/>
    </row>
    <row r="34" spans="2:5" ht="15" customHeight="1" x14ac:dyDescent="0.25">
      <c r="B34" s="11" t="s">
        <v>301</v>
      </c>
      <c r="C34" s="194" t="s">
        <v>302</v>
      </c>
      <c r="D34" s="431">
        <v>0</v>
      </c>
      <c r="E34" s="432"/>
    </row>
    <row r="35" spans="2:5" ht="15" customHeight="1" x14ac:dyDescent="0.25">
      <c r="B35" s="11" t="s">
        <v>303</v>
      </c>
      <c r="C35" s="194" t="s">
        <v>304</v>
      </c>
      <c r="D35" s="431">
        <v>0</v>
      </c>
      <c r="E35" s="432"/>
    </row>
    <row r="36" spans="2:5" ht="15" customHeight="1" x14ac:dyDescent="0.25">
      <c r="B36" s="11" t="s">
        <v>305</v>
      </c>
      <c r="C36" s="194" t="s">
        <v>306</v>
      </c>
      <c r="D36" s="431">
        <v>0</v>
      </c>
      <c r="E36" s="432"/>
    </row>
    <row r="37" spans="2:5" ht="15" customHeight="1" x14ac:dyDescent="0.25">
      <c r="B37" s="11" t="s">
        <v>307</v>
      </c>
      <c r="C37" s="194" t="s">
        <v>308</v>
      </c>
      <c r="D37" s="431">
        <v>0</v>
      </c>
      <c r="E37" s="432"/>
    </row>
    <row r="38" spans="2:5" ht="15" customHeight="1" x14ac:dyDescent="0.25">
      <c r="B38" s="11" t="s">
        <v>309</v>
      </c>
      <c r="C38" s="194" t="s">
        <v>310</v>
      </c>
      <c r="D38" s="431">
        <v>0</v>
      </c>
      <c r="E38" s="432"/>
    </row>
    <row r="39" spans="2:5" ht="15" customHeight="1" x14ac:dyDescent="0.25">
      <c r="B39" s="11" t="s">
        <v>311</v>
      </c>
      <c r="C39" s="194" t="s">
        <v>312</v>
      </c>
      <c r="D39" s="431">
        <v>0</v>
      </c>
      <c r="E39" s="432"/>
    </row>
    <row r="40" spans="2:5" ht="15" customHeight="1" x14ac:dyDescent="0.25">
      <c r="B40" s="11" t="s">
        <v>313</v>
      </c>
      <c r="C40" s="194" t="s">
        <v>314</v>
      </c>
      <c r="D40" s="431">
        <v>0</v>
      </c>
      <c r="E40" s="432"/>
    </row>
    <row r="41" spans="2:5" ht="27.9" customHeight="1" x14ac:dyDescent="0.25">
      <c r="B41" s="17">
        <v>27</v>
      </c>
      <c r="C41" s="194" t="s">
        <v>315</v>
      </c>
      <c r="D41" s="431">
        <v>0</v>
      </c>
      <c r="E41" s="432"/>
    </row>
    <row r="42" spans="2:5" ht="15" customHeight="1" x14ac:dyDescent="0.25">
      <c r="B42" s="17">
        <v>28</v>
      </c>
      <c r="C42" s="197" t="s">
        <v>316</v>
      </c>
      <c r="D42" s="195">
        <f>SUM(D17:D41)-D31</f>
        <v>-1749936</v>
      </c>
      <c r="E42" s="196"/>
    </row>
    <row r="43" spans="2:5" ht="15" customHeight="1" x14ac:dyDescent="0.25">
      <c r="B43" s="17">
        <v>29</v>
      </c>
      <c r="C43" s="197" t="s">
        <v>54</v>
      </c>
      <c r="D43" s="195">
        <f>D15+D42</f>
        <v>172297005</v>
      </c>
      <c r="E43" s="196"/>
    </row>
    <row r="44" spans="2:5" s="20" customFormat="1" ht="15" customHeight="1" x14ac:dyDescent="0.25">
      <c r="B44" s="567" t="s">
        <v>317</v>
      </c>
      <c r="C44" s="568"/>
      <c r="D44" s="568"/>
      <c r="E44" s="569"/>
    </row>
    <row r="45" spans="2:5" ht="15" customHeight="1" x14ac:dyDescent="0.25">
      <c r="B45" s="17">
        <v>30</v>
      </c>
      <c r="C45" s="194" t="s">
        <v>318</v>
      </c>
      <c r="D45" s="195">
        <f>SUM(D46:D47)</f>
        <v>0</v>
      </c>
      <c r="E45" s="196"/>
    </row>
    <row r="46" spans="2:5" ht="15" customHeight="1" x14ac:dyDescent="0.25">
      <c r="B46" s="17">
        <v>31</v>
      </c>
      <c r="C46" s="429" t="s">
        <v>319</v>
      </c>
      <c r="D46" s="431">
        <v>0</v>
      </c>
      <c r="E46" s="432"/>
    </row>
    <row r="47" spans="2:5" ht="15" customHeight="1" x14ac:dyDescent="0.25">
      <c r="B47" s="17">
        <v>32</v>
      </c>
      <c r="C47" s="429" t="s">
        <v>320</v>
      </c>
      <c r="D47" s="431">
        <v>0</v>
      </c>
      <c r="E47" s="432"/>
    </row>
    <row r="48" spans="2:5" ht="15" customHeight="1" x14ac:dyDescent="0.25">
      <c r="B48" s="17">
        <v>33</v>
      </c>
      <c r="C48" s="198" t="s">
        <v>321</v>
      </c>
      <c r="D48" s="431">
        <v>0</v>
      </c>
      <c r="E48" s="432"/>
    </row>
    <row r="49" spans="2:5" ht="27.9" customHeight="1" x14ac:dyDescent="0.25">
      <c r="B49" s="17">
        <v>34</v>
      </c>
      <c r="C49" s="194" t="s">
        <v>322</v>
      </c>
      <c r="D49" s="431">
        <v>0</v>
      </c>
      <c r="E49" s="432"/>
    </row>
    <row r="50" spans="2:5" ht="15" customHeight="1" x14ac:dyDescent="0.25">
      <c r="B50" s="17">
        <v>35</v>
      </c>
      <c r="C50" s="430" t="s">
        <v>323</v>
      </c>
      <c r="D50" s="431">
        <v>0</v>
      </c>
      <c r="E50" s="432"/>
    </row>
    <row r="51" spans="2:5" ht="15" customHeight="1" x14ac:dyDescent="0.25">
      <c r="B51" s="17">
        <v>36</v>
      </c>
      <c r="C51" s="197" t="s">
        <v>324</v>
      </c>
      <c r="D51" s="195">
        <f>D45+D48+D49</f>
        <v>0</v>
      </c>
      <c r="E51" s="196"/>
    </row>
    <row r="52" spans="2:5" s="20" customFormat="1" ht="15" customHeight="1" x14ac:dyDescent="0.25">
      <c r="B52" s="567" t="s">
        <v>325</v>
      </c>
      <c r="C52" s="568"/>
      <c r="D52" s="568"/>
      <c r="E52" s="569"/>
    </row>
    <row r="53" spans="2:5" ht="27.9" customHeight="1" x14ac:dyDescent="0.25">
      <c r="B53" s="17">
        <v>37</v>
      </c>
      <c r="C53" s="194" t="s">
        <v>326</v>
      </c>
      <c r="D53" s="431">
        <v>0</v>
      </c>
      <c r="E53" s="432"/>
    </row>
    <row r="54" spans="2:5" ht="15" customHeight="1" x14ac:dyDescent="0.25">
      <c r="B54" s="17">
        <v>38</v>
      </c>
      <c r="C54" s="194" t="s">
        <v>327</v>
      </c>
      <c r="D54" s="431">
        <v>0</v>
      </c>
      <c r="E54" s="432"/>
    </row>
    <row r="55" spans="2:5" ht="27.9" customHeight="1" x14ac:dyDescent="0.25">
      <c r="B55" s="17">
        <v>39</v>
      </c>
      <c r="C55" s="194" t="s">
        <v>328</v>
      </c>
      <c r="D55" s="431">
        <v>0</v>
      </c>
      <c r="E55" s="432"/>
    </row>
    <row r="56" spans="2:5" ht="27.9" customHeight="1" x14ac:dyDescent="0.25">
      <c r="B56" s="17">
        <v>40</v>
      </c>
      <c r="C56" s="194" t="s">
        <v>329</v>
      </c>
      <c r="D56" s="431">
        <v>0</v>
      </c>
      <c r="E56" s="432"/>
    </row>
    <row r="57" spans="2:5" ht="15" customHeight="1" x14ac:dyDescent="0.25">
      <c r="B57" s="17">
        <v>41</v>
      </c>
      <c r="C57" s="194" t="s">
        <v>296</v>
      </c>
      <c r="D57" s="431">
        <v>0</v>
      </c>
      <c r="E57" s="432"/>
    </row>
    <row r="58" spans="2:5" ht="15" customHeight="1" x14ac:dyDescent="0.25">
      <c r="B58" s="11" t="s">
        <v>330</v>
      </c>
      <c r="C58" s="194" t="s">
        <v>331</v>
      </c>
      <c r="D58" s="431">
        <v>0</v>
      </c>
      <c r="E58" s="432"/>
    </row>
    <row r="59" spans="2:5" ht="15" customHeight="1" x14ac:dyDescent="0.25">
      <c r="B59" s="11" t="s">
        <v>332</v>
      </c>
      <c r="C59" s="194" t="s">
        <v>333</v>
      </c>
      <c r="D59" s="431">
        <v>0</v>
      </c>
      <c r="E59" s="432"/>
    </row>
    <row r="60" spans="2:5" x14ac:dyDescent="0.25">
      <c r="B60" s="17">
        <v>42</v>
      </c>
      <c r="C60" s="194" t="s">
        <v>334</v>
      </c>
      <c r="D60" s="431">
        <v>0</v>
      </c>
      <c r="E60" s="432"/>
    </row>
    <row r="61" spans="2:5" ht="15" customHeight="1" x14ac:dyDescent="0.25">
      <c r="B61" s="17">
        <v>43</v>
      </c>
      <c r="C61" s="197" t="s">
        <v>335</v>
      </c>
      <c r="D61" s="195">
        <f>SUM(D53:D60)</f>
        <v>0</v>
      </c>
      <c r="E61" s="196"/>
    </row>
    <row r="62" spans="2:5" ht="15" customHeight="1" x14ac:dyDescent="0.25">
      <c r="B62" s="17">
        <v>44</v>
      </c>
      <c r="C62" s="197" t="s">
        <v>336</v>
      </c>
      <c r="D62" s="195">
        <f>D51+D61</f>
        <v>0</v>
      </c>
      <c r="E62" s="196"/>
    </row>
    <row r="63" spans="2:5" ht="15" customHeight="1" x14ac:dyDescent="0.25">
      <c r="B63" s="17">
        <v>45</v>
      </c>
      <c r="C63" s="197" t="s">
        <v>57</v>
      </c>
      <c r="D63" s="195">
        <f>D43+D62</f>
        <v>172297005</v>
      </c>
      <c r="E63" s="196"/>
    </row>
    <row r="64" spans="2:5" s="20" customFormat="1" ht="15" customHeight="1" x14ac:dyDescent="0.25">
      <c r="B64" s="567" t="s">
        <v>337</v>
      </c>
      <c r="C64" s="568"/>
      <c r="D64" s="568"/>
      <c r="E64" s="569"/>
    </row>
    <row r="65" spans="2:5" ht="15" customHeight="1" x14ac:dyDescent="0.25">
      <c r="B65" s="17">
        <v>46</v>
      </c>
      <c r="C65" s="194" t="s">
        <v>338</v>
      </c>
      <c r="D65" s="431">
        <v>0</v>
      </c>
      <c r="E65" s="432"/>
    </row>
    <row r="66" spans="2:5" ht="15" customHeight="1" x14ac:dyDescent="0.25">
      <c r="B66" s="17">
        <v>47</v>
      </c>
      <c r="C66" s="199" t="s">
        <v>339</v>
      </c>
      <c r="D66" s="431">
        <v>21071593</v>
      </c>
      <c r="E66" s="431" t="s">
        <v>340</v>
      </c>
    </row>
    <row r="67" spans="2:5" x14ac:dyDescent="0.25">
      <c r="B67" s="17">
        <v>48</v>
      </c>
      <c r="C67" s="194" t="s">
        <v>341</v>
      </c>
      <c r="D67" s="431">
        <v>0</v>
      </c>
      <c r="E67" s="432"/>
    </row>
    <row r="68" spans="2:5" ht="15" customHeight="1" x14ac:dyDescent="0.25">
      <c r="B68" s="17">
        <v>49</v>
      </c>
      <c r="C68" s="430" t="s">
        <v>323</v>
      </c>
      <c r="D68" s="431">
        <v>0</v>
      </c>
      <c r="E68" s="432"/>
    </row>
    <row r="69" spans="2:5" ht="15" customHeight="1" x14ac:dyDescent="0.25">
      <c r="B69" s="17">
        <v>51</v>
      </c>
      <c r="C69" s="197" t="s">
        <v>342</v>
      </c>
      <c r="D69" s="195">
        <f>D65+D66+D67</f>
        <v>21071593</v>
      </c>
      <c r="E69" s="196"/>
    </row>
    <row r="70" spans="2:5" s="20" customFormat="1" ht="15" customHeight="1" x14ac:dyDescent="0.25">
      <c r="B70" s="567" t="s">
        <v>343</v>
      </c>
      <c r="C70" s="568"/>
      <c r="D70" s="568"/>
      <c r="E70" s="569"/>
    </row>
    <row r="71" spans="2:5" ht="27.9" customHeight="1" x14ac:dyDescent="0.25">
      <c r="B71" s="17">
        <v>52</v>
      </c>
      <c r="C71" s="194" t="s">
        <v>344</v>
      </c>
      <c r="D71" s="431">
        <v>0</v>
      </c>
      <c r="E71" s="432"/>
    </row>
    <row r="72" spans="2:5" ht="15" customHeight="1" x14ac:dyDescent="0.25">
      <c r="B72" s="17">
        <v>53</v>
      </c>
      <c r="C72" s="194" t="s">
        <v>345</v>
      </c>
      <c r="D72" s="431">
        <v>0</v>
      </c>
      <c r="E72" s="432"/>
    </row>
    <row r="73" spans="2:5" ht="42" customHeight="1" x14ac:dyDescent="0.25">
      <c r="B73" s="17">
        <v>54</v>
      </c>
      <c r="C73" s="194" t="s">
        <v>346</v>
      </c>
      <c r="D73" s="431">
        <v>0</v>
      </c>
      <c r="E73" s="432"/>
    </row>
    <row r="74" spans="2:5" ht="42" customHeight="1" x14ac:dyDescent="0.25">
      <c r="B74" s="17">
        <v>55</v>
      </c>
      <c r="C74" s="194" t="s">
        <v>347</v>
      </c>
      <c r="D74" s="431">
        <v>0</v>
      </c>
      <c r="E74" s="432"/>
    </row>
    <row r="75" spans="2:5" ht="15" customHeight="1" x14ac:dyDescent="0.25">
      <c r="B75" s="17">
        <v>56</v>
      </c>
      <c r="C75" s="194" t="s">
        <v>296</v>
      </c>
      <c r="D75" s="195">
        <f>SUM(D76:D77)</f>
        <v>0</v>
      </c>
      <c r="E75" s="196"/>
    </row>
    <row r="76" spans="2:5" ht="15" customHeight="1" x14ac:dyDescent="0.25">
      <c r="B76" s="11" t="s">
        <v>348</v>
      </c>
      <c r="C76" s="429" t="s">
        <v>349</v>
      </c>
      <c r="D76" s="431">
        <v>0</v>
      </c>
      <c r="E76" s="432"/>
    </row>
    <row r="77" spans="2:5" ht="15" customHeight="1" x14ac:dyDescent="0.25">
      <c r="B77" s="11" t="s">
        <v>350</v>
      </c>
      <c r="C77" s="429" t="s">
        <v>351</v>
      </c>
      <c r="D77" s="431">
        <v>0</v>
      </c>
      <c r="E77" s="432"/>
    </row>
    <row r="78" spans="2:5" ht="15" customHeight="1" x14ac:dyDescent="0.25">
      <c r="B78" s="17">
        <v>57</v>
      </c>
      <c r="C78" s="197" t="s">
        <v>352</v>
      </c>
      <c r="D78" s="195">
        <f>SUM(D71:D75)</f>
        <v>0</v>
      </c>
      <c r="E78" s="196"/>
    </row>
    <row r="79" spans="2:5" ht="15" customHeight="1" x14ac:dyDescent="0.25">
      <c r="B79" s="17">
        <v>58</v>
      </c>
      <c r="C79" s="197" t="s">
        <v>353</v>
      </c>
      <c r="D79" s="195">
        <f>D69+D78</f>
        <v>21071593</v>
      </c>
      <c r="E79" s="196"/>
    </row>
    <row r="80" spans="2:5" ht="15" customHeight="1" x14ac:dyDescent="0.25">
      <c r="B80" s="17">
        <v>59</v>
      </c>
      <c r="C80" s="197" t="s">
        <v>354</v>
      </c>
      <c r="D80" s="195">
        <f>D63+D79</f>
        <v>193368598</v>
      </c>
      <c r="E80" s="196"/>
    </row>
    <row r="81" spans="2:6" ht="15" customHeight="1" x14ac:dyDescent="0.25">
      <c r="B81" s="17">
        <v>60</v>
      </c>
      <c r="C81" s="197" t="s">
        <v>355</v>
      </c>
      <c r="D81" s="431">
        <v>757538668</v>
      </c>
      <c r="E81" s="432"/>
    </row>
    <row r="82" spans="2:6" s="20" customFormat="1" ht="15" customHeight="1" x14ac:dyDescent="0.25">
      <c r="B82" s="567" t="s">
        <v>356</v>
      </c>
      <c r="C82" s="568"/>
      <c r="D82" s="568"/>
      <c r="E82" s="569"/>
    </row>
    <row r="83" spans="2:6" ht="15" customHeight="1" x14ac:dyDescent="0.25">
      <c r="B83" s="17">
        <v>61</v>
      </c>
      <c r="C83" s="197" t="s">
        <v>74</v>
      </c>
      <c r="D83" s="228">
        <f>D43/D81</f>
        <v>0.22700000000000001</v>
      </c>
      <c r="E83" s="383"/>
    </row>
    <row r="84" spans="2:6" ht="15" customHeight="1" x14ac:dyDescent="0.25">
      <c r="B84" s="17">
        <v>62</v>
      </c>
      <c r="C84" s="197" t="s">
        <v>357</v>
      </c>
      <c r="D84" s="228">
        <f>D63/D81</f>
        <v>0.22700000000000001</v>
      </c>
      <c r="E84" s="383"/>
    </row>
    <row r="85" spans="2:6" ht="15" customHeight="1" x14ac:dyDescent="0.25">
      <c r="B85" s="17">
        <v>63</v>
      </c>
      <c r="C85" s="197" t="s">
        <v>358</v>
      </c>
      <c r="D85" s="228">
        <f>D80/D81</f>
        <v>0.255</v>
      </c>
      <c r="E85" s="383"/>
    </row>
    <row r="86" spans="2:6" ht="15" customHeight="1" x14ac:dyDescent="0.25">
      <c r="B86" s="17">
        <v>64</v>
      </c>
      <c r="C86" s="197" t="s">
        <v>359</v>
      </c>
      <c r="D86" s="228">
        <f>SUM(D87:D89)</f>
        <v>2.5999999999999999E-2</v>
      </c>
      <c r="E86" s="383"/>
      <c r="F86" s="44"/>
    </row>
    <row r="87" spans="2:6" ht="15" customHeight="1" x14ac:dyDescent="0.25">
      <c r="B87" s="17">
        <v>65</v>
      </c>
      <c r="C87" s="429" t="s">
        <v>360</v>
      </c>
      <c r="D87" s="433">
        <v>2.5000000000000001E-2</v>
      </c>
      <c r="E87" s="383"/>
      <c r="F87" s="44"/>
    </row>
    <row r="88" spans="2:6" ht="15" customHeight="1" x14ac:dyDescent="0.25">
      <c r="B88" s="17">
        <v>66</v>
      </c>
      <c r="C88" s="429" t="s">
        <v>361</v>
      </c>
      <c r="D88" s="433">
        <v>1E-3</v>
      </c>
      <c r="E88" s="383"/>
      <c r="F88" s="44"/>
    </row>
    <row r="89" spans="2:6" ht="15" customHeight="1" x14ac:dyDescent="0.25">
      <c r="B89" s="17">
        <v>67</v>
      </c>
      <c r="C89" s="429" t="s">
        <v>362</v>
      </c>
      <c r="D89" s="433">
        <v>0</v>
      </c>
      <c r="E89" s="383"/>
      <c r="F89" s="44"/>
    </row>
    <row r="90" spans="2:6" x14ac:dyDescent="0.25">
      <c r="B90" s="17">
        <v>68</v>
      </c>
      <c r="C90" s="197" t="s">
        <v>363</v>
      </c>
      <c r="D90" s="228">
        <f>D83-0.045-D86</f>
        <v>0.156</v>
      </c>
      <c r="E90" s="383"/>
      <c r="F90" s="45"/>
    </row>
    <row r="91" spans="2:6" s="20" customFormat="1" ht="15" customHeight="1" x14ac:dyDescent="0.25">
      <c r="B91" s="567" t="s">
        <v>364</v>
      </c>
      <c r="C91" s="568"/>
      <c r="D91" s="568"/>
      <c r="E91" s="569"/>
    </row>
    <row r="92" spans="2:6" ht="69" x14ac:dyDescent="0.25">
      <c r="B92" s="17">
        <v>72</v>
      </c>
      <c r="C92" s="194" t="s">
        <v>365</v>
      </c>
      <c r="D92" s="434">
        <v>0</v>
      </c>
      <c r="E92" s="434"/>
    </row>
    <row r="93" spans="2:6" ht="56.1" customHeight="1" x14ac:dyDescent="0.25">
      <c r="B93" s="17">
        <v>73</v>
      </c>
      <c r="C93" s="194" t="s">
        <v>366</v>
      </c>
      <c r="D93" s="434">
        <v>0</v>
      </c>
      <c r="E93" s="434"/>
    </row>
    <row r="94" spans="2:6" ht="27.9" customHeight="1" x14ac:dyDescent="0.25">
      <c r="B94" s="17">
        <v>75</v>
      </c>
      <c r="C94" s="194" t="s">
        <v>367</v>
      </c>
      <c r="D94" s="434">
        <v>0</v>
      </c>
      <c r="E94" s="434"/>
    </row>
    <row r="95" spans="2:6" s="20" customFormat="1" ht="15" customHeight="1" x14ac:dyDescent="0.25">
      <c r="B95" s="567" t="s">
        <v>368</v>
      </c>
      <c r="C95" s="568"/>
      <c r="D95" s="568"/>
      <c r="E95" s="569"/>
    </row>
    <row r="96" spans="2:6" ht="27.9" customHeight="1" x14ac:dyDescent="0.25">
      <c r="B96" s="17">
        <v>82</v>
      </c>
      <c r="C96" s="198" t="s">
        <v>369</v>
      </c>
      <c r="D96" s="434">
        <v>0</v>
      </c>
      <c r="E96" s="434"/>
    </row>
    <row r="97" spans="2:5" ht="15" customHeight="1" x14ac:dyDescent="0.25">
      <c r="B97" s="17">
        <v>83</v>
      </c>
      <c r="C97" s="198" t="s">
        <v>370</v>
      </c>
      <c r="D97" s="434">
        <v>0</v>
      </c>
      <c r="E97" s="434"/>
    </row>
    <row r="98" spans="2:5" ht="15" customHeight="1" x14ac:dyDescent="0.25">
      <c r="B98" s="17">
        <v>84</v>
      </c>
      <c r="C98" s="199" t="s">
        <v>371</v>
      </c>
      <c r="D98" s="434">
        <v>0</v>
      </c>
      <c r="E98" s="434"/>
    </row>
    <row r="99" spans="2:5" ht="15" customHeight="1" x14ac:dyDescent="0.25">
      <c r="B99" s="17">
        <v>85</v>
      </c>
      <c r="C99" s="198" t="s">
        <v>372</v>
      </c>
      <c r="D99" s="434">
        <v>0</v>
      </c>
      <c r="E99" s="434"/>
    </row>
    <row r="101" spans="2:5" ht="84.75" customHeight="1" x14ac:dyDescent="0.25">
      <c r="B101" s="565" t="s">
        <v>882</v>
      </c>
      <c r="C101" s="566"/>
      <c r="D101" s="566"/>
      <c r="E101" s="566"/>
    </row>
  </sheetData>
  <sheetProtection algorithmName="SHA-512" hashValue="+Il6A9XX+sIy5VWJzU7HVdTmxyEniQkcYHVmdQ7BjikGCyqBfZNtYZSMLZmgLK/rKWHhLWQfBmC8Ko+7dMVwWw==" saltValue="Y3OlHB215f++WB0QPeKKTw==" spinCount="100000" sheet="1" objects="1" scenarios="1"/>
  <mergeCells count="10">
    <mergeCell ref="B101:E101"/>
    <mergeCell ref="B82:E82"/>
    <mergeCell ref="B91:E91"/>
    <mergeCell ref="B95:E95"/>
    <mergeCell ref="B10:E10"/>
    <mergeCell ref="B16:E16"/>
    <mergeCell ref="B44:E44"/>
    <mergeCell ref="B52:E52"/>
    <mergeCell ref="B64:E64"/>
    <mergeCell ref="B70:E70"/>
  </mergeCells>
  <pageMargins left="0.51181102362204722" right="0.51181102362204722" top="0.78740157480314965" bottom="0.78740157480314965" header="0.31496062992125984" footer="0.31496062992125984"/>
  <pageSetup paperSize="9" scale="80" orientation="landscape" r:id="rId1"/>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10">
    <tabColor theme="8" tint="-0.249977111117893"/>
  </sheetPr>
  <dimension ref="A1:H49"/>
  <sheetViews>
    <sheetView showGridLines="0" workbookViewId="0">
      <pane xSplit="1" ySplit="6" topLeftCell="B7" activePane="bottomRight" state="frozen"/>
      <selection pane="topRight" activeCell="B7" sqref="B7"/>
      <selection pane="bottomLeft" activeCell="B7" sqref="B7"/>
      <selection pane="bottomRight" activeCell="C1" sqref="C1"/>
    </sheetView>
  </sheetViews>
  <sheetFormatPr defaultColWidth="9.33203125" defaultRowHeight="13.8" x14ac:dyDescent="0.25"/>
  <cols>
    <col min="1" max="1" width="2.33203125" style="3" customWidth="1"/>
    <col min="2" max="2" width="66" style="200" customWidth="1"/>
    <col min="3" max="4" width="26.6640625" style="200" customWidth="1"/>
    <col min="5" max="5" width="20.77734375" style="3" customWidth="1"/>
    <col min="6" max="6" width="12.6640625" style="3" customWidth="1"/>
    <col min="7" max="16384" width="9.33203125" style="3"/>
  </cols>
  <sheetData>
    <row r="1" spans="1:4" x14ac:dyDescent="0.25">
      <c r="A1" s="42"/>
    </row>
    <row r="4" spans="1:4" x14ac:dyDescent="0.25">
      <c r="B4" s="307" t="s">
        <v>373</v>
      </c>
    </row>
    <row r="5" spans="1:4" x14ac:dyDescent="0.25">
      <c r="B5" s="308" t="s">
        <v>206</v>
      </c>
    </row>
    <row r="6" spans="1:4" x14ac:dyDescent="0.25">
      <c r="B6" s="305" t="str">
        <f>'KM1'!B6</f>
        <v>Data Base: 30/06/2025</v>
      </c>
    </row>
    <row r="8" spans="1:4" x14ac:dyDescent="0.2">
      <c r="C8" s="229" t="s">
        <v>47</v>
      </c>
    </row>
    <row r="9" spans="1:4" ht="15" customHeight="1" x14ac:dyDescent="0.25">
      <c r="B9" s="201"/>
      <c r="C9" s="202" t="s">
        <v>48</v>
      </c>
      <c r="D9" s="203" t="s">
        <v>50</v>
      </c>
    </row>
    <row r="10" spans="1:4" ht="42" customHeight="1" x14ac:dyDescent="0.25">
      <c r="B10" s="204" t="s">
        <v>374</v>
      </c>
      <c r="C10" s="205" t="s">
        <v>375</v>
      </c>
      <c r="D10" s="206" t="s">
        <v>376</v>
      </c>
    </row>
    <row r="11" spans="1:4" ht="15" customHeight="1" x14ac:dyDescent="0.25">
      <c r="B11" s="570" t="s">
        <v>377</v>
      </c>
      <c r="C11" s="570"/>
      <c r="D11" s="570"/>
    </row>
    <row r="12" spans="1:4" ht="15" customHeight="1" x14ac:dyDescent="0.25">
      <c r="B12" s="413" t="s">
        <v>144</v>
      </c>
      <c r="C12" s="414">
        <f>SUM(C13:C19)</f>
        <v>885650669</v>
      </c>
      <c r="D12" s="413"/>
    </row>
    <row r="13" spans="1:4" ht="15" customHeight="1" x14ac:dyDescent="0.25">
      <c r="B13" s="208" t="s">
        <v>145</v>
      </c>
      <c r="C13" s="423">
        <v>23618</v>
      </c>
      <c r="D13" s="424"/>
    </row>
    <row r="14" spans="1:4" ht="15" customHeight="1" x14ac:dyDescent="0.25">
      <c r="B14" s="208" t="s">
        <v>146</v>
      </c>
      <c r="C14" s="423">
        <v>60182408</v>
      </c>
      <c r="D14" s="424"/>
    </row>
    <row r="15" spans="1:4" ht="15" customHeight="1" x14ac:dyDescent="0.25">
      <c r="B15" s="208" t="s">
        <v>147</v>
      </c>
      <c r="C15" s="423">
        <v>211830167</v>
      </c>
      <c r="D15" s="424"/>
    </row>
    <row r="16" spans="1:4" ht="15" customHeight="1" x14ac:dyDescent="0.25">
      <c r="B16" s="208" t="s">
        <v>148</v>
      </c>
      <c r="C16" s="423">
        <v>224320335</v>
      </c>
      <c r="D16" s="424"/>
    </row>
    <row r="17" spans="2:4" ht="15" customHeight="1" x14ac:dyDescent="0.25">
      <c r="B17" s="210" t="s">
        <v>149</v>
      </c>
      <c r="C17" s="423">
        <v>330708751</v>
      </c>
      <c r="D17" s="424"/>
    </row>
    <row r="18" spans="2:4" ht="15" customHeight="1" x14ac:dyDescent="0.25">
      <c r="B18" s="210" t="s">
        <v>150</v>
      </c>
      <c r="C18" s="423">
        <v>57662035</v>
      </c>
      <c r="D18" s="424"/>
    </row>
    <row r="19" spans="2:4" ht="15" customHeight="1" x14ac:dyDescent="0.25">
      <c r="B19" s="208" t="s">
        <v>151</v>
      </c>
      <c r="C19" s="423">
        <v>923355</v>
      </c>
      <c r="D19" s="424"/>
    </row>
    <row r="20" spans="2:4" ht="15" customHeight="1" x14ac:dyDescent="0.25">
      <c r="B20" s="413" t="s">
        <v>152</v>
      </c>
      <c r="C20" s="415">
        <f>SUM(C21:C22)</f>
        <v>2161149</v>
      </c>
      <c r="D20" s="416"/>
    </row>
    <row r="21" spans="2:4" ht="15" customHeight="1" x14ac:dyDescent="0.25">
      <c r="B21" s="208" t="s">
        <v>153</v>
      </c>
      <c r="C21" s="423">
        <v>-3641</v>
      </c>
      <c r="D21" s="425" t="s">
        <v>282</v>
      </c>
    </row>
    <row r="22" spans="2:4" ht="15" customHeight="1" x14ac:dyDescent="0.25">
      <c r="B22" s="208" t="s">
        <v>154</v>
      </c>
      <c r="C22" s="423">
        <v>2164790</v>
      </c>
      <c r="D22" s="425"/>
    </row>
    <row r="23" spans="2:4" ht="15" customHeight="1" x14ac:dyDescent="0.25">
      <c r="B23" s="413" t="s">
        <v>155</v>
      </c>
      <c r="C23" s="426">
        <v>155506</v>
      </c>
      <c r="D23" s="427"/>
    </row>
    <row r="24" spans="2:4" ht="15" customHeight="1" x14ac:dyDescent="0.25">
      <c r="B24" s="417" t="s">
        <v>156</v>
      </c>
      <c r="C24" s="426">
        <v>4937</v>
      </c>
      <c r="D24" s="428" t="s">
        <v>284</v>
      </c>
    </row>
    <row r="25" spans="2:4" ht="15" customHeight="1" x14ac:dyDescent="0.25">
      <c r="B25" s="418" t="s">
        <v>157</v>
      </c>
      <c r="C25" s="419">
        <f>C12+C20+C23+C24</f>
        <v>887972261</v>
      </c>
      <c r="D25" s="420"/>
    </row>
    <row r="26" spans="2:4" ht="15" customHeight="1" x14ac:dyDescent="0.25">
      <c r="B26" s="207"/>
      <c r="C26" s="212"/>
      <c r="D26" s="211"/>
    </row>
    <row r="27" spans="2:4" ht="15" customHeight="1" x14ac:dyDescent="0.25">
      <c r="B27" s="571" t="s">
        <v>378</v>
      </c>
      <c r="C27" s="571"/>
      <c r="D27" s="571"/>
    </row>
    <row r="28" spans="2:4" ht="15" customHeight="1" x14ac:dyDescent="0.25">
      <c r="B28" s="413" t="s">
        <v>159</v>
      </c>
      <c r="C28" s="415">
        <f>SUM(C29:C35)+C38</f>
        <v>722657079</v>
      </c>
      <c r="D28" s="413"/>
    </row>
    <row r="29" spans="2:4" ht="15" customHeight="1" x14ac:dyDescent="0.25">
      <c r="B29" s="208" t="s">
        <v>160</v>
      </c>
      <c r="C29" s="423">
        <f>4763355-3791336</f>
        <v>972019</v>
      </c>
      <c r="D29" s="424"/>
    </row>
    <row r="30" spans="2:4" ht="15" customHeight="1" x14ac:dyDescent="0.25">
      <c r="B30" s="208" t="s">
        <v>161</v>
      </c>
      <c r="C30" s="423">
        <v>0</v>
      </c>
      <c r="D30" s="424"/>
    </row>
    <row r="31" spans="2:4" ht="15" customHeight="1" x14ac:dyDescent="0.25">
      <c r="B31" s="208" t="s">
        <v>162</v>
      </c>
      <c r="C31" s="423">
        <f>552660+3238676</f>
        <v>3791336</v>
      </c>
      <c r="D31" s="424"/>
    </row>
    <row r="32" spans="2:4" ht="28.5" customHeight="1" x14ac:dyDescent="0.25">
      <c r="B32" s="208" t="s">
        <v>164</v>
      </c>
      <c r="C32" s="423">
        <v>22457381</v>
      </c>
      <c r="D32" s="424"/>
    </row>
    <row r="33" spans="2:4" ht="15" customHeight="1" x14ac:dyDescent="0.25">
      <c r="B33" s="208" t="s">
        <v>165</v>
      </c>
      <c r="C33" s="423">
        <v>66963662</v>
      </c>
      <c r="D33" s="424"/>
    </row>
    <row r="34" spans="2:4" ht="15" customHeight="1" x14ac:dyDescent="0.25">
      <c r="B34" s="208" t="s">
        <v>166</v>
      </c>
      <c r="C34" s="423">
        <f>33201980+1630348+92139581+4484850+17403665+7929788</f>
        <v>156790212</v>
      </c>
      <c r="D34" s="424"/>
    </row>
    <row r="35" spans="2:4" ht="15" customHeight="1" x14ac:dyDescent="0.25">
      <c r="B35" s="208" t="s">
        <v>379</v>
      </c>
      <c r="C35" s="209">
        <f>SUM(C36:C37)</f>
        <v>462824410</v>
      </c>
      <c r="D35" s="210"/>
    </row>
    <row r="36" spans="2:4" ht="15" customHeight="1" x14ac:dyDescent="0.25">
      <c r="B36" s="208" t="s">
        <v>380</v>
      </c>
      <c r="C36" s="423">
        <v>21071593</v>
      </c>
      <c r="D36" s="425" t="s">
        <v>340</v>
      </c>
    </row>
    <row r="37" spans="2:4" ht="15" customHeight="1" x14ac:dyDescent="0.25">
      <c r="B37" s="208" t="s">
        <v>381</v>
      </c>
      <c r="C37" s="423">
        <v>441752817</v>
      </c>
      <c r="D37" s="424"/>
    </row>
    <row r="38" spans="2:4" ht="15" customHeight="1" x14ac:dyDescent="0.25">
      <c r="B38" s="208" t="s">
        <v>172</v>
      </c>
      <c r="C38" s="209">
        <f>SUM(C39:C40)</f>
        <v>8858059</v>
      </c>
    </row>
    <row r="39" spans="2:4" ht="15" customHeight="1" x14ac:dyDescent="0.25">
      <c r="B39" s="213" t="s">
        <v>171</v>
      </c>
      <c r="C39" s="423">
        <v>8731759</v>
      </c>
      <c r="D39" s="425" t="s">
        <v>382</v>
      </c>
    </row>
    <row r="40" spans="2:4" ht="15" customHeight="1" x14ac:dyDescent="0.25">
      <c r="B40" s="213" t="s">
        <v>203</v>
      </c>
      <c r="C40" s="423">
        <v>126300</v>
      </c>
      <c r="D40" s="425"/>
    </row>
    <row r="41" spans="2:4" ht="15" customHeight="1" x14ac:dyDescent="0.25">
      <c r="B41" s="421" t="s">
        <v>383</v>
      </c>
      <c r="C41" s="422">
        <f>SUM(C42:C46)</f>
        <v>165315182</v>
      </c>
      <c r="D41" s="421"/>
    </row>
    <row r="42" spans="2:4" ht="15" customHeight="1" x14ac:dyDescent="0.25">
      <c r="B42" s="208" t="s">
        <v>384</v>
      </c>
      <c r="C42" s="423">
        <v>109001243</v>
      </c>
      <c r="D42" s="425" t="s">
        <v>385</v>
      </c>
    </row>
    <row r="43" spans="2:4" ht="15" customHeight="1" x14ac:dyDescent="0.25">
      <c r="B43" s="210" t="s">
        <v>386</v>
      </c>
      <c r="C43" s="423">
        <v>0</v>
      </c>
      <c r="D43" s="425"/>
    </row>
    <row r="44" spans="2:4" ht="15" customHeight="1" x14ac:dyDescent="0.25">
      <c r="B44" s="210" t="s">
        <v>273</v>
      </c>
      <c r="C44" s="423">
        <v>21969341</v>
      </c>
      <c r="D44" s="425" t="s">
        <v>387</v>
      </c>
    </row>
    <row r="45" spans="2:4" ht="15" customHeight="1" x14ac:dyDescent="0.25">
      <c r="B45" s="208" t="s">
        <v>388</v>
      </c>
      <c r="C45" s="423">
        <v>21112106</v>
      </c>
      <c r="D45" s="425" t="s">
        <v>276</v>
      </c>
    </row>
    <row r="46" spans="2:4" ht="15" customHeight="1" x14ac:dyDescent="0.25">
      <c r="B46" s="208" t="s">
        <v>389</v>
      </c>
      <c r="C46" s="423">
        <v>13232492</v>
      </c>
      <c r="D46" s="425" t="s">
        <v>390</v>
      </c>
    </row>
    <row r="47" spans="2:4" ht="15" customHeight="1" x14ac:dyDescent="0.25">
      <c r="B47" s="418" t="s">
        <v>391</v>
      </c>
      <c r="C47" s="419">
        <f>C28+C41</f>
        <v>887972261</v>
      </c>
      <c r="D47" s="420"/>
    </row>
    <row r="48" spans="2:4" ht="15" customHeight="1" x14ac:dyDescent="0.25"/>
    <row r="49" spans="2:8" ht="57" customHeight="1" x14ac:dyDescent="0.25">
      <c r="B49" s="572" t="s">
        <v>392</v>
      </c>
      <c r="C49" s="573"/>
      <c r="D49" s="574"/>
      <c r="E49" s="236"/>
      <c r="F49" s="236"/>
      <c r="G49" s="236"/>
      <c r="H49" s="236"/>
    </row>
  </sheetData>
  <sheetProtection algorithmName="SHA-512" hashValue="BHxHaL4DeNu2rxmLm7j/OMCTaNQLJHTh6cxoIgb9oSfMAlL37Yb6Z3omjne53wJeqKFppls4S61iUD3CYm7dMg==" saltValue="bZW2POiDPP8B8Vy0fcTIww==" spinCount="100000" sheet="1" objects="1" scenarios="1"/>
  <mergeCells count="3">
    <mergeCell ref="B11:D11"/>
    <mergeCell ref="B27:D27"/>
    <mergeCell ref="B49:D49"/>
  </mergeCells>
  <pageMargins left="0.51181102362204722" right="0.51181102362204722" top="0.78740157480314965" bottom="0.78740157480314965" header="0.31496062992125984" footer="0.31496062992125984"/>
  <pageSetup paperSize="9" scale="80" orientation="portrait" r:id="rId1"/>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00CDEBE050D824BA73FD995B9BEA0C8" ma:contentTypeVersion="3" ma:contentTypeDescription="Crie um novo documento." ma:contentTypeScope="" ma:versionID="6508170a4a519facd7ec05a6c386c36b">
  <xsd:schema xmlns:xsd="http://www.w3.org/2001/XMLSchema" xmlns:xs="http://www.w3.org/2001/XMLSchema" xmlns:p="http://schemas.microsoft.com/office/2006/metadata/properties" xmlns:ns2="0d443a32-671c-45d9-b4ed-ffe60c90ab4f" targetNamespace="http://schemas.microsoft.com/office/2006/metadata/properties" ma:root="true" ma:fieldsID="8bfd8e14920cdca2d5a17ac1dedf2f2b" ns2:_="">
    <xsd:import namespace="0d443a32-671c-45d9-b4ed-ffe60c90ab4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443a32-671c-45d9-b4ed-ffe60c90ab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6263041-2E71-41E8-A80D-208637464CD5}">
  <ds:schemaRefs>
    <ds:schemaRef ds:uri="http://schemas.microsoft.com/sharepoint/v3/contenttype/forms"/>
  </ds:schemaRefs>
</ds:datastoreItem>
</file>

<file path=customXml/itemProps2.xml><?xml version="1.0" encoding="utf-8"?>
<ds:datastoreItem xmlns:ds="http://schemas.openxmlformats.org/officeDocument/2006/customXml" ds:itemID="{26482D41-6508-4AFA-84BC-3D42AE69F8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443a32-671c-45d9-b4ed-ffe60c90ab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197259-9BAD-4649-8AE1-5BA25E281451}">
  <ds:schemaRefs>
    <ds:schemaRef ds:uri="0d443a32-671c-45d9-b4ed-ffe60c90ab4f"/>
    <ds:schemaRef ds:uri="http://purl.org/dc/elements/1.1/"/>
    <ds:schemaRef ds:uri="http://schemas.openxmlformats.org/package/2006/metadata/core-properties"/>
    <ds:schemaRef ds:uri="http://purl.org/dc/dcmitype/"/>
    <ds:schemaRef ds:uri="http://schemas.microsoft.com/office/2006/documentManagement/types"/>
    <ds:schemaRef ds:uri="http://purl.org/dc/terms/"/>
    <ds:schemaRef ds:uri="http://schemas.microsoft.com/office/infopath/2007/PartnerControls"/>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7c218cf9-7188-4e4f-9787-a8019ac003f1}" enabled="1" method="Privileged" siteId="{7e2324c6-6925-427e-b56d-4e6eda16752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42</vt:i4>
      </vt:variant>
      <vt:variant>
        <vt:lpstr>Intervalos Nomeados</vt:lpstr>
      </vt:variant>
      <vt:variant>
        <vt:i4>24</vt:i4>
      </vt:variant>
    </vt:vector>
  </HeadingPairs>
  <TitlesOfParts>
    <vt:vector size="66" baseType="lpstr">
      <vt:lpstr>Índice</vt:lpstr>
      <vt:lpstr>KM1</vt:lpstr>
      <vt:lpstr>OV1</vt:lpstr>
      <vt:lpstr>LI1</vt:lpstr>
      <vt:lpstr>LI2</vt:lpstr>
      <vt:lpstr>PV1</vt:lpstr>
      <vt:lpstr>CCA</vt:lpstr>
      <vt:lpstr>CC1</vt:lpstr>
      <vt:lpstr>CC2</vt:lpstr>
      <vt:lpstr>CCyB1</vt:lpstr>
      <vt:lpstr>LR1</vt:lpstr>
      <vt:lpstr>LR2</vt:lpstr>
      <vt:lpstr>LIQ2</vt:lpstr>
      <vt:lpstr>CR1</vt:lpstr>
      <vt:lpstr>CR2</vt:lpstr>
      <vt:lpstr>CR3</vt:lpstr>
      <vt:lpstr>CR4</vt:lpstr>
      <vt:lpstr>CR5</vt:lpstr>
      <vt:lpstr>CRB Região</vt:lpstr>
      <vt:lpstr>CRB Setor</vt:lpstr>
      <vt:lpstr>CRB Vencimento</vt:lpstr>
      <vt:lpstr>CRB Anormais</vt:lpstr>
      <vt:lpstr>CRB Atraso</vt:lpstr>
      <vt:lpstr>CRB Restruturadas</vt:lpstr>
      <vt:lpstr>CRB Maiores Exposições</vt:lpstr>
      <vt:lpstr>CCR1</vt:lpstr>
      <vt:lpstr>CCR3</vt:lpstr>
      <vt:lpstr>CCR5</vt:lpstr>
      <vt:lpstr>CCR6</vt:lpstr>
      <vt:lpstr>CCR8</vt:lpstr>
      <vt:lpstr>SEC1</vt:lpstr>
      <vt:lpstr>SEC2</vt:lpstr>
      <vt:lpstr>SEC3</vt:lpstr>
      <vt:lpstr>SEC4</vt:lpstr>
      <vt:lpstr>MR1</vt:lpstr>
      <vt:lpstr>IRRBB1</vt:lpstr>
      <vt:lpstr>REM1</vt:lpstr>
      <vt:lpstr>REM2</vt:lpstr>
      <vt:lpstr>REM3</vt:lpstr>
      <vt:lpstr>OR1</vt:lpstr>
      <vt:lpstr>OR2</vt:lpstr>
      <vt:lpstr>OR3</vt:lpstr>
      <vt:lpstr>'CC1'!Area_de_impressao</vt:lpstr>
      <vt:lpstr>'CC2'!Area_de_impressao</vt:lpstr>
      <vt:lpstr>CCA!Area_de_impressao</vt:lpstr>
      <vt:lpstr>'CCR1'!Area_de_impressao</vt:lpstr>
      <vt:lpstr>'CCR3'!Area_de_impressao</vt:lpstr>
      <vt:lpstr>'CCR5'!Area_de_impressao</vt:lpstr>
      <vt:lpstr>'CCR6'!Area_de_impressao</vt:lpstr>
      <vt:lpstr>'CCR8'!Area_de_impressao</vt:lpstr>
      <vt:lpstr>CCyB1!Area_de_impressao</vt:lpstr>
      <vt:lpstr>'CR1'!Area_de_impressao</vt:lpstr>
      <vt:lpstr>'CR2'!Area_de_impressao</vt:lpstr>
      <vt:lpstr>'CR3'!Area_de_impressao</vt:lpstr>
      <vt:lpstr>'CR4'!Area_de_impressao</vt:lpstr>
      <vt:lpstr>'CR5'!Area_de_impressao</vt:lpstr>
      <vt:lpstr>'KM1'!Area_de_impressao</vt:lpstr>
      <vt:lpstr>'LIQ2'!Area_de_impressao</vt:lpstr>
      <vt:lpstr>'LR1'!Area_de_impressao</vt:lpstr>
      <vt:lpstr>'LR2'!Area_de_impressao</vt:lpstr>
      <vt:lpstr>'MR1'!Area_de_impressao</vt:lpstr>
      <vt:lpstr>'OV1'!Area_de_impressao</vt:lpstr>
      <vt:lpstr>'SEC1'!Area_de_impressao</vt:lpstr>
      <vt:lpstr>'SEC2'!Area_de_impressao</vt:lpstr>
      <vt:lpstr>'SEC3'!Area_de_impressao</vt:lpstr>
      <vt:lpstr>'SEC4'!Area_de_impressao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Ines Ramos Cavalcanti</dc:creator>
  <cp:keywords/>
  <dc:description/>
  <cp:lastModifiedBy>Renata Fernandes Schneider</cp:lastModifiedBy>
  <cp:revision/>
  <cp:lastPrinted>2025-08-25T18:47:18Z</cp:lastPrinted>
  <dcterms:created xsi:type="dcterms:W3CDTF">2020-06-10T01:28:25Z</dcterms:created>
  <dcterms:modified xsi:type="dcterms:W3CDTF">2025-08-26T15:34:43Z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e61996e-cafd-4c9a-8a94-2dc1b82131ae_Enabled">
    <vt:lpwstr>true</vt:lpwstr>
  </property>
  <property fmtid="{D5CDD505-2E9C-101B-9397-08002B2CF9AE}" pid="3" name="MSIP_Label_8e61996e-cafd-4c9a-8a94-2dc1b82131ae_SetDate">
    <vt:lpwstr>2020-09-14T19:00:12Z</vt:lpwstr>
  </property>
  <property fmtid="{D5CDD505-2E9C-101B-9397-08002B2CF9AE}" pid="4" name="MSIP_Label_8e61996e-cafd-4c9a-8a94-2dc1b82131ae_Method">
    <vt:lpwstr>Standard</vt:lpwstr>
  </property>
  <property fmtid="{D5CDD505-2E9C-101B-9397-08002B2CF9AE}" pid="5" name="MSIP_Label_8e61996e-cafd-4c9a-8a94-2dc1b82131ae_Name">
    <vt:lpwstr>NP-1</vt:lpwstr>
  </property>
  <property fmtid="{D5CDD505-2E9C-101B-9397-08002B2CF9AE}" pid="6" name="MSIP_Label_8e61996e-cafd-4c9a-8a94-2dc1b82131ae_SiteId">
    <vt:lpwstr>5b6f6241-9a57-4be4-8e50-1dfa72e79a57</vt:lpwstr>
  </property>
  <property fmtid="{D5CDD505-2E9C-101B-9397-08002B2CF9AE}" pid="7" name="MSIP_Label_8e61996e-cafd-4c9a-8a94-2dc1b82131ae_ActionId">
    <vt:lpwstr>aaa5ecad-36d5-427f-8e6e-e101ca0936c7</vt:lpwstr>
  </property>
  <property fmtid="{D5CDD505-2E9C-101B-9397-08002B2CF9AE}" pid="8" name="MSIP_Label_8e61996e-cafd-4c9a-8a94-2dc1b82131ae_ContentBits">
    <vt:lpwstr>0</vt:lpwstr>
  </property>
  <property fmtid="{D5CDD505-2E9C-101B-9397-08002B2CF9AE}" pid="9" name="ContentTypeId">
    <vt:lpwstr>0x010100600CDEBE050D824BA73FD995B9BEA0C8</vt:lpwstr>
  </property>
</Properties>
</file>