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5\3T25\Planilha Dinâmica e Check\Site\"/>
    </mc:Choice>
  </mc:AlternateContent>
  <xr:revisionPtr revIDLastSave="0" documentId="13_ncr:1_{31474767-FE69-45D6-87CA-28DB0AADCF78}" xr6:coauthVersionLast="47" xr6:coauthVersionMax="47" xr10:uidLastSave="{00000000-0000-0000-0000-000000000000}"/>
  <bookViews>
    <workbookView xWindow="-110" yWindow="-110" windowWidth="19420" windowHeight="10300" tabRatio="880" xr2:uid="{00000000-000D-0000-FFFF-FFFF00000000}"/>
  </bookViews>
  <sheets>
    <sheet name="MENU" sheetId="17" r:id="rId1"/>
    <sheet name="Mercadorias" sheetId="6" r:id="rId2"/>
    <sheet name="Midway Financeira" sheetId="19" r:id="rId3"/>
    <sheet name="Indicadores Midway Financeira" sheetId="26" r:id="rId4"/>
    <sheet name="DRE Consolidado" sheetId="23" r:id="rId5"/>
    <sheet name="Balanço" sheetId="5" r:id="rId6"/>
    <sheet name="Fluxo de Caixa" sheetId="2" r:id="rId7"/>
    <sheet name="Fluxo de Caixa Livre " sheetId="21" r:id="rId8"/>
    <sheet name="Endividamento" sheetId="7" r:id="rId9"/>
    <sheet name="CAPEX" sheetId="8" r:id="rId10"/>
    <sheet name="Lojas " sheetId="27" r:id="rId11"/>
    <sheet name="JSCP " sheetId="22" r:id="rId12"/>
  </sheets>
  <definedNames>
    <definedName name="_xlnm._FilterDatabase" localSheetId="7" hidden="1">'Fluxo de Caixa Livre '!$F$7:$F$8</definedName>
    <definedName name="_xlnm._FilterDatabase" localSheetId="10" hidden="1">'Lojas '!$A$5:$I$445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6" l="1"/>
  <c r="P18" i="6"/>
  <c r="Q18" i="6"/>
  <c r="R18" i="6"/>
  <c r="S18" i="6"/>
  <c r="T18" i="6"/>
  <c r="U18" i="6"/>
  <c r="Y18" i="6"/>
  <c r="Z18" i="6"/>
  <c r="AA18" i="6"/>
  <c r="W18" i="6" l="1"/>
  <c r="X18" i="6"/>
  <c r="AP19" i="6"/>
  <c r="AP20" i="6"/>
  <c r="AP18" i="6"/>
  <c r="AQ19" i="6"/>
  <c r="AQ20" i="6"/>
  <c r="AQ18" i="6"/>
  <c r="AR19" i="6"/>
  <c r="AR20" i="6"/>
  <c r="AS19" i="6"/>
  <c r="AS20" i="6"/>
  <c r="AO19" i="6"/>
  <c r="AO20" i="6"/>
  <c r="AO18" i="6"/>
  <c r="AO9" i="6" l="1"/>
  <c r="AS27" i="6" l="1"/>
  <c r="C7" i="22" l="1"/>
  <c r="E7" i="22"/>
  <c r="AI43" i="2" l="1"/>
  <c r="AI47" i="2" s="1"/>
  <c r="AI14" i="8"/>
  <c r="S29" i="21"/>
  <c r="AI55" i="2"/>
  <c r="AI72" i="2"/>
  <c r="AI73" i="2" l="1"/>
  <c r="AI75" i="2"/>
  <c r="AH21" i="23"/>
  <c r="AH25" i="23" s="1"/>
  <c r="AF22" i="23"/>
  <c r="AG22" i="23"/>
  <c r="AH22" i="23"/>
  <c r="AH28" i="23" l="1"/>
  <c r="AG28" i="23"/>
  <c r="AG16" i="23"/>
  <c r="AG21" i="23"/>
  <c r="AG25" i="23" s="1"/>
  <c r="AF28" i="23"/>
  <c r="AH20" i="23"/>
  <c r="AH24" i="23" s="1"/>
  <c r="AF21" i="23"/>
  <c r="AF25" i="23" s="1"/>
  <c r="AF16" i="23"/>
  <c r="AF6" i="23"/>
  <c r="AH12" i="23"/>
  <c r="AF12" i="23"/>
  <c r="AG20" i="23"/>
  <c r="AG24" i="23" s="1"/>
  <c r="AG6" i="23"/>
  <c r="AF20" i="23"/>
  <c r="AF24" i="23" s="1"/>
  <c r="AH16" i="23"/>
  <c r="AH6" i="23"/>
  <c r="AG12" i="23"/>
  <c r="AG19" i="23" s="1"/>
  <c r="AG23" i="23" s="1"/>
  <c r="AF19" i="23" l="1"/>
  <c r="AF23" i="23" s="1"/>
  <c r="AH19" i="23"/>
  <c r="AH23" i="23" s="1"/>
  <c r="AI18" i="6" l="1"/>
  <c r="AI24" i="5" l="1"/>
  <c r="AI16" i="23"/>
  <c r="AI6" i="5"/>
  <c r="AI38" i="5"/>
  <c r="AI13" i="5"/>
  <c r="AI25" i="23"/>
  <c r="AI24" i="23"/>
  <c r="AI47" i="5"/>
  <c r="AI12" i="23"/>
  <c r="AI6" i="23"/>
  <c r="AI28" i="23"/>
  <c r="AI21" i="5" l="1"/>
  <c r="AI54" i="5"/>
  <c r="AI19" i="23"/>
  <c r="AI23" i="23" l="1"/>
  <c r="AI32" i="23"/>
  <c r="AI8" i="6" l="1"/>
  <c r="AI30" i="6"/>
  <c r="AI36" i="23" l="1"/>
  <c r="AI39" i="23" s="1"/>
  <c r="AI43" i="23" l="1"/>
  <c r="AI46" i="23"/>
  <c r="AI47" i="23" s="1"/>
  <c r="AI49" i="23" l="1"/>
  <c r="R29" i="21" l="1"/>
  <c r="AH72" i="2"/>
  <c r="AH43" i="2"/>
  <c r="AH47" i="2" s="1"/>
  <c r="AH55" i="2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AH73" i="2" l="1"/>
  <c r="AH75" i="2" s="1"/>
  <c r="AH7" i="7"/>
  <c r="AH6" i="7" l="1"/>
  <c r="AH10" i="7" s="1"/>
  <c r="AH6" i="5"/>
  <c r="AH47" i="5"/>
  <c r="AH49" i="23"/>
  <c r="AH14" i="8"/>
  <c r="AH13" i="5"/>
  <c r="AH38" i="5"/>
  <c r="AH24" i="5"/>
  <c r="AH30" i="6"/>
  <c r="AH18" i="6"/>
  <c r="AH8" i="6" l="1"/>
  <c r="AH21" i="5"/>
  <c r="AG7" i="7"/>
  <c r="Z17" i="19"/>
  <c r="AH54" i="5"/>
  <c r="Z6" i="19"/>
  <c r="Z11" i="19" s="1"/>
  <c r="AH32" i="23"/>
  <c r="AG18" i="6"/>
  <c r="AS18" i="6" s="1"/>
  <c r="Z18" i="19" l="1"/>
  <c r="Z25" i="19" s="1"/>
  <c r="Z29" i="19"/>
  <c r="AH34" i="23"/>
  <c r="AH36" i="23" s="1"/>
  <c r="AH42" i="23"/>
  <c r="AS21" i="6"/>
  <c r="AS17" i="6"/>
  <c r="AH39" i="23" l="1"/>
  <c r="Y17" i="19"/>
  <c r="AH37" i="23"/>
  <c r="X12" i="19"/>
  <c r="Y12" i="19"/>
  <c r="Y6" i="19"/>
  <c r="Y11" i="19" s="1"/>
  <c r="Y29" i="19" s="1"/>
  <c r="AH46" i="23"/>
  <c r="AH43" i="23"/>
  <c r="Z27" i="19"/>
  <c r="Z19" i="19"/>
  <c r="X17" i="19"/>
  <c r="X6" i="19"/>
  <c r="X11" i="19" s="1"/>
  <c r="Y18" i="19" l="1"/>
  <c r="Y25" i="19" s="1"/>
  <c r="Y27" i="19" s="1"/>
  <c r="AH47" i="23"/>
  <c r="X29" i="19"/>
  <c r="X18" i="19"/>
  <c r="Y19" i="19" l="1"/>
  <c r="X25" i="19"/>
  <c r="X19" i="19"/>
  <c r="X27" i="19" l="1"/>
  <c r="AS44" i="23" l="1"/>
  <c r="AG7" i="6" l="1"/>
  <c r="AG31" i="6"/>
  <c r="AG8" i="6" l="1"/>
  <c r="AG30" i="6"/>
  <c r="AG32" i="6"/>
  <c r="AG40" i="6"/>
  <c r="AG32" i="23"/>
  <c r="AG33" i="6" l="1"/>
  <c r="AG34" i="23"/>
  <c r="AG36" i="23" s="1"/>
  <c r="AG42" i="23"/>
  <c r="AG39" i="23" l="1"/>
  <c r="AG37" i="23"/>
  <c r="AG43" i="23"/>
  <c r="AG46" i="23"/>
  <c r="AG47" i="23" l="1"/>
  <c r="N6" i="26" l="1"/>
  <c r="Q23" i="21" l="1"/>
  <c r="Q9" i="21" l="1"/>
  <c r="Q18" i="21" l="1"/>
  <c r="Q24" i="21" l="1"/>
  <c r="AG49" i="23" l="1"/>
  <c r="Q29" i="21" l="1"/>
  <c r="AG6" i="7" l="1"/>
  <c r="AG47" i="5"/>
  <c r="AG13" i="5"/>
  <c r="AF6" i="5"/>
  <c r="AG6" i="5"/>
  <c r="AG24" i="5"/>
  <c r="AG38" i="5"/>
  <c r="AG72" i="2"/>
  <c r="AG55" i="2"/>
  <c r="AG43" i="2"/>
  <c r="AG14" i="8"/>
  <c r="AG10" i="7" l="1"/>
  <c r="AG54" i="5"/>
  <c r="AG21" i="5"/>
  <c r="AG47" i="2"/>
  <c r="AG73" i="2" l="1"/>
  <c r="B6" i="26"/>
  <c r="C6" i="26"/>
  <c r="AG75" i="2" l="1"/>
  <c r="E11" i="22"/>
  <c r="C11" i="22"/>
  <c r="AS71" i="2" l="1"/>
  <c r="AS70" i="2"/>
  <c r="AS69" i="2"/>
  <c r="AS68" i="2"/>
  <c r="AS59" i="2"/>
  <c r="AS29" i="2"/>
  <c r="AS28" i="2"/>
  <c r="AR71" i="2" l="1"/>
  <c r="AR70" i="2"/>
  <c r="AR69" i="2"/>
  <c r="AR68" i="2"/>
  <c r="AR59" i="2"/>
  <c r="AR57" i="2"/>
  <c r="AR29" i="2"/>
  <c r="AR28" i="2"/>
  <c r="AR19" i="2"/>
  <c r="T12" i="19" l="1"/>
  <c r="T6" i="19" l="1"/>
  <c r="T11" i="19" s="1"/>
  <c r="T17" i="19" l="1"/>
  <c r="T18" i="19" s="1"/>
  <c r="T29" i="19"/>
  <c r="T19" i="19" l="1"/>
  <c r="T25" i="19"/>
  <c r="T27" i="19" s="1"/>
  <c r="AA14" i="8" l="1"/>
  <c r="AA7" i="7"/>
  <c r="AA10" i="7" s="1"/>
  <c r="AA47" i="5"/>
  <c r="AA38" i="5"/>
  <c r="AA24" i="5"/>
  <c r="AA13" i="5"/>
  <c r="AA50" i="23"/>
  <c r="AA54" i="5" l="1"/>
  <c r="AA49" i="23"/>
  <c r="AA28" i="23"/>
  <c r="AA25" i="23"/>
  <c r="AA24" i="23"/>
  <c r="AA16" i="23"/>
  <c r="AA12" i="23"/>
  <c r="AA6" i="23"/>
  <c r="S17" i="19"/>
  <c r="S6" i="19"/>
  <c r="S11" i="19" s="1"/>
  <c r="S29" i="19" s="1"/>
  <c r="AA39" i="6"/>
  <c r="AA31" i="6"/>
  <c r="AA7" i="6"/>
  <c r="AA8" i="6" l="1"/>
  <c r="AA30" i="6"/>
  <c r="AA19" i="23"/>
  <c r="AA32" i="23" s="1"/>
  <c r="AA34" i="23" s="1"/>
  <c r="AA36" i="23" s="1"/>
  <c r="AA32" i="6"/>
  <c r="S18" i="19"/>
  <c r="AA40" i="6"/>
  <c r="Z6" i="7"/>
  <c r="AA33" i="6" l="1"/>
  <c r="AA23" i="23"/>
  <c r="AA42" i="23"/>
  <c r="AA46" i="23" s="1"/>
  <c r="AA47" i="23" s="1"/>
  <c r="S25" i="19"/>
  <c r="S27" i="19" s="1"/>
  <c r="S19" i="19"/>
  <c r="AA37" i="23"/>
  <c r="AA39" i="23"/>
  <c r="AA43" i="23" l="1"/>
  <c r="AQ27" i="6"/>
  <c r="X7" i="6"/>
  <c r="W7" i="6"/>
  <c r="V7" i="6"/>
  <c r="U7" i="6"/>
  <c r="T7" i="6"/>
  <c r="S7" i="6"/>
  <c r="R7" i="6"/>
  <c r="Q7" i="6"/>
  <c r="P7" i="6"/>
  <c r="O7" i="6"/>
  <c r="O30" i="6" s="1"/>
  <c r="N7" i="6"/>
  <c r="N30" i="6" s="1"/>
  <c r="M7" i="6"/>
  <c r="M30" i="6" s="1"/>
  <c r="L7" i="6"/>
  <c r="L30" i="6" s="1"/>
  <c r="K7" i="6"/>
  <c r="K30" i="6" s="1"/>
  <c r="J7" i="6"/>
  <c r="J30" i="6" s="1"/>
  <c r="I7" i="6"/>
  <c r="I30" i="6" s="1"/>
  <c r="H7" i="6"/>
  <c r="H30" i="6" s="1"/>
  <c r="G7" i="6"/>
  <c r="G30" i="6" s="1"/>
  <c r="F7" i="6"/>
  <c r="F30" i="6" s="1"/>
  <c r="E7" i="6"/>
  <c r="E30" i="6" s="1"/>
  <c r="D7" i="6"/>
  <c r="D30" i="6" s="1"/>
  <c r="C7" i="6"/>
  <c r="C30" i="6" s="1"/>
  <c r="B7" i="6"/>
  <c r="B30" i="6" s="1"/>
  <c r="Z7" i="6"/>
  <c r="S8" i="6" l="1"/>
  <c r="S30" i="6"/>
  <c r="P8" i="6"/>
  <c r="P30" i="6"/>
  <c r="T8" i="6"/>
  <c r="T30" i="6"/>
  <c r="V8" i="6"/>
  <c r="V30" i="6"/>
  <c r="Q8" i="6"/>
  <c r="Q30" i="6"/>
  <c r="R8" i="6"/>
  <c r="R30" i="6"/>
  <c r="U8" i="6"/>
  <c r="U30" i="6"/>
  <c r="W8" i="6"/>
  <c r="W30" i="6"/>
  <c r="X8" i="6"/>
  <c r="X30" i="6"/>
  <c r="Z8" i="6"/>
  <c r="Z30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Z50" i="23" l="1"/>
  <c r="R6" i="19" l="1"/>
  <c r="R17" i="19"/>
  <c r="R11" i="19" l="1"/>
  <c r="R29" i="19" l="1"/>
  <c r="R18" i="19"/>
  <c r="R25" i="19" l="1"/>
  <c r="R19" i="19"/>
  <c r="R27" i="19" l="1"/>
  <c r="C39" i="22" l="1"/>
  <c r="C38" i="22"/>
  <c r="C37" i="22"/>
  <c r="C31" i="22"/>
  <c r="C29" i="22"/>
  <c r="C28" i="22"/>
  <c r="C27" i="22"/>
  <c r="C25" i="22"/>
  <c r="C24" i="22"/>
  <c r="C23" i="22"/>
  <c r="C6" i="5" l="1"/>
  <c r="C13" i="5"/>
  <c r="C38" i="5"/>
  <c r="C47" i="5"/>
  <c r="C21" i="5" l="1"/>
  <c r="M32" i="6"/>
  <c r="Q32" i="6"/>
  <c r="E32" i="6"/>
  <c r="U32" i="6"/>
  <c r="I32" i="6"/>
  <c r="B32" i="6"/>
  <c r="F32" i="6"/>
  <c r="J32" i="6"/>
  <c r="N32" i="6"/>
  <c r="R32" i="6"/>
  <c r="V32" i="6"/>
  <c r="C32" i="6"/>
  <c r="G32" i="6"/>
  <c r="K32" i="6"/>
  <c r="O32" i="6"/>
  <c r="S32" i="6"/>
  <c r="W32" i="6"/>
  <c r="D32" i="6"/>
  <c r="H32" i="6"/>
  <c r="L32" i="6"/>
  <c r="P32" i="6"/>
  <c r="T32" i="6"/>
  <c r="X32" i="6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Y50" i="23"/>
  <c r="AP51" i="23"/>
  <c r="AO51" i="23"/>
  <c r="AN51" i="23"/>
  <c r="AM51" i="23"/>
  <c r="AL51" i="23"/>
  <c r="AM50" i="23"/>
  <c r="AL50" i="23"/>
  <c r="AP45" i="23"/>
  <c r="AO45" i="23"/>
  <c r="AN45" i="23"/>
  <c r="AM45" i="23"/>
  <c r="AL45" i="23"/>
  <c r="AP41" i="23"/>
  <c r="AO41" i="23"/>
  <c r="AN41" i="23"/>
  <c r="AM41" i="23"/>
  <c r="AL41" i="23"/>
  <c r="AP35" i="23"/>
  <c r="AO35" i="23"/>
  <c r="AN35" i="23"/>
  <c r="AM35" i="23"/>
  <c r="AL35" i="23"/>
  <c r="AP33" i="23"/>
  <c r="AO33" i="23"/>
  <c r="AN33" i="23"/>
  <c r="AM33" i="23"/>
  <c r="AL33" i="23"/>
  <c r="AP31" i="23"/>
  <c r="AO31" i="23"/>
  <c r="AN31" i="23"/>
  <c r="AM31" i="23"/>
  <c r="AL31" i="23"/>
  <c r="AP30" i="23"/>
  <c r="AO30" i="23"/>
  <c r="AN30" i="23"/>
  <c r="AM30" i="23"/>
  <c r="AL30" i="23"/>
  <c r="AP29" i="23"/>
  <c r="AO29" i="23"/>
  <c r="AN29" i="23"/>
  <c r="AM29" i="23"/>
  <c r="AL29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AP27" i="23"/>
  <c r="AO27" i="23"/>
  <c r="AN27" i="23"/>
  <c r="AM27" i="23"/>
  <c r="AL27" i="23"/>
  <c r="AP26" i="23"/>
  <c r="AO26" i="23"/>
  <c r="AN26" i="23"/>
  <c r="AM26" i="23"/>
  <c r="AL26" i="23"/>
  <c r="AP18" i="23"/>
  <c r="AO18" i="23"/>
  <c r="AN18" i="23"/>
  <c r="AM18" i="23"/>
  <c r="AL18" i="23"/>
  <c r="AP17" i="23"/>
  <c r="AO17" i="23"/>
  <c r="AN17" i="23"/>
  <c r="AM17" i="23"/>
  <c r="AL17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AP15" i="23"/>
  <c r="AO15" i="23"/>
  <c r="AN15" i="23"/>
  <c r="AM15" i="23"/>
  <c r="AL15" i="23"/>
  <c r="AP14" i="23"/>
  <c r="AO14" i="23"/>
  <c r="AN14" i="23"/>
  <c r="AM14" i="23"/>
  <c r="AL14" i="23"/>
  <c r="AP13" i="23"/>
  <c r="AO13" i="23"/>
  <c r="AN13" i="23"/>
  <c r="AM13" i="23"/>
  <c r="AL13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P11" i="23"/>
  <c r="AO11" i="23"/>
  <c r="AN11" i="23"/>
  <c r="AM11" i="23"/>
  <c r="AL11" i="23"/>
  <c r="AP10" i="23"/>
  <c r="AO10" i="23"/>
  <c r="AN10" i="23"/>
  <c r="AM10" i="23"/>
  <c r="AL10" i="23"/>
  <c r="AP9" i="23"/>
  <c r="AO9" i="23"/>
  <c r="AN9" i="23"/>
  <c r="AM9" i="23"/>
  <c r="AL9" i="23"/>
  <c r="AP8" i="23"/>
  <c r="AO8" i="23"/>
  <c r="AN8" i="23"/>
  <c r="AM8" i="23"/>
  <c r="AL8" i="23"/>
  <c r="AP7" i="23"/>
  <c r="AO7" i="23"/>
  <c r="AN7" i="23"/>
  <c r="AM7" i="23"/>
  <c r="AL7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AN16" i="23" l="1"/>
  <c r="E33" i="6"/>
  <c r="M33" i="6"/>
  <c r="Q33" i="6"/>
  <c r="U33" i="6"/>
  <c r="AL6" i="23"/>
  <c r="AN6" i="23"/>
  <c r="AP16" i="23"/>
  <c r="I33" i="6"/>
  <c r="K33" i="6"/>
  <c r="P49" i="23"/>
  <c r="P33" i="6"/>
  <c r="W33" i="6"/>
  <c r="G33" i="6"/>
  <c r="J33" i="6"/>
  <c r="D33" i="6"/>
  <c r="N33" i="6"/>
  <c r="L33" i="6"/>
  <c r="S33" i="6"/>
  <c r="C33" i="6"/>
  <c r="V33" i="6"/>
  <c r="F33" i="6"/>
  <c r="T33" i="6"/>
  <c r="AM20" i="23"/>
  <c r="X33" i="6"/>
  <c r="H33" i="6"/>
  <c r="O33" i="6"/>
  <c r="R33" i="6"/>
  <c r="B33" i="6"/>
  <c r="AM16" i="23"/>
  <c r="W19" i="23"/>
  <c r="H24" i="23"/>
  <c r="P24" i="23"/>
  <c r="Q25" i="23"/>
  <c r="I49" i="23"/>
  <c r="I39" i="6"/>
  <c r="I40" i="6" s="1"/>
  <c r="Q49" i="23"/>
  <c r="Q39" i="6"/>
  <c r="Q40" i="6" s="1"/>
  <c r="AO12" i="23"/>
  <c r="D19" i="23"/>
  <c r="L19" i="23"/>
  <c r="T19" i="23"/>
  <c r="T32" i="23" s="1"/>
  <c r="I24" i="23"/>
  <c r="Q24" i="23"/>
  <c r="R25" i="23"/>
  <c r="AM28" i="23"/>
  <c r="AL28" i="23"/>
  <c r="AL48" i="23"/>
  <c r="B39" i="6"/>
  <c r="B40" i="6" s="1"/>
  <c r="AN48" i="23"/>
  <c r="J39" i="6"/>
  <c r="J40" i="6" s="1"/>
  <c r="R49" i="23"/>
  <c r="R39" i="6"/>
  <c r="R40" i="6" s="1"/>
  <c r="E19" i="23"/>
  <c r="M19" i="23"/>
  <c r="M23" i="23" s="1"/>
  <c r="U19" i="23"/>
  <c r="AL20" i="23"/>
  <c r="J24" i="23"/>
  <c r="AP20" i="23"/>
  <c r="C25" i="23"/>
  <c r="K25" i="23"/>
  <c r="S25" i="23"/>
  <c r="AP28" i="23"/>
  <c r="C49" i="23"/>
  <c r="C39" i="6"/>
  <c r="C40" i="6" s="1"/>
  <c r="K49" i="23"/>
  <c r="K39" i="6"/>
  <c r="K40" i="6" s="1"/>
  <c r="S49" i="23"/>
  <c r="S39" i="6"/>
  <c r="S40" i="6" s="1"/>
  <c r="C19" i="23"/>
  <c r="C24" i="23"/>
  <c r="S24" i="23"/>
  <c r="L25" i="23"/>
  <c r="T25" i="23"/>
  <c r="AO28" i="23"/>
  <c r="D49" i="23"/>
  <c r="D39" i="6"/>
  <c r="D40" i="6" s="1"/>
  <c r="L49" i="23"/>
  <c r="L39" i="6"/>
  <c r="L40" i="6" s="1"/>
  <c r="T49" i="23"/>
  <c r="T39" i="6"/>
  <c r="T40" i="6" s="1"/>
  <c r="AO16" i="23"/>
  <c r="G19" i="23"/>
  <c r="G32" i="23" s="1"/>
  <c r="D24" i="23"/>
  <c r="L24" i="23"/>
  <c r="T24" i="23"/>
  <c r="E25" i="23"/>
  <c r="M25" i="23"/>
  <c r="U25" i="23"/>
  <c r="E49" i="23"/>
  <c r="E39" i="6"/>
  <c r="E40" i="6" s="1"/>
  <c r="M39" i="6"/>
  <c r="M40" i="6" s="1"/>
  <c r="V39" i="6"/>
  <c r="V40" i="6" s="1"/>
  <c r="AO6" i="23"/>
  <c r="H19" i="23"/>
  <c r="H32" i="23" s="1"/>
  <c r="P19" i="23"/>
  <c r="X19" i="23"/>
  <c r="X23" i="23" s="1"/>
  <c r="AL16" i="23"/>
  <c r="K19" i="23"/>
  <c r="K23" i="23" s="1"/>
  <c r="E24" i="23"/>
  <c r="M24" i="23"/>
  <c r="U24" i="23"/>
  <c r="N25" i="23"/>
  <c r="G24" i="23"/>
  <c r="F39" i="6"/>
  <c r="F40" i="6" s="1"/>
  <c r="N39" i="6"/>
  <c r="N40" i="6" s="1"/>
  <c r="W49" i="23"/>
  <c r="W39" i="6"/>
  <c r="W40" i="6" s="1"/>
  <c r="AL12" i="23"/>
  <c r="I19" i="23"/>
  <c r="Q19" i="23"/>
  <c r="AN12" i="23"/>
  <c r="B19" i="23"/>
  <c r="J19" i="23"/>
  <c r="R19" i="23"/>
  <c r="O19" i="23"/>
  <c r="F24" i="23"/>
  <c r="N24" i="23"/>
  <c r="V24" i="23"/>
  <c r="G25" i="23"/>
  <c r="O25" i="23"/>
  <c r="W25" i="23"/>
  <c r="D25" i="23"/>
  <c r="G49" i="23"/>
  <c r="G39" i="6"/>
  <c r="G40" i="6" s="1"/>
  <c r="O49" i="23"/>
  <c r="O39" i="6"/>
  <c r="O40" i="6" s="1"/>
  <c r="J49" i="23"/>
  <c r="AM12" i="23"/>
  <c r="S19" i="23"/>
  <c r="S23" i="23" s="1"/>
  <c r="O24" i="23"/>
  <c r="W24" i="23"/>
  <c r="H25" i="23"/>
  <c r="P25" i="23"/>
  <c r="AL22" i="23"/>
  <c r="AP22" i="23"/>
  <c r="I25" i="23"/>
  <c r="H49" i="23"/>
  <c r="H39" i="6"/>
  <c r="H40" i="6" s="1"/>
  <c r="P39" i="6"/>
  <c r="P40" i="6" s="1"/>
  <c r="M49" i="23"/>
  <c r="AN20" i="23"/>
  <c r="AO21" i="23"/>
  <c r="AN50" i="23"/>
  <c r="AP50" i="23"/>
  <c r="AN22" i="23"/>
  <c r="B49" i="23"/>
  <c r="B24" i="23"/>
  <c r="AM22" i="23"/>
  <c r="AO22" i="23"/>
  <c r="R24" i="23"/>
  <c r="AO50" i="23"/>
  <c r="AQ50" i="23"/>
  <c r="AP12" i="23"/>
  <c r="N19" i="23"/>
  <c r="AN28" i="23"/>
  <c r="AM21" i="23"/>
  <c r="F25" i="23"/>
  <c r="AP21" i="23"/>
  <c r="AP6" i="23"/>
  <c r="F19" i="23"/>
  <c r="V19" i="23"/>
  <c r="V25" i="23"/>
  <c r="K24" i="23"/>
  <c r="B25" i="23"/>
  <c r="AL21" i="23"/>
  <c r="AN21" i="23"/>
  <c r="J25" i="23"/>
  <c r="AM6" i="23"/>
  <c r="F49" i="23"/>
  <c r="AM48" i="23"/>
  <c r="AO48" i="23"/>
  <c r="N49" i="23"/>
  <c r="V49" i="23"/>
  <c r="AO20" i="23"/>
  <c r="K32" i="23" l="1"/>
  <c r="T23" i="23"/>
  <c r="X32" i="23"/>
  <c r="X42" i="23" s="1"/>
  <c r="S32" i="23"/>
  <c r="S34" i="23" s="1"/>
  <c r="M32" i="23"/>
  <c r="M34" i="23" s="1"/>
  <c r="I23" i="23"/>
  <c r="U23" i="23"/>
  <c r="L32" i="23"/>
  <c r="L34" i="23" s="1"/>
  <c r="D23" i="23"/>
  <c r="J32" i="23"/>
  <c r="J34" i="23" s="1"/>
  <c r="P23" i="23"/>
  <c r="B23" i="23"/>
  <c r="J23" i="23"/>
  <c r="D32" i="23"/>
  <c r="D34" i="23" s="1"/>
  <c r="L23" i="23"/>
  <c r="U32" i="23"/>
  <c r="U34" i="23" s="1"/>
  <c r="Q23" i="23"/>
  <c r="O32" i="23"/>
  <c r="E32" i="23"/>
  <c r="AM24" i="23"/>
  <c r="P32" i="23"/>
  <c r="AO19" i="23"/>
  <c r="AO23" i="23" s="1"/>
  <c r="AN49" i="23"/>
  <c r="R23" i="23"/>
  <c r="E23" i="23"/>
  <c r="C23" i="23"/>
  <c r="B32" i="23"/>
  <c r="B34" i="23" s="1"/>
  <c r="C32" i="23"/>
  <c r="AL25" i="23"/>
  <c r="O23" i="23"/>
  <c r="Q32" i="23"/>
  <c r="AO25" i="23"/>
  <c r="AL24" i="23"/>
  <c r="AO24" i="23"/>
  <c r="R32" i="23"/>
  <c r="R34" i="23" s="1"/>
  <c r="AN24" i="23"/>
  <c r="AM19" i="23"/>
  <c r="I32" i="23"/>
  <c r="AL49" i="23"/>
  <c r="W23" i="23"/>
  <c r="W32" i="23"/>
  <c r="AM25" i="23"/>
  <c r="G23" i="23"/>
  <c r="AL19" i="23"/>
  <c r="AP25" i="23"/>
  <c r="AO49" i="23"/>
  <c r="AP24" i="23"/>
  <c r="AM49" i="23"/>
  <c r="AN25" i="23"/>
  <c r="AP19" i="23"/>
  <c r="AN19" i="23"/>
  <c r="H23" i="23"/>
  <c r="K42" i="23"/>
  <c r="K34" i="23"/>
  <c r="F32" i="23"/>
  <c r="F23" i="23"/>
  <c r="H42" i="23"/>
  <c r="H34" i="23"/>
  <c r="G34" i="23"/>
  <c r="G42" i="23"/>
  <c r="T34" i="23"/>
  <c r="T42" i="23"/>
  <c r="V32" i="23"/>
  <c r="V23" i="23"/>
  <c r="N32" i="23"/>
  <c r="N23" i="23"/>
  <c r="S42" i="23" l="1"/>
  <c r="S46" i="23" s="1"/>
  <c r="X34" i="23"/>
  <c r="M42" i="23"/>
  <c r="M46" i="23" s="1"/>
  <c r="L42" i="23"/>
  <c r="L43" i="23" s="1"/>
  <c r="AO32" i="23"/>
  <c r="D42" i="23"/>
  <c r="D43" i="23" s="1"/>
  <c r="J42" i="23"/>
  <c r="J46" i="23" s="1"/>
  <c r="O34" i="23"/>
  <c r="O36" i="23" s="1"/>
  <c r="R42" i="23"/>
  <c r="R43" i="23" s="1"/>
  <c r="B42" i="23"/>
  <c r="B43" i="23" s="1"/>
  <c r="U42" i="23"/>
  <c r="C34" i="23"/>
  <c r="C36" i="23" s="1"/>
  <c r="AP32" i="23"/>
  <c r="AP34" i="23" s="1"/>
  <c r="P42" i="23"/>
  <c r="P46" i="23" s="1"/>
  <c r="O42" i="23"/>
  <c r="C42" i="23"/>
  <c r="C46" i="23" s="1"/>
  <c r="P34" i="23"/>
  <c r="P36" i="23" s="1"/>
  <c r="P39" i="23" s="1"/>
  <c r="AP23" i="23"/>
  <c r="E42" i="23"/>
  <c r="E46" i="23" s="1"/>
  <c r="E34" i="23"/>
  <c r="K36" i="23"/>
  <c r="W34" i="23"/>
  <c r="W42" i="23"/>
  <c r="AM32" i="23"/>
  <c r="AM23" i="23"/>
  <c r="U36" i="23"/>
  <c r="U39" i="23" s="1"/>
  <c r="AL32" i="23"/>
  <c r="AL23" i="23"/>
  <c r="L36" i="23"/>
  <c r="Q34" i="23"/>
  <c r="Q42" i="23"/>
  <c r="X36" i="23"/>
  <c r="X37" i="23" s="1"/>
  <c r="H36" i="23"/>
  <c r="H39" i="23" s="1"/>
  <c r="G36" i="23"/>
  <c r="G37" i="23" s="1"/>
  <c r="J36" i="23"/>
  <c r="R36" i="23"/>
  <c r="D36" i="23"/>
  <c r="AN32" i="23"/>
  <c r="AN23" i="23"/>
  <c r="I42" i="23"/>
  <c r="I34" i="23"/>
  <c r="T36" i="23"/>
  <c r="T37" i="23" s="1"/>
  <c r="B36" i="23"/>
  <c r="S36" i="23"/>
  <c r="M36" i="23"/>
  <c r="AO34" i="23"/>
  <c r="AO42" i="23"/>
  <c r="V34" i="23"/>
  <c r="V42" i="23"/>
  <c r="G43" i="23"/>
  <c r="G46" i="23"/>
  <c r="F34" i="23"/>
  <c r="F42" i="23"/>
  <c r="N34" i="23"/>
  <c r="N42" i="23"/>
  <c r="T43" i="23"/>
  <c r="T46" i="23"/>
  <c r="K46" i="23"/>
  <c r="K43" i="23"/>
  <c r="X43" i="23"/>
  <c r="X46" i="23"/>
  <c r="H43" i="23"/>
  <c r="H46" i="23"/>
  <c r="L46" i="23"/>
  <c r="M43" i="23" l="1"/>
  <c r="S43" i="23"/>
  <c r="J43" i="23"/>
  <c r="E43" i="23"/>
  <c r="C43" i="23"/>
  <c r="D46" i="23"/>
  <c r="D47" i="23" s="1"/>
  <c r="H37" i="23"/>
  <c r="P43" i="23"/>
  <c r="R46" i="23"/>
  <c r="R47" i="23" s="1"/>
  <c r="U37" i="23"/>
  <c r="B46" i="23"/>
  <c r="B47" i="23" s="1"/>
  <c r="AP42" i="23"/>
  <c r="AP46" i="23" s="1"/>
  <c r="G39" i="23"/>
  <c r="S37" i="23"/>
  <c r="R39" i="23"/>
  <c r="L39" i="23"/>
  <c r="U43" i="23"/>
  <c r="U46" i="23"/>
  <c r="O46" i="23"/>
  <c r="O47" i="23" s="1"/>
  <c r="J37" i="23"/>
  <c r="K37" i="23"/>
  <c r="D39" i="23"/>
  <c r="O43" i="23"/>
  <c r="E36" i="23"/>
  <c r="E37" i="23" s="1"/>
  <c r="C37" i="23"/>
  <c r="L37" i="23"/>
  <c r="C39" i="23"/>
  <c r="J39" i="23"/>
  <c r="S39" i="23"/>
  <c r="D37" i="23"/>
  <c r="K39" i="23"/>
  <c r="O37" i="23"/>
  <c r="O39" i="23"/>
  <c r="B37" i="23"/>
  <c r="B39" i="23"/>
  <c r="P37" i="23"/>
  <c r="R37" i="23"/>
  <c r="T39" i="23"/>
  <c r="X47" i="23"/>
  <c r="H47" i="23"/>
  <c r="E47" i="23"/>
  <c r="I36" i="23"/>
  <c r="AN34" i="23"/>
  <c r="AN42" i="23"/>
  <c r="S47" i="23"/>
  <c r="V36" i="23"/>
  <c r="I43" i="23"/>
  <c r="I46" i="23"/>
  <c r="AP36" i="23"/>
  <c r="G47" i="23"/>
  <c r="N36" i="23"/>
  <c r="AO36" i="23"/>
  <c r="AM34" i="23"/>
  <c r="AM42" i="23"/>
  <c r="P47" i="23"/>
  <c r="L47" i="23"/>
  <c r="M37" i="23"/>
  <c r="Q43" i="23"/>
  <c r="Q46" i="23"/>
  <c r="J47" i="23"/>
  <c r="X39" i="23"/>
  <c r="C47" i="23"/>
  <c r="M39" i="23"/>
  <c r="Q36" i="23"/>
  <c r="W46" i="23"/>
  <c r="W43" i="23"/>
  <c r="T47" i="23"/>
  <c r="AL34" i="23"/>
  <c r="AL42" i="23"/>
  <c r="W36" i="23"/>
  <c r="K47" i="23"/>
  <c r="F36" i="23"/>
  <c r="M47" i="23"/>
  <c r="F43" i="23"/>
  <c r="F46" i="23"/>
  <c r="V43" i="23"/>
  <c r="V46" i="23"/>
  <c r="AO46" i="23"/>
  <c r="AO43" i="23"/>
  <c r="N43" i="23"/>
  <c r="N46" i="23"/>
  <c r="AP43" i="23" l="1"/>
  <c r="E39" i="23"/>
  <c r="AP37" i="23"/>
  <c r="V39" i="23"/>
  <c r="AO37" i="23"/>
  <c r="F37" i="23"/>
  <c r="U47" i="23"/>
  <c r="N39" i="23"/>
  <c r="N37" i="23"/>
  <c r="F39" i="23"/>
  <c r="V37" i="23"/>
  <c r="AP39" i="23"/>
  <c r="AO39" i="23"/>
  <c r="N47" i="23"/>
  <c r="F47" i="23"/>
  <c r="AL36" i="23"/>
  <c r="AM46" i="23"/>
  <c r="AM43" i="23"/>
  <c r="AM36" i="23"/>
  <c r="AN43" i="23"/>
  <c r="AN46" i="23"/>
  <c r="V47" i="23"/>
  <c r="I47" i="23"/>
  <c r="AN36" i="23"/>
  <c r="Q37" i="23"/>
  <c r="Q39" i="23"/>
  <c r="AO47" i="23"/>
  <c r="Q47" i="23"/>
  <c r="AP47" i="23"/>
  <c r="W39" i="23"/>
  <c r="W37" i="23"/>
  <c r="AL46" i="23"/>
  <c r="AL43" i="23"/>
  <c r="W47" i="23"/>
  <c r="I39" i="23"/>
  <c r="I37" i="23"/>
  <c r="AM47" i="23" l="1"/>
  <c r="AN47" i="23"/>
  <c r="AL37" i="23"/>
  <c r="AL39" i="23"/>
  <c r="AN39" i="23"/>
  <c r="AN37" i="23"/>
  <c r="AL47" i="23"/>
  <c r="AM39" i="23"/>
  <c r="AM37" i="23"/>
  <c r="F36" i="22"/>
  <c r="C36" i="22" s="1"/>
  <c r="C26" i="22"/>
  <c r="F21" i="22"/>
  <c r="C21" i="22" s="1"/>
  <c r="U55" i="2" l="1"/>
  <c r="U72" i="2"/>
  <c r="AO37" i="2" l="1"/>
  <c r="AM37" i="2"/>
  <c r="AM36" i="2"/>
  <c r="AL36" i="2" l="1"/>
  <c r="AN36" i="2"/>
  <c r="AO36" i="2"/>
  <c r="AL37" i="2"/>
  <c r="AN37" i="2"/>
  <c r="M6" i="19" l="1"/>
  <c r="Q17" i="19"/>
  <c r="P17" i="19"/>
  <c r="D17" i="19"/>
  <c r="D6" i="19"/>
  <c r="L6" i="19"/>
  <c r="H17" i="19"/>
  <c r="L17" i="19"/>
  <c r="Q6" i="19"/>
  <c r="O17" i="19"/>
  <c r="E6" i="19"/>
  <c r="I17" i="19"/>
  <c r="I6" i="19"/>
  <c r="G17" i="19"/>
  <c r="J17" i="19"/>
  <c r="E17" i="19"/>
  <c r="F17" i="19"/>
  <c r="N6" i="19"/>
  <c r="G6" i="19"/>
  <c r="O6" i="19"/>
  <c r="F6" i="19"/>
  <c r="H6" i="19"/>
  <c r="P6" i="19"/>
  <c r="M17" i="19"/>
  <c r="N17" i="19"/>
  <c r="J6" i="19"/>
  <c r="C6" i="19"/>
  <c r="K6" i="19"/>
  <c r="C17" i="19"/>
  <c r="K17" i="19"/>
  <c r="P11" i="19" l="1"/>
  <c r="P29" i="19" s="1"/>
  <c r="L11" i="19"/>
  <c r="N11" i="19"/>
  <c r="N29" i="19" s="1"/>
  <c r="Q11" i="19"/>
  <c r="M11" i="19"/>
  <c r="M18" i="19" s="1"/>
  <c r="E11" i="19"/>
  <c r="G11" i="19"/>
  <c r="D11" i="19"/>
  <c r="K11" i="19"/>
  <c r="H11" i="19"/>
  <c r="F11" i="19"/>
  <c r="I11" i="19"/>
  <c r="C11" i="19"/>
  <c r="J11" i="19"/>
  <c r="O11" i="19"/>
  <c r="AQ71" i="2"/>
  <c r="AQ70" i="2"/>
  <c r="AQ59" i="2"/>
  <c r="P18" i="19" l="1"/>
  <c r="P25" i="19" s="1"/>
  <c r="Q18" i="19"/>
  <c r="Q25" i="19" s="1"/>
  <c r="N18" i="19"/>
  <c r="N25" i="19" s="1"/>
  <c r="Q29" i="19"/>
  <c r="K18" i="19"/>
  <c r="O29" i="19"/>
  <c r="F18" i="19"/>
  <c r="L18" i="19"/>
  <c r="M25" i="19"/>
  <c r="L29" i="19"/>
  <c r="M29" i="19"/>
  <c r="M19" i="19"/>
  <c r="F29" i="19"/>
  <c r="O18" i="19"/>
  <c r="J18" i="19"/>
  <c r="G18" i="19"/>
  <c r="G29" i="19"/>
  <c r="E29" i="19"/>
  <c r="E18" i="19"/>
  <c r="H18" i="19"/>
  <c r="H29" i="19"/>
  <c r="I29" i="19"/>
  <c r="I18" i="19"/>
  <c r="C18" i="19"/>
  <c r="C29" i="19"/>
  <c r="P19" i="19"/>
  <c r="K29" i="19"/>
  <c r="J29" i="19"/>
  <c r="D29" i="19"/>
  <c r="D18" i="19"/>
  <c r="AQ29" i="2"/>
  <c r="AQ28" i="2"/>
  <c r="AQ19" i="2"/>
  <c r="Q19" i="19" l="1"/>
  <c r="K19" i="19"/>
  <c r="N19" i="19"/>
  <c r="F25" i="19"/>
  <c r="Q27" i="19"/>
  <c r="M27" i="19"/>
  <c r="L25" i="19"/>
  <c r="N27" i="19"/>
  <c r="L19" i="19"/>
  <c r="F19" i="19"/>
  <c r="P27" i="19"/>
  <c r="K25" i="19"/>
  <c r="O19" i="19"/>
  <c r="O25" i="19"/>
  <c r="H25" i="19"/>
  <c r="H19" i="19"/>
  <c r="G19" i="19"/>
  <c r="G25" i="19"/>
  <c r="J25" i="19"/>
  <c r="J19" i="19"/>
  <c r="E19" i="19"/>
  <c r="E25" i="19"/>
  <c r="C19" i="19"/>
  <c r="C25" i="19"/>
  <c r="I25" i="19"/>
  <c r="I19" i="19"/>
  <c r="D25" i="19"/>
  <c r="D19" i="19"/>
  <c r="B17" i="19"/>
  <c r="B6" i="19"/>
  <c r="F27" i="19" l="1"/>
  <c r="D27" i="19"/>
  <c r="J27" i="19"/>
  <c r="K27" i="19"/>
  <c r="G27" i="19"/>
  <c r="L27" i="19"/>
  <c r="I27" i="19"/>
  <c r="C27" i="19"/>
  <c r="H27" i="19"/>
  <c r="E27" i="19"/>
  <c r="O27" i="19"/>
  <c r="AE7" i="19"/>
  <c r="AG7" i="19"/>
  <c r="AE8" i="19"/>
  <c r="AG8" i="19"/>
  <c r="AE9" i="19"/>
  <c r="AG9" i="19"/>
  <c r="AE10" i="19"/>
  <c r="AG10" i="19"/>
  <c r="AE13" i="19"/>
  <c r="AE14" i="19"/>
  <c r="AG14" i="19"/>
  <c r="AE15" i="19"/>
  <c r="AG15" i="19"/>
  <c r="AE16" i="19"/>
  <c r="AG16" i="19"/>
  <c r="AE20" i="19"/>
  <c r="AG20" i="19"/>
  <c r="AE21" i="19"/>
  <c r="AG21" i="19"/>
  <c r="AE22" i="19"/>
  <c r="AG22" i="19"/>
  <c r="AE23" i="19"/>
  <c r="AG23" i="19"/>
  <c r="AE24" i="19"/>
  <c r="AG24" i="19"/>
  <c r="AE26" i="19"/>
  <c r="AG26" i="19"/>
  <c r="AD7" i="19"/>
  <c r="AD8" i="19"/>
  <c r="AF8" i="19"/>
  <c r="AD9" i="19"/>
  <c r="AD10" i="19"/>
  <c r="AF10" i="19"/>
  <c r="AF13" i="19"/>
  <c r="AD14" i="19"/>
  <c r="AF14" i="19"/>
  <c r="AD15" i="19"/>
  <c r="AF15" i="19"/>
  <c r="AD16" i="19"/>
  <c r="AF16" i="19"/>
  <c r="AD20" i="19"/>
  <c r="AF20" i="19"/>
  <c r="AD21" i="19"/>
  <c r="AF21" i="19"/>
  <c r="AD22" i="19"/>
  <c r="AF22" i="19"/>
  <c r="AD23" i="19"/>
  <c r="AF23" i="19"/>
  <c r="AD24" i="19"/>
  <c r="AF24" i="19"/>
  <c r="AD26" i="19"/>
  <c r="AF26" i="19"/>
  <c r="AF7" i="19"/>
  <c r="AF9" i="19"/>
  <c r="AG13" i="19"/>
  <c r="B11" i="19"/>
  <c r="AD13" i="19"/>
  <c r="AF12" i="19" l="1"/>
  <c r="AD12" i="19"/>
  <c r="AE12" i="19"/>
  <c r="AG12" i="19"/>
  <c r="AG17" i="19"/>
  <c r="AD17" i="19"/>
  <c r="AD6" i="19"/>
  <c r="AF17" i="19"/>
  <c r="AG6" i="19"/>
  <c r="AF6" i="19"/>
  <c r="AE17" i="19"/>
  <c r="AE6" i="19"/>
  <c r="B18" i="19"/>
  <c r="AD11" i="19" l="1"/>
  <c r="AD18" i="19" s="1"/>
  <c r="AE11" i="19"/>
  <c r="AG11" i="19"/>
  <c r="AF11" i="19"/>
  <c r="B25" i="19"/>
  <c r="B19" i="19"/>
  <c r="AF18" i="19" l="1"/>
  <c r="AF19" i="19" s="1"/>
  <c r="AE18" i="19"/>
  <c r="AG18" i="19"/>
  <c r="AD19" i="19"/>
  <c r="B27" i="19"/>
  <c r="AD25" i="19"/>
  <c r="AG27" i="19"/>
  <c r="AF25" i="19"/>
  <c r="AE25" i="19"/>
  <c r="AE27" i="19"/>
  <c r="AG25" i="19"/>
  <c r="AE19" i="19" l="1"/>
  <c r="AG19" i="19"/>
  <c r="AD27" i="19"/>
  <c r="AF27" i="19"/>
  <c r="AE28" i="19"/>
  <c r="AF28" i="19"/>
  <c r="AG28" i="19"/>
  <c r="B29" i="19"/>
  <c r="AD28" i="19"/>
  <c r="AE29" i="19" l="1"/>
  <c r="AG29" i="19"/>
  <c r="AF29" i="19"/>
  <c r="AD29" i="19"/>
  <c r="AL31" i="6" l="1"/>
  <c r="AN31" i="6"/>
  <c r="AO31" i="6"/>
  <c r="AM31" i="6"/>
  <c r="AP31" i="6"/>
  <c r="AL7" i="6" l="1"/>
  <c r="AL30" i="6" s="1"/>
  <c r="AM7" i="6"/>
  <c r="AM30" i="6" s="1"/>
  <c r="AO7" i="6"/>
  <c r="AO30" i="6" s="1"/>
  <c r="AP7" i="6"/>
  <c r="AP30" i="6" s="1"/>
  <c r="AN7" i="6"/>
  <c r="AN30" i="6" s="1"/>
  <c r="AP32" i="6" l="1"/>
  <c r="AM32" i="6"/>
  <c r="AN32" i="6"/>
  <c r="AO32" i="6"/>
  <c r="AL32" i="6"/>
  <c r="AP9" i="6"/>
  <c r="AM33" i="6" l="1"/>
  <c r="AL33" i="6"/>
  <c r="AO33" i="6"/>
  <c r="AN33" i="6"/>
  <c r="AP33" i="6"/>
  <c r="AO44" i="2"/>
  <c r="T7" i="7" l="1"/>
  <c r="T72" i="2"/>
  <c r="T55" i="2"/>
  <c r="T47" i="5"/>
  <c r="T38" i="5"/>
  <c r="T24" i="5"/>
  <c r="T13" i="5"/>
  <c r="T6" i="5"/>
  <c r="T10" i="7" l="1"/>
  <c r="T21" i="5"/>
  <c r="T54" i="5"/>
  <c r="T11" i="7" l="1"/>
  <c r="X47" i="5"/>
  <c r="X13" i="5"/>
  <c r="X38" i="5"/>
  <c r="AP10" i="6" l="1"/>
  <c r="AP8" i="6" s="1"/>
  <c r="AO8" i="6" l="1"/>
  <c r="AP27" i="6" l="1"/>
  <c r="AO27" i="6"/>
  <c r="AN27" i="6"/>
  <c r="AM27" i="6"/>
  <c r="AL27" i="6"/>
  <c r="AP21" i="6"/>
  <c r="AO21" i="6"/>
  <c r="AN21" i="6"/>
  <c r="AM21" i="6"/>
  <c r="AL21" i="6"/>
  <c r="AP17" i="6"/>
  <c r="AO17" i="6"/>
  <c r="AN17" i="6"/>
  <c r="AM17" i="6"/>
  <c r="AL17" i="6"/>
  <c r="N14" i="8" l="1"/>
  <c r="AL13" i="8" l="1"/>
  <c r="AL12" i="8"/>
  <c r="AL11" i="8"/>
  <c r="AL9" i="8"/>
  <c r="AL10" i="8"/>
  <c r="AL8" i="8"/>
  <c r="AL7" i="8"/>
  <c r="AL6" i="8" l="1"/>
  <c r="V47" i="5" l="1"/>
  <c r="U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B47" i="5"/>
  <c r="V38" i="5"/>
  <c r="U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B38" i="5"/>
  <c r="V24" i="5"/>
  <c r="R24" i="5"/>
  <c r="Q24" i="5"/>
  <c r="P24" i="5"/>
  <c r="O24" i="5"/>
  <c r="N24" i="5"/>
  <c r="M24" i="5"/>
  <c r="L24" i="5"/>
  <c r="K24" i="5"/>
  <c r="J24" i="5"/>
  <c r="I24" i="5"/>
  <c r="G24" i="5"/>
  <c r="F24" i="5"/>
  <c r="E24" i="5"/>
  <c r="D24" i="5"/>
  <c r="B24" i="5"/>
  <c r="V13" i="5"/>
  <c r="U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B13" i="5"/>
  <c r="V6" i="5"/>
  <c r="U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B6" i="5"/>
  <c r="W13" i="5"/>
  <c r="W6" i="5"/>
  <c r="W47" i="5"/>
  <c r="W38" i="5"/>
  <c r="W24" i="5"/>
  <c r="E21" i="5" l="1"/>
  <c r="M21" i="5"/>
  <c r="O54" i="5"/>
  <c r="U21" i="5"/>
  <c r="K54" i="5"/>
  <c r="D21" i="5"/>
  <c r="H21" i="5"/>
  <c r="L21" i="5"/>
  <c r="P21" i="5"/>
  <c r="P54" i="5"/>
  <c r="L54" i="5"/>
  <c r="K21" i="5"/>
  <c r="O21" i="5"/>
  <c r="S21" i="5"/>
  <c r="J54" i="5"/>
  <c r="M54" i="5"/>
  <c r="Q54" i="5"/>
  <c r="I54" i="5"/>
  <c r="W54" i="5"/>
  <c r="I21" i="5"/>
  <c r="G54" i="5"/>
  <c r="G21" i="5"/>
  <c r="E54" i="5"/>
  <c r="D54" i="5"/>
  <c r="Q21" i="5"/>
  <c r="F21" i="5"/>
  <c r="B21" i="5"/>
  <c r="J21" i="5"/>
  <c r="N21" i="5"/>
  <c r="R21" i="5"/>
  <c r="V21" i="5"/>
  <c r="B54" i="5"/>
  <c r="F54" i="5"/>
  <c r="N54" i="5"/>
  <c r="R54" i="5"/>
  <c r="V54" i="5"/>
  <c r="W21" i="5"/>
  <c r="AL39" i="6" l="1"/>
  <c r="AL40" i="6" l="1"/>
  <c r="AM39" i="6"/>
  <c r="U14" i="8"/>
  <c r="AM40" i="6" l="1"/>
  <c r="AO13" i="8"/>
  <c r="AO12" i="8"/>
  <c r="AO11" i="8"/>
  <c r="AO9" i="8"/>
  <c r="AO10" i="8"/>
  <c r="AO8" i="8"/>
  <c r="AO7" i="8"/>
  <c r="AO6" i="8"/>
  <c r="AN13" i="8"/>
  <c r="AN12" i="8"/>
  <c r="AN11" i="8"/>
  <c r="AN9" i="8"/>
  <c r="AN10" i="8"/>
  <c r="AN8" i="8"/>
  <c r="AN7" i="8"/>
  <c r="AN6" i="8"/>
  <c r="AM13" i="8"/>
  <c r="AM12" i="8"/>
  <c r="AM11" i="8"/>
  <c r="AM9" i="8"/>
  <c r="AM10" i="8"/>
  <c r="AM8" i="8"/>
  <c r="AM7" i="8"/>
  <c r="AM6" i="8"/>
  <c r="W14" i="8"/>
  <c r="V14" i="8"/>
  <c r="S14" i="8"/>
  <c r="R14" i="8"/>
  <c r="Q14" i="8"/>
  <c r="P14" i="8"/>
  <c r="O14" i="8"/>
  <c r="M14" i="8"/>
  <c r="L14" i="8"/>
  <c r="K14" i="8"/>
  <c r="J14" i="8"/>
  <c r="I14" i="8"/>
  <c r="H14" i="8"/>
  <c r="G14" i="8"/>
  <c r="F14" i="8"/>
  <c r="E14" i="8"/>
  <c r="D14" i="8"/>
  <c r="C14" i="8"/>
  <c r="B14" i="8"/>
  <c r="W7" i="7"/>
  <c r="V7" i="7"/>
  <c r="U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F10" i="7" l="1"/>
  <c r="G10" i="7"/>
  <c r="K10" i="7"/>
  <c r="O10" i="7"/>
  <c r="S10" i="7"/>
  <c r="C10" i="7"/>
  <c r="D10" i="7"/>
  <c r="H10" i="7"/>
  <c r="L10" i="7"/>
  <c r="P10" i="7"/>
  <c r="U10" i="7"/>
  <c r="E10" i="7"/>
  <c r="I10" i="7"/>
  <c r="M10" i="7"/>
  <c r="Q10" i="7"/>
  <c r="V10" i="7"/>
  <c r="B10" i="7"/>
  <c r="J10" i="7"/>
  <c r="N10" i="7"/>
  <c r="R10" i="7"/>
  <c r="W10" i="7"/>
  <c r="AM14" i="8"/>
  <c r="AN14" i="8"/>
  <c r="AL14" i="8"/>
  <c r="AO14" i="8"/>
  <c r="W11" i="7" l="1"/>
  <c r="R11" i="7"/>
  <c r="V11" i="7"/>
  <c r="U11" i="7"/>
  <c r="S11" i="7"/>
  <c r="AL74" i="2"/>
  <c r="V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P71" i="2"/>
  <c r="AO71" i="2"/>
  <c r="AN71" i="2"/>
  <c r="AM71" i="2"/>
  <c r="AL71" i="2"/>
  <c r="AP70" i="2"/>
  <c r="AO70" i="2"/>
  <c r="AN70" i="2"/>
  <c r="AM70" i="2"/>
  <c r="AL70" i="2"/>
  <c r="AP69" i="2"/>
  <c r="AO69" i="2"/>
  <c r="AN69" i="2"/>
  <c r="AM69" i="2"/>
  <c r="AL69" i="2"/>
  <c r="AP68" i="2"/>
  <c r="AO68" i="2"/>
  <c r="AN68" i="2"/>
  <c r="AM68" i="2"/>
  <c r="AL68" i="2"/>
  <c r="AP67" i="2"/>
  <c r="AO67" i="2"/>
  <c r="AN67" i="2"/>
  <c r="AM67" i="2"/>
  <c r="AL67" i="2"/>
  <c r="AP66" i="2"/>
  <c r="AO66" i="2"/>
  <c r="AN66" i="2"/>
  <c r="AM66" i="2"/>
  <c r="AL66" i="2"/>
  <c r="AP65" i="2"/>
  <c r="AO65" i="2"/>
  <c r="AN65" i="2"/>
  <c r="AM65" i="2"/>
  <c r="AL65" i="2"/>
  <c r="AP64" i="2"/>
  <c r="AO64" i="2"/>
  <c r="AN64" i="2"/>
  <c r="AM64" i="2"/>
  <c r="AL64" i="2"/>
  <c r="AP63" i="2"/>
  <c r="AO63" i="2"/>
  <c r="AN63" i="2"/>
  <c r="AM63" i="2"/>
  <c r="AL63" i="2"/>
  <c r="AP62" i="2"/>
  <c r="AO62" i="2"/>
  <c r="AN62" i="2"/>
  <c r="AM62" i="2"/>
  <c r="AL62" i="2"/>
  <c r="AP61" i="2"/>
  <c r="AO61" i="2"/>
  <c r="AN61" i="2"/>
  <c r="AM61" i="2"/>
  <c r="AL61" i="2"/>
  <c r="AP60" i="2"/>
  <c r="AO60" i="2"/>
  <c r="AN60" i="2"/>
  <c r="AM60" i="2"/>
  <c r="AL60" i="2"/>
  <c r="AP59" i="2"/>
  <c r="AO59" i="2"/>
  <c r="AN59" i="2"/>
  <c r="AM59" i="2"/>
  <c r="AL59" i="2"/>
  <c r="AP58" i="2"/>
  <c r="AO58" i="2"/>
  <c r="AN58" i="2"/>
  <c r="AM58" i="2"/>
  <c r="AL58" i="2"/>
  <c r="AP57" i="2"/>
  <c r="AO57" i="2"/>
  <c r="AN57" i="2"/>
  <c r="AM57" i="2"/>
  <c r="AL57" i="2"/>
  <c r="V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P54" i="2"/>
  <c r="AO54" i="2"/>
  <c r="AN54" i="2"/>
  <c r="AM54" i="2"/>
  <c r="AL54" i="2"/>
  <c r="AP53" i="2"/>
  <c r="AO53" i="2"/>
  <c r="AN53" i="2"/>
  <c r="AM53" i="2"/>
  <c r="AL53" i="2"/>
  <c r="AP52" i="2"/>
  <c r="AO52" i="2"/>
  <c r="AN52" i="2"/>
  <c r="AM52" i="2"/>
  <c r="AL52" i="2"/>
  <c r="AP51" i="2"/>
  <c r="AO51" i="2"/>
  <c r="AN51" i="2"/>
  <c r="AM51" i="2"/>
  <c r="AL51" i="2"/>
  <c r="AP50" i="2"/>
  <c r="AO50" i="2"/>
  <c r="AN50" i="2"/>
  <c r="AM50" i="2"/>
  <c r="AL50" i="2"/>
  <c r="AO49" i="2"/>
  <c r="AN49" i="2"/>
  <c r="AM49" i="2"/>
  <c r="AL49" i="2"/>
  <c r="AP46" i="2"/>
  <c r="AO46" i="2"/>
  <c r="AN46" i="2"/>
  <c r="AM46" i="2"/>
  <c r="AL46" i="2"/>
  <c r="AO45" i="2"/>
  <c r="AN45" i="2"/>
  <c r="AM45" i="2"/>
  <c r="AL45" i="2"/>
  <c r="AP44" i="2"/>
  <c r="AN44" i="2"/>
  <c r="AM44" i="2"/>
  <c r="AL44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O42" i="2"/>
  <c r="AN42" i="2"/>
  <c r="AM42" i="2"/>
  <c r="AL42" i="2"/>
  <c r="AP41" i="2"/>
  <c r="AO41" i="2"/>
  <c r="AN41" i="2"/>
  <c r="AM41" i="2"/>
  <c r="AL41" i="2"/>
  <c r="AP40" i="2"/>
  <c r="AO40" i="2"/>
  <c r="AN40" i="2"/>
  <c r="AM40" i="2"/>
  <c r="AL40" i="2"/>
  <c r="AO39" i="2"/>
  <c r="AN39" i="2"/>
  <c r="AM39" i="2"/>
  <c r="AL39" i="2"/>
  <c r="AO38" i="2"/>
  <c r="AN38" i="2"/>
  <c r="AM38" i="2"/>
  <c r="AL38" i="2"/>
  <c r="AP35" i="2"/>
  <c r="AO35" i="2"/>
  <c r="AN35" i="2"/>
  <c r="AM35" i="2"/>
  <c r="AL35" i="2"/>
  <c r="AP34" i="2"/>
  <c r="AO34" i="2"/>
  <c r="AN34" i="2"/>
  <c r="AM34" i="2"/>
  <c r="AL34" i="2"/>
  <c r="AP33" i="2"/>
  <c r="AO33" i="2"/>
  <c r="AN33" i="2"/>
  <c r="AM33" i="2"/>
  <c r="AL33" i="2"/>
  <c r="AO32" i="2"/>
  <c r="AN32" i="2"/>
  <c r="AM32" i="2"/>
  <c r="AL32" i="2"/>
  <c r="AP31" i="2"/>
  <c r="AO31" i="2"/>
  <c r="AN31" i="2"/>
  <c r="AM31" i="2"/>
  <c r="AL31" i="2"/>
  <c r="AP29" i="2"/>
  <c r="AO29" i="2"/>
  <c r="AN29" i="2"/>
  <c r="AM29" i="2"/>
  <c r="AL29" i="2"/>
  <c r="AP28" i="2"/>
  <c r="AO28" i="2"/>
  <c r="AN28" i="2"/>
  <c r="AM28" i="2"/>
  <c r="AL28" i="2"/>
  <c r="AP27" i="2"/>
  <c r="AO27" i="2"/>
  <c r="AN27" i="2"/>
  <c r="AM27" i="2"/>
  <c r="AL27" i="2"/>
  <c r="AP25" i="2"/>
  <c r="AO25" i="2"/>
  <c r="AN25" i="2"/>
  <c r="AM25" i="2"/>
  <c r="AL25" i="2"/>
  <c r="AP23" i="2"/>
  <c r="AO23" i="2"/>
  <c r="AN23" i="2"/>
  <c r="AM23" i="2"/>
  <c r="AL23" i="2"/>
  <c r="AP22" i="2"/>
  <c r="AO22" i="2"/>
  <c r="AN22" i="2"/>
  <c r="AM22" i="2"/>
  <c r="AL22" i="2"/>
  <c r="AP21" i="2"/>
  <c r="AO21" i="2"/>
  <c r="AN21" i="2"/>
  <c r="AM21" i="2"/>
  <c r="AL21" i="2"/>
  <c r="AP20" i="2"/>
  <c r="AO20" i="2"/>
  <c r="AN20" i="2"/>
  <c r="AM20" i="2"/>
  <c r="AL20" i="2"/>
  <c r="AP19" i="2"/>
  <c r="AO19" i="2"/>
  <c r="AN19" i="2"/>
  <c r="AM19" i="2"/>
  <c r="AL19" i="2"/>
  <c r="AP17" i="2"/>
  <c r="AO17" i="2"/>
  <c r="AN17" i="2"/>
  <c r="AM17" i="2"/>
  <c r="AL17" i="2"/>
  <c r="AP15" i="2"/>
  <c r="AO15" i="2"/>
  <c r="AN15" i="2"/>
  <c r="AM15" i="2"/>
  <c r="AL15" i="2"/>
  <c r="AP14" i="2"/>
  <c r="AO14" i="2"/>
  <c r="AN14" i="2"/>
  <c r="AM14" i="2"/>
  <c r="AL14" i="2"/>
  <c r="AP13" i="2"/>
  <c r="AO13" i="2"/>
  <c r="AN13" i="2"/>
  <c r="AM13" i="2"/>
  <c r="AL13" i="2"/>
  <c r="AP12" i="2"/>
  <c r="AO12" i="2"/>
  <c r="AN12" i="2"/>
  <c r="AM12" i="2"/>
  <c r="AL12" i="2"/>
  <c r="AP11" i="2"/>
  <c r="AO11" i="2"/>
  <c r="AN11" i="2"/>
  <c r="AM11" i="2"/>
  <c r="AL11" i="2"/>
  <c r="AP10" i="2"/>
  <c r="AO10" i="2"/>
  <c r="AN10" i="2"/>
  <c r="AM10" i="2"/>
  <c r="AL10" i="2"/>
  <c r="AP9" i="2"/>
  <c r="AO9" i="2"/>
  <c r="AN9" i="2"/>
  <c r="AM9" i="2"/>
  <c r="AL9" i="2"/>
  <c r="AP8" i="2"/>
  <c r="AO8" i="2"/>
  <c r="AN8" i="2"/>
  <c r="AM8" i="2"/>
  <c r="AL8" i="2"/>
  <c r="AP7" i="2"/>
  <c r="AO7" i="2"/>
  <c r="AN7" i="2"/>
  <c r="AM7" i="2"/>
  <c r="AL7" i="2"/>
  <c r="R47" i="2" l="1"/>
  <c r="R73" i="2" s="1"/>
  <c r="C47" i="2"/>
  <c r="K47" i="2"/>
  <c r="S47" i="2"/>
  <c r="AL43" i="2"/>
  <c r="D47" i="2"/>
  <c r="L47" i="2"/>
  <c r="B47" i="2"/>
  <c r="AM43" i="2"/>
  <c r="E47" i="2"/>
  <c r="M47" i="2"/>
  <c r="AN43" i="2"/>
  <c r="F47" i="2"/>
  <c r="F73" i="2" s="1"/>
  <c r="N47" i="2"/>
  <c r="AO43" i="2"/>
  <c r="G47" i="2"/>
  <c r="O47" i="2"/>
  <c r="H47" i="2"/>
  <c r="P47" i="2"/>
  <c r="J47" i="2"/>
  <c r="I47" i="2"/>
  <c r="Q47" i="2"/>
  <c r="AN55" i="2"/>
  <c r="AN72" i="2"/>
  <c r="AL55" i="2"/>
  <c r="AL72" i="2"/>
  <c r="AP72" i="2"/>
  <c r="AO72" i="2"/>
  <c r="AO55" i="2"/>
  <c r="AM55" i="2"/>
  <c r="AM72" i="2"/>
  <c r="S73" i="2" l="1"/>
  <c r="B30" i="21"/>
  <c r="C73" i="2"/>
  <c r="O73" i="2"/>
  <c r="P73" i="2"/>
  <c r="AO47" i="2"/>
  <c r="M73" i="2"/>
  <c r="L73" i="2"/>
  <c r="K73" i="2"/>
  <c r="G73" i="2"/>
  <c r="H73" i="2"/>
  <c r="N73" i="2"/>
  <c r="E73" i="2"/>
  <c r="D73" i="2"/>
  <c r="I73" i="2"/>
  <c r="AL47" i="2"/>
  <c r="AM47" i="2"/>
  <c r="B73" i="2"/>
  <c r="AN47" i="2"/>
  <c r="J73" i="2"/>
  <c r="Q73" i="2"/>
  <c r="B75" i="2" l="1"/>
  <c r="C74" i="2" s="1"/>
  <c r="C30" i="21"/>
  <c r="AO73" i="2"/>
  <c r="AM73" i="2"/>
  <c r="AL73" i="2"/>
  <c r="AN73" i="2"/>
  <c r="AO39" i="6"/>
  <c r="AN39" i="6"/>
  <c r="AL75" i="2" l="1"/>
  <c r="AM74" i="2" s="1"/>
  <c r="C75" i="2"/>
  <c r="AN40" i="6"/>
  <c r="AO40" i="6"/>
  <c r="AM75" i="2" l="1"/>
  <c r="D74" i="2"/>
  <c r="AN74" i="2" l="1"/>
  <c r="D75" i="2"/>
  <c r="E74" i="2" l="1"/>
  <c r="AN75" i="2"/>
  <c r="AO74" i="2" l="1"/>
  <c r="E75" i="2"/>
  <c r="F74" i="2" l="1"/>
  <c r="AO75" i="2"/>
  <c r="AP74" i="2" l="1"/>
  <c r="F75" i="2"/>
  <c r="G74" i="2" l="1"/>
  <c r="G75" i="2" l="1"/>
  <c r="X14" i="8"/>
  <c r="H74" i="2" l="1"/>
  <c r="X7" i="7"/>
  <c r="X10" i="7" l="1"/>
  <c r="H75" i="2"/>
  <c r="X11" i="7" l="1"/>
  <c r="I74" i="2"/>
  <c r="I75" i="2" l="1"/>
  <c r="AP9" i="8"/>
  <c r="J74" i="2" l="1"/>
  <c r="AP11" i="8"/>
  <c r="AP8" i="8"/>
  <c r="J75" i="2" l="1"/>
  <c r="AP6" i="8"/>
  <c r="AP7" i="8"/>
  <c r="AP12" i="8"/>
  <c r="AP10" i="8"/>
  <c r="AP13" i="8"/>
  <c r="K74" i="2" l="1"/>
  <c r="T14" i="8"/>
  <c r="AP14" i="8"/>
  <c r="K75" i="2" l="1"/>
  <c r="L74" i="2" l="1"/>
  <c r="L75" i="2" l="1"/>
  <c r="M74" i="2" l="1"/>
  <c r="M75" i="2" l="1"/>
  <c r="N74" i="2" l="1"/>
  <c r="N75" i="2" l="1"/>
  <c r="O74" i="2" l="1"/>
  <c r="E23" i="21"/>
  <c r="O75" i="2" l="1"/>
  <c r="E9" i="21"/>
  <c r="P74" i="2" l="1"/>
  <c r="E18" i="21"/>
  <c r="P75" i="2" l="1"/>
  <c r="E24" i="21"/>
  <c r="Q74" i="2" l="1"/>
  <c r="Q75" i="2" l="1"/>
  <c r="V22" i="21"/>
  <c r="V13" i="21"/>
  <c r="V12" i="21"/>
  <c r="V21" i="21"/>
  <c r="V17" i="21"/>
  <c r="D23" i="21"/>
  <c r="V14" i="21"/>
  <c r="V8" i="21"/>
  <c r="C23" i="21"/>
  <c r="V20" i="21"/>
  <c r="V11" i="21"/>
  <c r="V19" i="21"/>
  <c r="B23" i="21"/>
  <c r="F23" i="21"/>
  <c r="R74" i="2" l="1"/>
  <c r="D9" i="21"/>
  <c r="D18" i="21" s="1"/>
  <c r="V26" i="21"/>
  <c r="V28" i="21"/>
  <c r="V15" i="21"/>
  <c r="V27" i="21"/>
  <c r="F9" i="21"/>
  <c r="C29" i="21"/>
  <c r="D29" i="21"/>
  <c r="V23" i="21"/>
  <c r="V7" i="21"/>
  <c r="V10" i="21"/>
  <c r="B9" i="21"/>
  <c r="C9" i="21"/>
  <c r="F29" i="21"/>
  <c r="B29" i="21"/>
  <c r="V16" i="21"/>
  <c r="R75" i="2" l="1"/>
  <c r="F18" i="21"/>
  <c r="D24" i="21"/>
  <c r="C18" i="21"/>
  <c r="V9" i="21"/>
  <c r="B18" i="21"/>
  <c r="F24" i="21" l="1"/>
  <c r="S74" i="2"/>
  <c r="C24" i="21"/>
  <c r="B24" i="21"/>
  <c r="S75" i="2" l="1"/>
  <c r="T74" i="2" l="1"/>
  <c r="E29" i="21"/>
  <c r="V25" i="21"/>
  <c r="V29" i="21" l="1"/>
  <c r="AP37" i="2" l="1"/>
  <c r="AP39" i="2"/>
  <c r="AP38" i="2"/>
  <c r="T43" i="2"/>
  <c r="T47" i="2" l="1"/>
  <c r="AP36" i="2"/>
  <c r="AP42" i="2"/>
  <c r="AP45" i="2"/>
  <c r="T73" i="2" l="1"/>
  <c r="D30" i="21" l="1"/>
  <c r="T75" i="2"/>
  <c r="AP49" i="2"/>
  <c r="U74" i="2" l="1"/>
  <c r="AP55" i="2"/>
  <c r="AQ68" i="2" l="1"/>
  <c r="AQ69" i="2"/>
  <c r="AQ57" i="2" l="1"/>
  <c r="S24" i="5" l="1"/>
  <c r="H24" i="5" l="1"/>
  <c r="S54" i="5"/>
  <c r="C24" i="5"/>
  <c r="H54" i="5" l="1"/>
  <c r="C54" i="5"/>
  <c r="U43" i="2" l="1"/>
  <c r="AP32" i="2"/>
  <c r="U47" i="2" l="1"/>
  <c r="AP43" i="2"/>
  <c r="AP47" i="2" l="1"/>
  <c r="U73" i="2"/>
  <c r="E30" i="21" l="1"/>
  <c r="U75" i="2"/>
  <c r="AP73" i="2"/>
  <c r="U24" i="5"/>
  <c r="U54" i="5" l="1"/>
  <c r="V74" i="2"/>
  <c r="V30" i="21"/>
  <c r="AP75" i="2"/>
  <c r="AQ74" i="2" l="1"/>
  <c r="V43" i="2" l="1"/>
  <c r="V47" i="2" l="1"/>
  <c r="V73" i="2" l="1"/>
  <c r="F30" i="21" l="1"/>
  <c r="V75" i="2"/>
  <c r="X24" i="5" l="1"/>
  <c r="X54" i="5" l="1"/>
  <c r="Y47" i="5" l="1"/>
  <c r="Y24" i="5"/>
  <c r="Y38" i="5"/>
  <c r="Y13" i="5" l="1"/>
  <c r="Y54" i="5"/>
  <c r="X25" i="23" l="1"/>
  <c r="X24" i="23"/>
  <c r="X49" i="23" l="1"/>
  <c r="X39" i="6"/>
  <c r="X40" i="6" s="1"/>
  <c r="AQ22" i="23" l="1"/>
  <c r="AQ20" i="23"/>
  <c r="AQ15" i="23"/>
  <c r="AQ29" i="23"/>
  <c r="Y7" i="6"/>
  <c r="AQ7" i="23"/>
  <c r="Y6" i="23"/>
  <c r="Y12" i="23"/>
  <c r="Y31" i="6"/>
  <c r="AQ30" i="23"/>
  <c r="AQ9" i="23"/>
  <c r="AQ8" i="23"/>
  <c r="AQ31" i="23"/>
  <c r="AQ10" i="23"/>
  <c r="AQ21" i="23"/>
  <c r="Y25" i="23"/>
  <c r="AQ35" i="23"/>
  <c r="AQ33" i="23"/>
  <c r="AQ11" i="23"/>
  <c r="Y8" i="6" l="1"/>
  <c r="Y30" i="6"/>
  <c r="AQ13" i="23"/>
  <c r="AQ41" i="23"/>
  <c r="AQ27" i="23"/>
  <c r="AQ18" i="23"/>
  <c r="AQ14" i="23"/>
  <c r="AQ24" i="23"/>
  <c r="Y28" i="23"/>
  <c r="AQ26" i="23"/>
  <c r="AQ17" i="23"/>
  <c r="Y16" i="23"/>
  <c r="Y24" i="23"/>
  <c r="AQ12" i="23"/>
  <c r="AQ6" i="23"/>
  <c r="AQ25" i="23" l="1"/>
  <c r="AQ16" i="23"/>
  <c r="AQ28" i="23"/>
  <c r="Y19" i="23"/>
  <c r="AQ45" i="23"/>
  <c r="Y32" i="23" l="1"/>
  <c r="Y42" i="23" s="1"/>
  <c r="AQ19" i="23"/>
  <c r="Y23" i="23"/>
  <c r="Y34" i="23" l="1"/>
  <c r="Y36" i="23" s="1"/>
  <c r="AQ23" i="23"/>
  <c r="AQ32" i="23"/>
  <c r="Y46" i="23"/>
  <c r="Y43" i="23"/>
  <c r="Y39" i="23" l="1"/>
  <c r="Y47" i="23"/>
  <c r="AQ42" i="23"/>
  <c r="AQ34" i="23"/>
  <c r="Y37" i="23"/>
  <c r="AQ46" i="23" l="1"/>
  <c r="AQ43" i="23"/>
  <c r="AQ36" i="23"/>
  <c r="AQ47" i="23" l="1"/>
  <c r="AQ37" i="23"/>
  <c r="AQ39" i="23"/>
  <c r="U39" i="6" l="1"/>
  <c r="U40" i="6" s="1"/>
  <c r="U49" i="23"/>
  <c r="AP48" i="23"/>
  <c r="AP49" i="23" l="1"/>
  <c r="AP39" i="6"/>
  <c r="AP40" i="6" l="1"/>
  <c r="AQ10" i="6" l="1"/>
  <c r="AQ9" i="6"/>
  <c r="AQ31" i="6" l="1"/>
  <c r="AQ17" i="6" l="1"/>
  <c r="AQ21" i="6"/>
  <c r="Y39" i="6" l="1"/>
  <c r="Y40" i="6" s="1"/>
  <c r="AQ48" i="23"/>
  <c r="Y49" i="23"/>
  <c r="AQ49" i="23" l="1"/>
  <c r="AQ51" i="23"/>
  <c r="AQ39" i="6"/>
  <c r="Y32" i="6" l="1"/>
  <c r="AQ7" i="6"/>
  <c r="AQ8" i="6" l="1"/>
  <c r="AQ30" i="6"/>
  <c r="AQ32" i="6"/>
  <c r="AQ40" i="6"/>
  <c r="Y33" i="6"/>
  <c r="AQ33" i="6" l="1"/>
  <c r="Y7" i="7" l="1"/>
  <c r="Y10" i="7" l="1"/>
  <c r="Y11" i="7" l="1"/>
  <c r="AQ12" i="8" l="1"/>
  <c r="AQ9" i="8"/>
  <c r="AQ10" i="8"/>
  <c r="AQ11" i="8"/>
  <c r="AQ13" i="8"/>
  <c r="AQ8" i="8"/>
  <c r="AQ7" i="8"/>
  <c r="AQ6" i="8"/>
  <c r="Y14" i="8"/>
  <c r="AQ14" i="8" l="1"/>
  <c r="V18" i="21" l="1"/>
  <c r="V24" i="21" l="1"/>
  <c r="Z14" i="8" l="1"/>
  <c r="Z7" i="7" l="1"/>
  <c r="Z10" i="7" l="1"/>
  <c r="Z47" i="5" l="1"/>
  <c r="Z38" i="5"/>
  <c r="Z13" i="5"/>
  <c r="Z24" i="5" l="1"/>
  <c r="Z25" i="23" l="1"/>
  <c r="Z54" i="5"/>
  <c r="Z24" i="23"/>
  <c r="Z6" i="23" l="1"/>
  <c r="Z12" i="23"/>
  <c r="Z31" i="6"/>
  <c r="Z16" i="23"/>
  <c r="Z28" i="23"/>
  <c r="Z32" i="6" l="1"/>
  <c r="Z19" i="23"/>
  <c r="Z23" i="23" l="1"/>
  <c r="Z32" i="23"/>
  <c r="Z33" i="6"/>
  <c r="Z42" i="23" l="1"/>
  <c r="AA11" i="7" s="1"/>
  <c r="Z34" i="23"/>
  <c r="Z36" i="23" l="1"/>
  <c r="Z46" i="23"/>
  <c r="Z47" i="23" s="1"/>
  <c r="Z43" i="23"/>
  <c r="Z11" i="7"/>
  <c r="Z39" i="23" l="1"/>
  <c r="Z37" i="23"/>
  <c r="Z49" i="23" l="1"/>
  <c r="Z39" i="6"/>
  <c r="Z40" i="6" l="1"/>
  <c r="Z6" i="5" l="1"/>
  <c r="Z21" i="5" s="1"/>
  <c r="X6" i="5" l="1"/>
  <c r="X21" i="5" s="1"/>
  <c r="AA6" i="5"/>
  <c r="AA21" i="5" s="1"/>
  <c r="Y6" i="5"/>
  <c r="Y21" i="5" s="1"/>
  <c r="AH26" i="19" l="1"/>
  <c r="AH24" i="19"/>
  <c r="AH23" i="19"/>
  <c r="AH22" i="19"/>
  <c r="AH21" i="19"/>
  <c r="AH20" i="19"/>
  <c r="AH16" i="19"/>
  <c r="AH15" i="19"/>
  <c r="AH14" i="19"/>
  <c r="AH10" i="19"/>
  <c r="AH9" i="19"/>
  <c r="AH8" i="19"/>
  <c r="U12" i="19" l="1"/>
  <c r="AH13" i="19"/>
  <c r="U17" i="19"/>
  <c r="AH7" i="19"/>
  <c r="U6" i="19"/>
  <c r="U11" i="19" s="1"/>
  <c r="AH17" i="19" l="1"/>
  <c r="AH12" i="19"/>
  <c r="AH6" i="19"/>
  <c r="AH11" i="19" s="1"/>
  <c r="U18" i="19"/>
  <c r="AH18" i="19" l="1"/>
  <c r="AH19" i="19" s="1"/>
  <c r="U25" i="19"/>
  <c r="U19" i="19"/>
  <c r="U27" i="19" l="1"/>
  <c r="AH27" i="19" s="1"/>
  <c r="AH25" i="19"/>
  <c r="AH28" i="19" l="1"/>
  <c r="AH29" i="19" s="1"/>
  <c r="U29" i="19"/>
  <c r="AB6" i="7" l="1"/>
  <c r="AB47" i="5" l="1"/>
  <c r="AB24" i="5"/>
  <c r="AB13" i="5"/>
  <c r="AB38" i="5"/>
  <c r="AB7" i="7" l="1"/>
  <c r="AB10" i="7" s="1"/>
  <c r="AB54" i="5"/>
  <c r="AB14" i="8" l="1"/>
  <c r="AB7" i="6" l="1"/>
  <c r="AB30" i="6" s="1"/>
  <c r="AB20" i="23"/>
  <c r="AB28" i="23"/>
  <c r="AB21" i="23"/>
  <c r="AB22" i="23"/>
  <c r="AB6" i="23"/>
  <c r="AB12" i="23"/>
  <c r="AB31" i="6"/>
  <c r="AB16" i="23"/>
  <c r="AB25" i="23" l="1"/>
  <c r="AB19" i="23"/>
  <c r="AB24" i="23"/>
  <c r="AB32" i="6"/>
  <c r="AB33" i="6" l="1"/>
  <c r="AB23" i="23"/>
  <c r="AB32" i="23"/>
  <c r="AB42" i="23" l="1"/>
  <c r="AB34" i="23"/>
  <c r="AB36" i="23" s="1"/>
  <c r="AB39" i="23" l="1"/>
  <c r="AB37" i="23"/>
  <c r="AB46" i="23"/>
  <c r="AB47" i="23" s="1"/>
  <c r="AB43" i="23"/>
  <c r="AB8" i="6" l="1"/>
  <c r="AB18" i="6"/>
  <c r="AB39" i="6" l="1"/>
  <c r="AB49" i="23"/>
  <c r="AB40" i="6" l="1"/>
  <c r="AC47" i="5" l="1"/>
  <c r="AC24" i="5"/>
  <c r="AC13" i="5"/>
  <c r="AC38" i="5"/>
  <c r="AC54" i="5" l="1"/>
  <c r="AR13" i="8" l="1"/>
  <c r="AR12" i="8"/>
  <c r="AR9" i="8"/>
  <c r="AR8" i="8"/>
  <c r="AR7" i="8"/>
  <c r="AR10" i="8"/>
  <c r="AR11" i="8"/>
  <c r="AC14" i="8" l="1"/>
  <c r="AR6" i="8"/>
  <c r="AR14" i="8" s="1"/>
  <c r="AR51" i="23" l="1"/>
  <c r="AR45" i="23" l="1"/>
  <c r="AC6" i="7" l="1"/>
  <c r="AC7" i="7" l="1"/>
  <c r="AC10" i="7" s="1"/>
  <c r="AC6" i="5" l="1"/>
  <c r="AC21" i="5" s="1"/>
  <c r="AR27" i="6" l="1"/>
  <c r="AR41" i="23" l="1"/>
  <c r="AR35" i="23"/>
  <c r="AR33" i="23"/>
  <c r="AR31" i="23"/>
  <c r="AR30" i="23"/>
  <c r="AR29" i="23"/>
  <c r="AR27" i="23"/>
  <c r="AR18" i="23"/>
  <c r="AR11" i="23"/>
  <c r="AR10" i="23"/>
  <c r="AR9" i="23"/>
  <c r="AR8" i="23"/>
  <c r="AR11" i="2" l="1"/>
  <c r="AR12" i="2"/>
  <c r="AR22" i="2"/>
  <c r="AQ25" i="2"/>
  <c r="AQ27" i="2"/>
  <c r="AR32" i="2"/>
  <c r="AQ37" i="2"/>
  <c r="AR40" i="2"/>
  <c r="AQ46" i="2"/>
  <c r="AR51" i="2"/>
  <c r="AR52" i="2"/>
  <c r="AQ60" i="2"/>
  <c r="AR63" i="2"/>
  <c r="AQ14" i="2"/>
  <c r="AR17" i="2"/>
  <c r="AQ35" i="2"/>
  <c r="AR38" i="2"/>
  <c r="AQ44" i="2"/>
  <c r="AR61" i="2"/>
  <c r="AQ66" i="2"/>
  <c r="AR8" i="2"/>
  <c r="AR16" i="2"/>
  <c r="AR25" i="2"/>
  <c r="AR37" i="2"/>
  <c r="AQ53" i="2"/>
  <c r="AR60" i="2"/>
  <c r="AQ33" i="2"/>
  <c r="AR36" i="2"/>
  <c r="AQ64" i="2"/>
  <c r="AR67" i="2"/>
  <c r="AQ21" i="2"/>
  <c r="AQ15" i="2"/>
  <c r="AQ67" i="2"/>
  <c r="AQ65" i="2"/>
  <c r="AQ52" i="2"/>
  <c r="AR10" i="2"/>
  <c r="AR31" i="2"/>
  <c r="AQ45" i="2"/>
  <c r="AR15" i="2"/>
  <c r="AQ41" i="2"/>
  <c r="AR45" i="2"/>
  <c r="AC7" i="6"/>
  <c r="AC30" i="6" s="1"/>
  <c r="AC20" i="23"/>
  <c r="AR13" i="23"/>
  <c r="AC28" i="23"/>
  <c r="AR26" i="23"/>
  <c r="AR28" i="23" s="1"/>
  <c r="W43" i="2"/>
  <c r="W47" i="2" s="1"/>
  <c r="AQ8" i="2"/>
  <c r="AQ9" i="2"/>
  <c r="AQ16" i="2"/>
  <c r="AR20" i="2"/>
  <c r="AR21" i="2"/>
  <c r="AQ36" i="2"/>
  <c r="AQ38" i="2"/>
  <c r="Y55" i="2"/>
  <c r="AR50" i="2"/>
  <c r="AQ58" i="2"/>
  <c r="W72" i="2"/>
  <c r="AR62" i="2"/>
  <c r="AC22" i="23"/>
  <c r="AR22" i="23" s="1"/>
  <c r="AR15" i="23"/>
  <c r="AQ7" i="2"/>
  <c r="Y43" i="2"/>
  <c r="Y47" i="2" s="1"/>
  <c r="AR9" i="2"/>
  <c r="AQ13" i="2"/>
  <c r="AR27" i="2"/>
  <c r="AQ34" i="2"/>
  <c r="AR39" i="2"/>
  <c r="AQ42" i="2"/>
  <c r="AR46" i="2"/>
  <c r="AA55" i="2"/>
  <c r="AQ54" i="2"/>
  <c r="Y72" i="2"/>
  <c r="AC6" i="23"/>
  <c r="AC12" i="23"/>
  <c r="AR7" i="23"/>
  <c r="AC31" i="6"/>
  <c r="AR31" i="6" s="1"/>
  <c r="AC16" i="23"/>
  <c r="AR17" i="23"/>
  <c r="AR16" i="23" s="1"/>
  <c r="Z43" i="2"/>
  <c r="Z47" i="2" s="1"/>
  <c r="AR7" i="2"/>
  <c r="AQ12" i="2"/>
  <c r="AQ23" i="2"/>
  <c r="AR58" i="2"/>
  <c r="Z72" i="2"/>
  <c r="AC21" i="23"/>
  <c r="AR14" i="23"/>
  <c r="AR49" i="2"/>
  <c r="Z55" i="2"/>
  <c r="AA43" i="2"/>
  <c r="AA47" i="2" s="1"/>
  <c r="AR14" i="2"/>
  <c r="AQ22" i="2"/>
  <c r="AR35" i="2"/>
  <c r="AC55" i="2"/>
  <c r="AR54" i="2"/>
  <c r="AA72" i="2"/>
  <c r="AQ63" i="2"/>
  <c r="X43" i="2"/>
  <c r="X47" i="2" s="1"/>
  <c r="AB55" i="2"/>
  <c r="AB43" i="2"/>
  <c r="AB47" i="2" s="1"/>
  <c r="AQ11" i="2"/>
  <c r="AR23" i="2"/>
  <c r="AQ32" i="2"/>
  <c r="AQ40" i="2"/>
  <c r="AR42" i="2"/>
  <c r="AR44" i="2"/>
  <c r="AQ50" i="2"/>
  <c r="AQ51" i="2"/>
  <c r="AB72" i="2"/>
  <c r="AQ62" i="2"/>
  <c r="AR65" i="2"/>
  <c r="AR66" i="2"/>
  <c r="X72" i="2"/>
  <c r="AC43" i="2"/>
  <c r="AC47" i="2" s="1"/>
  <c r="AQ10" i="2"/>
  <c r="AR13" i="2"/>
  <c r="AQ17" i="2"/>
  <c r="AQ20" i="2"/>
  <c r="AQ31" i="2"/>
  <c r="AR33" i="2"/>
  <c r="AR34" i="2"/>
  <c r="AQ39" i="2"/>
  <c r="AR41" i="2"/>
  <c r="W55" i="2"/>
  <c r="AQ49" i="2"/>
  <c r="X55" i="2"/>
  <c r="AR53" i="2"/>
  <c r="AC72" i="2"/>
  <c r="AQ61" i="2"/>
  <c r="AR64" i="2"/>
  <c r="AR72" i="2" l="1"/>
  <c r="AQ55" i="2"/>
  <c r="AR55" i="2"/>
  <c r="AR43" i="2"/>
  <c r="AR47" i="2" s="1"/>
  <c r="AQ72" i="2"/>
  <c r="AB73" i="2"/>
  <c r="AC19" i="23"/>
  <c r="AC23" i="23" s="1"/>
  <c r="AC73" i="2"/>
  <c r="AA73" i="2"/>
  <c r="X73" i="2"/>
  <c r="AQ43" i="2"/>
  <c r="AQ47" i="2" s="1"/>
  <c r="AC24" i="23"/>
  <c r="AR20" i="23"/>
  <c r="AR24" i="23" s="1"/>
  <c r="AC32" i="6"/>
  <c r="AR7" i="6"/>
  <c r="AR30" i="6" s="1"/>
  <c r="AR6" i="23"/>
  <c r="AR12" i="23"/>
  <c r="AR19" i="23" s="1"/>
  <c r="Z73" i="2"/>
  <c r="AC25" i="23"/>
  <c r="AR21" i="23"/>
  <c r="AR25" i="23" s="1"/>
  <c r="Y73" i="2"/>
  <c r="W73" i="2"/>
  <c r="W75" i="2" s="1"/>
  <c r="AC33" i="6" l="1"/>
  <c r="AR32" i="6"/>
  <c r="AR73" i="2"/>
  <c r="X30" i="21"/>
  <c r="AQ73" i="2"/>
  <c r="W30" i="21" s="1"/>
  <c r="AC32" i="23"/>
  <c r="AC42" i="23" s="1"/>
  <c r="AR23" i="23"/>
  <c r="AR32" i="23"/>
  <c r="AR33" i="6" l="1"/>
  <c r="AQ75" i="2"/>
  <c r="AR74" i="2" s="1"/>
  <c r="AR75" i="2" s="1"/>
  <c r="AS74" i="2" s="1"/>
  <c r="AC34" i="23"/>
  <c r="AC36" i="23" s="1"/>
  <c r="AC39" i="23" s="1"/>
  <c r="AC46" i="23"/>
  <c r="AC47" i="23" s="1"/>
  <c r="AC43" i="23"/>
  <c r="AR34" i="23"/>
  <c r="AR36" i="23" s="1"/>
  <c r="AR42" i="23"/>
  <c r="AC37" i="23" l="1"/>
  <c r="AR46" i="23"/>
  <c r="AR47" i="23" s="1"/>
  <c r="AR43" i="23"/>
  <c r="AR39" i="23"/>
  <c r="AR37" i="23"/>
  <c r="X75" i="2" l="1"/>
  <c r="Y75" i="2" l="1"/>
  <c r="Z75" i="2" l="1"/>
  <c r="AA75" i="2" l="1"/>
  <c r="AB75" i="2" l="1"/>
  <c r="M23" i="21" l="1"/>
  <c r="M9" i="21" l="1"/>
  <c r="AR9" i="6" l="1"/>
  <c r="AR10" i="6"/>
  <c r="AC8" i="6" l="1"/>
  <c r="AR8" i="6"/>
  <c r="L23" i="21" l="1"/>
  <c r="M29" i="21" l="1"/>
  <c r="L9" i="21" l="1"/>
  <c r="X11" i="21" l="1"/>
  <c r="W14" i="21"/>
  <c r="X13" i="21"/>
  <c r="X17" i="21"/>
  <c r="X22" i="21"/>
  <c r="X20" i="21"/>
  <c r="X8" i="21"/>
  <c r="W11" i="21"/>
  <c r="X14" i="21"/>
  <c r="W20" i="21"/>
  <c r="X21" i="21"/>
  <c r="W8" i="21"/>
  <c r="W21" i="21"/>
  <c r="W13" i="21"/>
  <c r="W22" i="21"/>
  <c r="K23" i="21"/>
  <c r="W19" i="21"/>
  <c r="I23" i="21"/>
  <c r="G23" i="21"/>
  <c r="X19" i="21"/>
  <c r="J23" i="21"/>
  <c r="H23" i="21"/>
  <c r="M18" i="21"/>
  <c r="M24" i="21" s="1"/>
  <c r="X27" i="21"/>
  <c r="W12" i="21"/>
  <c r="W23" i="21" l="1"/>
  <c r="X23" i="21"/>
  <c r="K9" i="21"/>
  <c r="K18" i="21" s="1"/>
  <c r="K24" i="21" s="1"/>
  <c r="X12" i="21"/>
  <c r="X16" i="21"/>
  <c r="W16" i="21"/>
  <c r="X15" i="21"/>
  <c r="X28" i="21"/>
  <c r="X26" i="21"/>
  <c r="W28" i="21"/>
  <c r="G9" i="21"/>
  <c r="G18" i="21" s="1"/>
  <c r="G24" i="21" s="1"/>
  <c r="H29" i="21"/>
  <c r="X10" i="21"/>
  <c r="J9" i="21"/>
  <c r="J18" i="21" s="1"/>
  <c r="J24" i="21" s="1"/>
  <c r="G29" i="21"/>
  <c r="W10" i="21"/>
  <c r="I9" i="21"/>
  <c r="H9" i="21"/>
  <c r="H18" i="21" s="1"/>
  <c r="H24" i="21" s="1"/>
  <c r="W26" i="21"/>
  <c r="X7" i="21"/>
  <c r="W15" i="21"/>
  <c r="W27" i="21"/>
  <c r="W9" i="21" l="1"/>
  <c r="X9" i="21"/>
  <c r="X18" i="21" s="1"/>
  <c r="X24" i="21" s="1"/>
  <c r="AR21" i="6"/>
  <c r="AR17" i="6" l="1"/>
  <c r="AC18" i="6"/>
  <c r="AR18" i="6" s="1"/>
  <c r="AR50" i="23"/>
  <c r="AC39" i="6" l="1"/>
  <c r="AC49" i="23"/>
  <c r="AR48" i="23"/>
  <c r="AR49" i="23" s="1"/>
  <c r="AC40" i="6" l="1"/>
  <c r="AR39" i="6"/>
  <c r="AR40" i="6" s="1"/>
  <c r="W17" i="21" l="1"/>
  <c r="I18" i="21" l="1"/>
  <c r="I24" i="21" s="1"/>
  <c r="W7" i="21"/>
  <c r="W18" i="21" s="1"/>
  <c r="W24" i="21" s="1"/>
  <c r="I29" i="21" l="1"/>
  <c r="W25" i="21"/>
  <c r="W29" i="21" s="1"/>
  <c r="J29" i="21" l="1"/>
  <c r="K29" i="21" l="1"/>
  <c r="AB6" i="5" l="1"/>
  <c r="AB21" i="5" s="1"/>
  <c r="L18" i="21" l="1"/>
  <c r="L24" i="21" s="1"/>
  <c r="AC75" i="2" l="1"/>
  <c r="L29" i="21" l="1"/>
  <c r="X25" i="21"/>
  <c r="X29" i="21" s="1"/>
  <c r="AD14" i="8" l="1"/>
  <c r="V12" i="19" l="1"/>
  <c r="V17" i="19"/>
  <c r="V6" i="19"/>
  <c r="V11" i="19" s="1"/>
  <c r="AD38" i="5"/>
  <c r="AD13" i="5"/>
  <c r="AD6" i="5"/>
  <c r="AD6" i="7"/>
  <c r="AD47" i="5"/>
  <c r="AD24" i="5"/>
  <c r="V18" i="19" l="1"/>
  <c r="V25" i="19" s="1"/>
  <c r="AD21" i="5"/>
  <c r="AD54" i="5"/>
  <c r="AD22" i="23"/>
  <c r="V27" i="19" l="1"/>
  <c r="V19" i="19"/>
  <c r="AD21" i="23"/>
  <c r="AD25" i="23" s="1"/>
  <c r="AD28" i="23"/>
  <c r="AD20" i="23"/>
  <c r="AD24" i="23" s="1"/>
  <c r="AD7" i="6"/>
  <c r="AD30" i="6" s="1"/>
  <c r="AD12" i="23"/>
  <c r="AD6" i="23"/>
  <c r="AD31" i="6"/>
  <c r="AD16" i="23"/>
  <c r="AD19" i="23" l="1"/>
  <c r="AD32" i="23" s="1"/>
  <c r="AD32" i="6"/>
  <c r="AD33" i="6" l="1"/>
  <c r="AD23" i="23"/>
  <c r="AD42" i="23"/>
  <c r="AD34" i="23"/>
  <c r="AD36" i="23" s="1"/>
  <c r="AD37" i="23" l="1"/>
  <c r="AD39" i="23"/>
  <c r="AD43" i="23"/>
  <c r="AD46" i="23"/>
  <c r="AD47" i="23" s="1"/>
  <c r="AD7" i="7" l="1"/>
  <c r="AD10" i="7" s="1"/>
  <c r="AD8" i="6" l="1"/>
  <c r="AD18" i="6"/>
  <c r="V29" i="19" l="1"/>
  <c r="AD40" i="6" l="1"/>
  <c r="AD49" i="23" l="1"/>
  <c r="G6" i="26" l="1"/>
  <c r="AD55" i="2" l="1"/>
  <c r="AD72" i="2"/>
  <c r="AE47" i="5" l="1"/>
  <c r="AE13" i="5"/>
  <c r="AE24" i="5"/>
  <c r="AE6" i="7"/>
  <c r="AE6" i="5"/>
  <c r="AE14" i="8"/>
  <c r="AE38" i="5"/>
  <c r="AE54" i="5" l="1"/>
  <c r="AE21" i="5"/>
  <c r="AI21" i="19"/>
  <c r="AI23" i="19"/>
  <c r="AI24" i="19"/>
  <c r="AI7" i="19"/>
  <c r="AI10" i="19"/>
  <c r="AI14" i="19"/>
  <c r="AI26" i="19"/>
  <c r="AI20" i="19"/>
  <c r="AI9" i="19"/>
  <c r="AI15" i="19"/>
  <c r="AI8" i="19"/>
  <c r="AI22" i="19"/>
  <c r="AI16" i="19"/>
  <c r="AI13" i="19" l="1"/>
  <c r="W12" i="19"/>
  <c r="AI6" i="19"/>
  <c r="AI11" i="19" s="1"/>
  <c r="AI17" i="19"/>
  <c r="AI18" i="19" s="1"/>
  <c r="AI19" i="19" s="1"/>
  <c r="W17" i="19"/>
  <c r="W6" i="19"/>
  <c r="W11" i="19" s="1"/>
  <c r="AI12" i="19" l="1"/>
  <c r="W18" i="19"/>
  <c r="W25" i="19" s="1"/>
  <c r="W27" i="19" l="1"/>
  <c r="AI27" i="19" s="1"/>
  <c r="AI25" i="19"/>
  <c r="W19" i="19"/>
  <c r="AE7" i="7" l="1"/>
  <c r="AE10" i="7" s="1"/>
  <c r="AS19" i="2" l="1"/>
  <c r="AE22" i="23"/>
  <c r="AD43" i="2" l="1"/>
  <c r="AD47" i="2" s="1"/>
  <c r="AD73" i="2" s="1"/>
  <c r="AD75" i="2" s="1"/>
  <c r="AE21" i="23"/>
  <c r="AE25" i="23" s="1"/>
  <c r="AE28" i="23"/>
  <c r="AE43" i="2"/>
  <c r="AE47" i="2" s="1"/>
  <c r="AE72" i="2"/>
  <c r="AE31" i="6"/>
  <c r="AE12" i="23" l="1"/>
  <c r="AE6" i="23"/>
  <c r="AE16" i="23"/>
  <c r="AE55" i="2"/>
  <c r="AE73" i="2" s="1"/>
  <c r="AE7" i="6"/>
  <c r="AE30" i="6" s="1"/>
  <c r="AE20" i="23"/>
  <c r="AE24" i="23" s="1"/>
  <c r="AE32" i="6" l="1"/>
  <c r="AE19" i="23"/>
  <c r="AE32" i="23" s="1"/>
  <c r="AE33" i="6" l="1"/>
  <c r="AE23" i="23"/>
  <c r="AE42" i="23"/>
  <c r="AE34" i="23"/>
  <c r="AE36" i="23" s="1"/>
  <c r="AE37" i="23" l="1"/>
  <c r="AE39" i="23"/>
  <c r="AE46" i="23"/>
  <c r="AE47" i="23" s="1"/>
  <c r="AE43" i="23"/>
  <c r="AE75" i="2"/>
  <c r="AE8" i="6" l="1"/>
  <c r="O23" i="21" l="1"/>
  <c r="O9" i="21" l="1"/>
  <c r="O18" i="21" s="1"/>
  <c r="O24" i="21" s="1"/>
  <c r="N23" i="21" l="1"/>
  <c r="N9" i="21" l="1"/>
  <c r="N29" i="21" l="1"/>
  <c r="N18" i="21"/>
  <c r="AE18" i="6"/>
  <c r="N24" i="21" l="1"/>
  <c r="W29" i="19" l="1"/>
  <c r="AI28" i="19"/>
  <c r="AI29" i="19" s="1"/>
  <c r="AE49" i="23" l="1"/>
  <c r="AE40" i="6" l="1"/>
  <c r="Y7" i="21"/>
  <c r="Y17" i="21"/>
  <c r="AF47" i="5" l="1"/>
  <c r="AF38" i="5"/>
  <c r="H6" i="26" l="1"/>
  <c r="D6" i="26"/>
  <c r="AS60" i="2" l="1"/>
  <c r="AS8" i="8"/>
  <c r="AS62" i="2"/>
  <c r="AS9" i="8"/>
  <c r="AS10" i="8"/>
  <c r="AS16" i="2"/>
  <c r="AS65" i="2"/>
  <c r="AS12" i="8"/>
  <c r="AS63" i="2"/>
  <c r="AS20" i="2"/>
  <c r="AS13" i="8"/>
  <c r="AS23" i="2"/>
  <c r="AS11" i="8"/>
  <c r="AS25" i="2"/>
  <c r="AS6" i="8"/>
  <c r="AS26" i="2"/>
  <c r="AS7" i="8"/>
  <c r="AS14" i="8" l="1"/>
  <c r="AF14" i="8"/>
  <c r="AS51" i="23"/>
  <c r="AS45" i="23"/>
  <c r="AF24" i="5"/>
  <c r="AF54" i="5" s="1"/>
  <c r="AF13" i="5" l="1"/>
  <c r="AF21" i="5" l="1"/>
  <c r="AF6" i="7"/>
  <c r="AF7" i="7" l="1"/>
  <c r="AF10" i="7" s="1"/>
  <c r="AS14" i="2" l="1"/>
  <c r="AS9" i="23"/>
  <c r="AS35" i="23"/>
  <c r="AS17" i="2"/>
  <c r="AS39" i="2"/>
  <c r="AS64" i="2"/>
  <c r="AS18" i="23"/>
  <c r="AS58" i="2"/>
  <c r="AS11" i="23"/>
  <c r="AS41" i="23"/>
  <c r="AS21" i="2"/>
  <c r="AS40" i="2"/>
  <c r="AS67" i="2"/>
  <c r="AS35" i="2"/>
  <c r="AS26" i="23"/>
  <c r="AS7" i="2"/>
  <c r="AS22" i="2"/>
  <c r="AS42" i="2"/>
  <c r="AS50" i="2"/>
  <c r="AS33" i="23"/>
  <c r="AS14" i="23"/>
  <c r="AS27" i="23"/>
  <c r="AS11" i="2"/>
  <c r="AS27" i="2"/>
  <c r="AS44" i="2"/>
  <c r="AS31" i="23"/>
  <c r="AS37" i="2"/>
  <c r="AS10" i="23"/>
  <c r="AS29" i="23"/>
  <c r="AS12" i="2"/>
  <c r="AS31" i="2"/>
  <c r="AS45" i="2"/>
  <c r="AS15" i="2"/>
  <c r="AS7" i="23"/>
  <c r="AS17" i="23"/>
  <c r="AS30" i="23"/>
  <c r="AS13" i="2"/>
  <c r="AS33" i="2"/>
  <c r="AS46" i="2"/>
  <c r="AS13" i="23"/>
  <c r="AS8" i="23"/>
  <c r="AS22" i="23" l="1"/>
  <c r="AS15" i="23"/>
  <c r="AS28" i="23"/>
  <c r="AS6" i="23"/>
  <c r="AS66" i="2"/>
  <c r="Y27" i="21"/>
  <c r="Y13" i="21"/>
  <c r="Y22" i="21"/>
  <c r="AS52" i="2"/>
  <c r="AS16" i="23"/>
  <c r="Y8" i="21"/>
  <c r="AS49" i="2"/>
  <c r="AS8" i="2"/>
  <c r="Y20" i="21"/>
  <c r="AF31" i="6"/>
  <c r="AS31" i="6" s="1"/>
  <c r="AS41" i="2"/>
  <c r="Y28" i="21"/>
  <c r="Y26" i="21"/>
  <c r="Y10" i="21"/>
  <c r="AS53" i="2"/>
  <c r="AS61" i="2"/>
  <c r="AS51" i="2"/>
  <c r="Y19" i="21"/>
  <c r="AS38" i="2"/>
  <c r="Y21" i="21"/>
  <c r="Y15" i="21"/>
  <c r="AS54" i="2"/>
  <c r="AS32" i="2"/>
  <c r="Y14" i="21"/>
  <c r="Y12" i="21"/>
  <c r="AS34" i="2"/>
  <c r="Y11" i="21"/>
  <c r="AS10" i="2"/>
  <c r="AS9" i="2"/>
  <c r="Y16" i="21"/>
  <c r="AS36" i="2"/>
  <c r="AF7" i="6"/>
  <c r="AF30" i="6" s="1"/>
  <c r="AS12" i="23"/>
  <c r="AS7" i="6" l="1"/>
  <c r="AS21" i="23"/>
  <c r="AS20" i="23"/>
  <c r="AF72" i="2"/>
  <c r="AS57" i="2"/>
  <c r="AF32" i="6"/>
  <c r="AF55" i="2"/>
  <c r="AS55" i="2" s="1"/>
  <c r="AF32" i="23"/>
  <c r="AF43" i="2"/>
  <c r="P23" i="21"/>
  <c r="Y23" i="21" s="1"/>
  <c r="P9" i="21"/>
  <c r="Y9" i="21" s="1"/>
  <c r="P29" i="21"/>
  <c r="AS32" i="6" l="1"/>
  <c r="AS30" i="6"/>
  <c r="AF33" i="6"/>
  <c r="AS33" i="6"/>
  <c r="AS72" i="2"/>
  <c r="AS24" i="23"/>
  <c r="AS25" i="23"/>
  <c r="AS32" i="23"/>
  <c r="AF34" i="23"/>
  <c r="AS19" i="23"/>
  <c r="AS23" i="23" s="1"/>
  <c r="AF47" i="2"/>
  <c r="AS43" i="2"/>
  <c r="Y30" i="21"/>
  <c r="AF42" i="23"/>
  <c r="AS42" i="23" s="1"/>
  <c r="AF36" i="23" l="1"/>
  <c r="AS36" i="23" s="1"/>
  <c r="AS34" i="23"/>
  <c r="AF73" i="2"/>
  <c r="AS47" i="2"/>
  <c r="AF43" i="23"/>
  <c r="AS43" i="23" s="1"/>
  <c r="AF46" i="23"/>
  <c r="AF37" i="23" l="1"/>
  <c r="AF39" i="23"/>
  <c r="AS73" i="2"/>
  <c r="AF47" i="23"/>
  <c r="AS47" i="23" s="1"/>
  <c r="AS46" i="23"/>
  <c r="AS39" i="23"/>
  <c r="AS37" i="23"/>
  <c r="P18" i="21"/>
  <c r="AS75" i="2" l="1"/>
  <c r="P24" i="21"/>
  <c r="Y24" i="21" s="1"/>
  <c r="Y18" i="21"/>
  <c r="M6" i="26"/>
  <c r="AS10" i="6" l="1"/>
  <c r="AS9" i="6" l="1"/>
  <c r="AF8" i="6"/>
  <c r="AS8" i="6" l="1"/>
  <c r="O29" i="21"/>
  <c r="Y29" i="21" s="1"/>
  <c r="Y25" i="21"/>
  <c r="AF18" i="6" l="1"/>
  <c r="AS48" i="23" l="1"/>
  <c r="AF40" i="6" l="1"/>
  <c r="AS39" i="6"/>
  <c r="AS40" i="6" s="1"/>
  <c r="AF49" i="23"/>
  <c r="AS49" i="23" s="1"/>
  <c r="AS50" i="23" l="1"/>
  <c r="E6" i="26" l="1"/>
  <c r="I6" i="26"/>
  <c r="F6" i="26" l="1"/>
  <c r="J6" i="26" l="1"/>
  <c r="K6" i="26" l="1"/>
  <c r="AF75" i="2" l="1"/>
  <c r="L6" i="26" l="1"/>
  <c r="AJ72" i="2" l="1"/>
  <c r="AJ43" i="2"/>
  <c r="AJ47" i="2" s="1"/>
  <c r="AJ55" i="2"/>
  <c r="AJ24" i="5" l="1"/>
  <c r="AJ73" i="2"/>
  <c r="AJ6" i="5" l="1"/>
  <c r="AJ30" i="6" l="1"/>
  <c r="AQ13" i="6" l="1"/>
  <c r="AN13" i="6"/>
  <c r="AM13" i="6"/>
  <c r="AL13" i="6"/>
  <c r="AP13" i="6" l="1"/>
  <c r="AO13" i="6"/>
  <c r="AS13" i="6"/>
  <c r="AR13" i="6" l="1"/>
  <c r="AJ75" i="2" l="1"/>
  <c r="AJ43" i="23" l="1"/>
  <c r="AJ46" i="23" l="1"/>
  <c r="AJ49" i="23" l="1"/>
  <c r="AJ8" i="6"/>
  <c r="AJ18" i="6" l="1"/>
</calcChain>
</file>

<file path=xl/sharedStrings.xml><?xml version="1.0" encoding="utf-8"?>
<sst xmlns="http://schemas.openxmlformats.org/spreadsheetml/2006/main" count="3916" uniqueCount="1301">
  <si>
    <t>Fluxo de Caixa - Método Indireto (R$ Mil)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</si>
  <si>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</si>
  <si>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</si>
  <si>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</si>
  <si>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</si>
  <si>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</si>
  <si>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</si>
  <si>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</si>
  <si>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</si>
  <si>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</si>
  <si>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</si>
  <si>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</si>
  <si>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</si>
  <si>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</si>
  <si>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</si>
  <si>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</si>
  <si>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</si>
  <si>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</si>
  <si>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</si>
  <si>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</si>
  <si>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</si>
  <si>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</si>
  <si>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</si>
  <si>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Fluxos de Caixa das Atividades Operacionais</t>
  </si>
  <si>
    <t>Lucro Líquido do Período</t>
  </si>
  <si>
    <t>Recuperação de tributos</t>
  </si>
  <si>
    <t>Depreciação e Amortização</t>
  </si>
  <si>
    <t>Depreciação Sobre o Direito de Uso</t>
  </si>
  <si>
    <t>Lucro (prejuizo) na alienação do imobilizado</t>
  </si>
  <si>
    <t>Tributos diferidos</t>
  </si>
  <si>
    <t>Perda em investimentos - Outros</t>
  </si>
  <si>
    <t>Juros e variações monetárias e cambiais</t>
  </si>
  <si>
    <t>Ajustes de conversão de balanço de controlada no exterior</t>
  </si>
  <si>
    <t>Ajuste IFRS16 de controlada "efeito COVID-19"</t>
  </si>
  <si>
    <t>Juros de Títulos e Valores Mobiliários</t>
  </si>
  <si>
    <t>Recuperação de IRPJ e CSLL</t>
  </si>
  <si>
    <t>Outros</t>
  </si>
  <si>
    <t>Variações nos Ativos e Passivos</t>
  </si>
  <si>
    <t>Contas a receber de clientes</t>
  </si>
  <si>
    <t>Estoques</t>
  </si>
  <si>
    <t>Tributos a recuperar</t>
  </si>
  <si>
    <t>Outros ativos</t>
  </si>
  <si>
    <t>Depósitos judiciais e outros</t>
  </si>
  <si>
    <t>Fornecedores</t>
  </si>
  <si>
    <t>Salários, provisões e contribuições sociais</t>
  </si>
  <si>
    <t>Imposto de renda e contribuição social</t>
  </si>
  <si>
    <t>Outros Impostos e Contribuições</t>
  </si>
  <si>
    <t>Obrigações com administradoras de cartões</t>
  </si>
  <si>
    <t>Outros passivos</t>
  </si>
  <si>
    <t>Caixa Gerado pelas Atividades Operacionais</t>
  </si>
  <si>
    <t>Juros Pagos</t>
  </si>
  <si>
    <t>Caixa líquido gerado pelas atividades operacionais</t>
  </si>
  <si>
    <t>Fluxos de caixa das atividades de investimentos</t>
  </si>
  <si>
    <t>Resgate de Títulos e Valores Mobiliários</t>
  </si>
  <si>
    <t>Adição a Propriedade para Investimento</t>
  </si>
  <si>
    <t>Adição ao Imobilizado</t>
  </si>
  <si>
    <t>Adição ao Intangível</t>
  </si>
  <si>
    <t>Recebimento pela Venda de Imobilizado</t>
  </si>
  <si>
    <t>Caixa Líquido Aplicado nas Atividades de Investimento</t>
  </si>
  <si>
    <t>Fluxos de Caixa das Atividades de Financiamento</t>
  </si>
  <si>
    <t>Dividendos Pagos</t>
  </si>
  <si>
    <t>Juros sobre Capital Próprio Pagos</t>
  </si>
  <si>
    <t>Custo a apropriar - Empréstimos</t>
  </si>
  <si>
    <t>Captação de Empréstimos e Financiamento</t>
  </si>
  <si>
    <t>Captação de Debêntures</t>
  </si>
  <si>
    <t>Custo a apropriar - Debêntures</t>
  </si>
  <si>
    <t>-</t>
  </si>
  <si>
    <t>Amortização de Empréstimos e Financiamento</t>
  </si>
  <si>
    <t>Amortização do CRI - Certificado de Recebíveis Imobiliários</t>
  </si>
  <si>
    <t>Amortização do Passivo de Arrendamento</t>
  </si>
  <si>
    <t>Amortização de Debêntures</t>
  </si>
  <si>
    <t>Captação de Empréstimos com Partes Relacionadas</t>
  </si>
  <si>
    <t>Pagamento de Empréstimos com Partes Relacionadas</t>
  </si>
  <si>
    <t>Aquisição de Ações de Própria Emissão</t>
  </si>
  <si>
    <t>Caixa Líquido Aplicado nas Atividades de Financiamento</t>
  </si>
  <si>
    <t>Aumento (redução) de Caixa e Equivalentes de Caixa, líquidos</t>
  </si>
  <si>
    <t>Caixa e Equivalentes de Caixa no Início do Período</t>
  </si>
  <si>
    <t>Caixa e Equivalentes de Caixa no Final do Período</t>
  </si>
  <si>
    <t>Receita Bruta</t>
  </si>
  <si>
    <t>Receita Bruta - Mercadorias</t>
  </si>
  <si>
    <t>Receita Bruta - Midway Financeira</t>
  </si>
  <si>
    <t>Receita Bruta - Midway Mall</t>
  </si>
  <si>
    <t>Deduções</t>
  </si>
  <si>
    <t>Incentivos Fiscais de ICMS</t>
  </si>
  <si>
    <t>Receita Líquida</t>
  </si>
  <si>
    <t>Receita Líquida - Mercadorias</t>
  </si>
  <si>
    <t>Receita Líquida - Midway Financeira</t>
  </si>
  <si>
    <t>Receita Líquida - Midway Mall</t>
  </si>
  <si>
    <t>Custo de Bens e/ou Serviços Vendidos</t>
  </si>
  <si>
    <t>CPV - Mercadorias</t>
  </si>
  <si>
    <t>Custos - Midway Financeira</t>
  </si>
  <si>
    <t>Lucro Bruto</t>
  </si>
  <si>
    <t>Margem Bruta</t>
  </si>
  <si>
    <t>Despesas com Vendas</t>
  </si>
  <si>
    <t>Despesas Gerais e Administrativas</t>
  </si>
  <si>
    <t>Provisão Créditos de Liquidação Duvidosa</t>
  </si>
  <si>
    <t>Despesas de Depreciação e Amortização</t>
  </si>
  <si>
    <t>Outras receitas (despesas) operacionais</t>
  </si>
  <si>
    <t>EBIT</t>
  </si>
  <si>
    <t>Receitas (Despesas) Financeiras</t>
  </si>
  <si>
    <t>Resultado Antes de Tributação</t>
  </si>
  <si>
    <t>Provisão para IR e CSLL</t>
  </si>
  <si>
    <t>Lucro/Prejuízo Líquido</t>
  </si>
  <si>
    <t>Margem Líquida sobre Receita Líquida</t>
  </si>
  <si>
    <t>Depreciação e Amortização (Despesa + Custo)</t>
  </si>
  <si>
    <t>EBITDA Ajustado</t>
  </si>
  <si>
    <t>Total Ações ON</t>
  </si>
  <si>
    <t>LPA (R$)</t>
  </si>
  <si>
    <t>Despesas tributárias</t>
  </si>
  <si>
    <t>Despesas operacionais</t>
  </si>
  <si>
    <t>Resultado antes do IR</t>
  </si>
  <si>
    <t>Lucro (prejuizo) líquido</t>
  </si>
  <si>
    <t>Ativo Circulante</t>
  </si>
  <si>
    <t xml:space="preserve">  Disponibilidades</t>
  </si>
  <si>
    <t xml:space="preserve">  Contas a Receber de Clientes</t>
  </si>
  <si>
    <t xml:space="preserve">  Estoques</t>
  </si>
  <si>
    <t>Ativo não Circulante</t>
  </si>
  <si>
    <t xml:space="preserve">  Depósitos Judiciais  e Outros</t>
  </si>
  <si>
    <t xml:space="preserve">  Ativos não circulantes mantidos para venda</t>
  </si>
  <si>
    <t xml:space="preserve">  Imobilizado</t>
  </si>
  <si>
    <t xml:space="preserve">  Direito de Uso</t>
  </si>
  <si>
    <t xml:space="preserve">  Intangível</t>
  </si>
  <si>
    <t>Ativo Total</t>
  </si>
  <si>
    <t>Passivo Circulante</t>
  </si>
  <si>
    <t xml:space="preserve">  Fornecedores</t>
  </si>
  <si>
    <t xml:space="preserve">  Empréstimos e Financiamentos</t>
  </si>
  <si>
    <t xml:space="preserve">  Debêntures</t>
  </si>
  <si>
    <t xml:space="preserve">  Notas Promissórias</t>
  </si>
  <si>
    <t xml:space="preserve">  Empréstimos CRI - Certif Receb Imobiliários</t>
  </si>
  <si>
    <t xml:space="preserve">  Passivo de arrendamento </t>
  </si>
  <si>
    <t xml:space="preserve">  Instrumentos Financeiros Derivativos</t>
  </si>
  <si>
    <t xml:space="preserve">  Dividendos e Juros sobre o Capital Próprio a Pagar</t>
  </si>
  <si>
    <t xml:space="preserve">  Salários, Provisões e Contribuições Sociais </t>
  </si>
  <si>
    <t xml:space="preserve">  Impostos, Taxas e Contribuições</t>
  </si>
  <si>
    <t xml:space="preserve">  Obrigações com Administradoras de Cartões</t>
  </si>
  <si>
    <t>Passivo não Circulante</t>
  </si>
  <si>
    <t xml:space="preserve">  Empréstimos com Partes Relacionadas</t>
  </si>
  <si>
    <t xml:space="preserve">  Impostos e Contribuições</t>
  </si>
  <si>
    <t xml:space="preserve">  Ações em tesouraria</t>
  </si>
  <si>
    <t xml:space="preserve">  Ajustes conversão de balanço de controlada no Exterior</t>
  </si>
  <si>
    <t>Passivo Total</t>
  </si>
  <si>
    <t xml:space="preserve"> Patrimônio Líquido</t>
  </si>
  <si>
    <t>Quantidade Total de Lojas ao Final do Período</t>
  </si>
  <si>
    <t>Área de Vendas em mil m² ao Final do Período</t>
  </si>
  <si>
    <t>Receita Líquida por m² (R$ por m²)</t>
  </si>
  <si>
    <t>Ticket Médio Total (R$)</t>
  </si>
  <si>
    <t>Ticket Médio do Cartão Riachuelo (R$)</t>
  </si>
  <si>
    <t>Endividamento Líquido (R$ Mil)</t>
  </si>
  <si>
    <t>Disponibilidades</t>
  </si>
  <si>
    <t>Empréstimos e Financiamentos</t>
  </si>
  <si>
    <t>Circulante</t>
  </si>
  <si>
    <t>Não Circulante</t>
  </si>
  <si>
    <t>Endividamento Líquido</t>
  </si>
  <si>
    <t>Dívida Líquida / EBITDA (últimos 12 meses)</t>
  </si>
  <si>
    <t>Tecnologia &amp; Transformação Digital</t>
  </si>
  <si>
    <t>Remodelações</t>
  </si>
  <si>
    <t>Lojas Novas</t>
  </si>
  <si>
    <t>Fábrica</t>
  </si>
  <si>
    <t>Manutenção</t>
  </si>
  <si>
    <t>Centros de Distribuição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</si>
  <si>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</si>
  <si>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</si>
  <si>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</si>
  <si>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</si>
  <si>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</si>
  <si>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</si>
  <si>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</si>
  <si>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</si>
  <si>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</si>
  <si>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</si>
  <si>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</si>
  <si>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</si>
  <si>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</si>
  <si>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</si>
  <si>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</si>
  <si>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</si>
  <si>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</si>
  <si>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</si>
  <si>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</si>
  <si>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</si>
  <si>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</si>
  <si>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</si>
  <si>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</si>
  <si>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</si>
  <si>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</si>
  <si>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</si>
  <si>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</si>
  <si>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</si>
  <si>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</si>
  <si>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</si>
  <si>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</si>
  <si>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</si>
  <si>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</si>
  <si>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</si>
  <si>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</si>
  <si>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</si>
  <si>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</si>
  <si>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</si>
  <si>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</si>
  <si>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</si>
  <si>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</si>
  <si>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</si>
  <si>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</si>
  <si>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</si>
  <si>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</si>
  <si>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</si>
  <si>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</si>
  <si>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</si>
  <si>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</si>
  <si>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</si>
  <si>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</si>
  <si>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</si>
  <si>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</si>
  <si>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</si>
  <si>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</si>
  <si>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</si>
  <si>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</si>
  <si>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</si>
  <si>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</si>
  <si>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</si>
  <si>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</si>
  <si>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</si>
  <si>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</si>
  <si>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</si>
  <si>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</si>
  <si>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</si>
  <si>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</si>
  <si>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</si>
  <si>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</si>
  <si>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</si>
  <si>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</si>
  <si>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</si>
  <si>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</si>
  <si>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</si>
  <si>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</si>
  <si>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</si>
  <si>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</si>
  <si>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</si>
  <si>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</si>
  <si>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</si>
  <si>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</si>
  <si>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</si>
  <si>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</si>
  <si>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</si>
  <si>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</si>
  <si>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</si>
  <si>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</si>
  <si>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</si>
  <si>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</si>
  <si>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</si>
  <si>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</si>
  <si>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</si>
  <si>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</si>
  <si>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</si>
  <si>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</si>
  <si>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</si>
  <si>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</si>
  <si>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</si>
  <si>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</si>
  <si>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</si>
  <si>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</si>
  <si>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</si>
  <si>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</si>
  <si>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</si>
  <si>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</si>
  <si>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</si>
  <si>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</si>
  <si>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</si>
  <si>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</si>
  <si>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</si>
  <si>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</si>
  <si>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</si>
  <si>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</si>
  <si>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</si>
  <si>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</si>
  <si>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</si>
  <si>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</si>
  <si>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</si>
  <si>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</si>
  <si>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</si>
  <si>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</si>
  <si>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</si>
  <si>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</si>
  <si>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</si>
  <si>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</si>
  <si>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</si>
  <si>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</si>
  <si>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</si>
  <si>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</si>
  <si>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</si>
  <si>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</si>
  <si>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</si>
  <si>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</si>
  <si>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</si>
  <si>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</si>
  <si>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</si>
  <si>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</si>
  <si>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</si>
  <si>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</si>
  <si>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</si>
  <si>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</si>
  <si>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</si>
  <si>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</si>
  <si>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</si>
  <si>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</si>
  <si>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</si>
  <si>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</si>
  <si>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</si>
  <si>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</si>
  <si>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</si>
  <si>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</si>
  <si>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</si>
  <si>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</si>
  <si>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</si>
  <si>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</si>
  <si>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</si>
  <si>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</si>
  <si>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</si>
  <si>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</si>
  <si>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</si>
  <si>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</si>
  <si>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</si>
  <si>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</si>
  <si>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</si>
  <si>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</si>
  <si>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</si>
  <si>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</si>
  <si>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</si>
  <si>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</si>
  <si>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</si>
  <si>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</si>
  <si>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</si>
  <si>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</si>
  <si>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</si>
  <si>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</si>
  <si>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</si>
  <si>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</si>
  <si>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</si>
  <si>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</si>
  <si>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</si>
  <si>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</si>
  <si>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</si>
  <si>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</si>
  <si>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</si>
  <si>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</si>
  <si>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</si>
  <si>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</si>
  <si>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</si>
  <si>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</si>
  <si>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</si>
  <si>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</si>
  <si>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</si>
  <si>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</si>
  <si>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</si>
  <si>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</si>
  <si>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</si>
  <si>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</si>
  <si>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</si>
  <si>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</si>
  <si>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</si>
  <si>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</si>
  <si>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</si>
  <si>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</si>
  <si>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</si>
  <si>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</si>
  <si>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</si>
  <si>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</si>
  <si>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</si>
  <si>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</si>
  <si>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</si>
  <si>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</si>
  <si>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</si>
  <si>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</si>
  <si>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</si>
  <si>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</si>
  <si>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</si>
  <si>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</si>
  <si>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</si>
  <si>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</si>
  <si>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</si>
  <si>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</si>
  <si>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</si>
  <si>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</si>
  <si>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</si>
  <si>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</si>
  <si>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</si>
  <si>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</si>
  <si>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</si>
  <si>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</si>
  <si>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</si>
  <si>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</si>
  <si>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</si>
  <si>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</si>
  <si>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</si>
  <si>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</si>
  <si>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</si>
  <si>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</si>
  <si>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</si>
  <si>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</si>
  <si>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</si>
  <si>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</si>
  <si>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</si>
  <si>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</si>
  <si>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</si>
  <si>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</si>
  <si>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</si>
  <si>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</si>
  <si>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</si>
  <si>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</si>
  <si>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</si>
  <si>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</si>
  <si>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</si>
  <si>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</si>
  <si>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</si>
  <si>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</si>
  <si>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</si>
  <si>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</si>
  <si>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</si>
  <si>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</si>
  <si>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</si>
  <si>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</si>
  <si>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</si>
  <si>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</si>
  <si>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</si>
  <si>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</si>
  <si>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</si>
  <si>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</si>
  <si>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</si>
  <si>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</si>
  <si>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</si>
  <si>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</si>
  <si>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</si>
  <si>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</si>
  <si>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</si>
  <si>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</si>
  <si>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</si>
  <si>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</si>
  <si>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</si>
  <si>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</si>
  <si>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</si>
  <si>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</si>
  <si>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</si>
  <si>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</si>
  <si>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</si>
  <si>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</si>
  <si>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</si>
  <si>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</si>
  <si>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</si>
  <si>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</si>
  <si>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</si>
  <si>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</si>
  <si>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</si>
  <si>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</si>
  <si>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</si>
  <si>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</si>
  <si>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</si>
  <si>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</si>
  <si>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</si>
  <si>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</si>
  <si>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</si>
  <si>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</si>
  <si>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</si>
  <si>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</si>
  <si>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</si>
  <si>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</si>
  <si>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</si>
  <si>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</si>
  <si>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</si>
  <si>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</si>
  <si>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</si>
  <si>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</si>
  <si>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</si>
  <si>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</si>
  <si>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</si>
  <si>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</si>
  <si>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</si>
  <si>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</si>
  <si>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</si>
  <si>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</si>
  <si>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</si>
  <si>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</si>
  <si>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</si>
  <si>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</si>
  <si>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</si>
  <si>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</si>
  <si>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</si>
  <si>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</si>
  <si>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</si>
  <si>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</si>
  <si>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</si>
  <si>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</si>
  <si>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</si>
  <si>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</si>
  <si>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</si>
  <si>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</si>
  <si>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</si>
  <si>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</si>
  <si>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</si>
  <si>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</si>
  <si>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</si>
  <si>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</si>
  <si>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</si>
  <si>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</si>
  <si>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</si>
  <si>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</si>
  <si>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</si>
  <si>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</si>
  <si>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</si>
  <si>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</si>
  <si>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</si>
  <si>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</si>
  <si>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</si>
  <si>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</si>
  <si>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</si>
  <si>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</si>
  <si>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</si>
  <si>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</si>
  <si>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</si>
  <si>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</si>
  <si>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</si>
  <si>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</si>
  <si>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</si>
  <si>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</si>
  <si>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</si>
  <si>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</si>
  <si>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</si>
  <si>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</si>
  <si>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</si>
  <si>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</si>
  <si>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</si>
  <si>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</si>
  <si>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</si>
  <si>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</si>
  <si>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</si>
  <si>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</si>
  <si>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</si>
  <si>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</si>
  <si>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</si>
  <si>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</si>
  <si>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</si>
  <si>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</si>
  <si>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</si>
  <si>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</si>
  <si>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</si>
  <si>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</si>
  <si>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</si>
  <si>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</si>
  <si>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</si>
  <si>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</si>
  <si>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</si>
  <si>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</si>
  <si>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</si>
  <si>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</si>
  <si>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</si>
  <si>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</si>
  <si>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</si>
  <si>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</si>
  <si>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</si>
  <si>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</si>
  <si>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</si>
  <si>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</si>
  <si>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</si>
  <si>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</si>
  <si>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</si>
  <si>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</si>
  <si>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</si>
  <si>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</si>
  <si>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</si>
  <si>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</si>
  <si>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</si>
  <si>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</si>
  <si>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</si>
  <si>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</si>
  <si>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</si>
  <si>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</si>
  <si>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</si>
  <si>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</si>
  <si>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</si>
  <si>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</si>
  <si>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</si>
  <si>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</si>
  <si>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</si>
  <si>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</si>
  <si>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</si>
  <si>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</si>
  <si>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</si>
  <si>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</si>
  <si>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</si>
  <si>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</si>
  <si>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</si>
  <si>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</si>
  <si>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</si>
  <si>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</si>
  <si>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</si>
  <si>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</si>
  <si>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</si>
  <si>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</si>
  <si>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</si>
  <si>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</si>
  <si>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</si>
  <si>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</si>
  <si>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</si>
  <si>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</si>
  <si>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</si>
  <si>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</si>
  <si>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</si>
  <si>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</si>
  <si>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</si>
  <si>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</si>
  <si>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</si>
  <si>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</si>
  <si>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</si>
  <si>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</si>
  <si>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</si>
  <si>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</si>
  <si>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</si>
  <si>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</si>
  <si>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</si>
  <si>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</si>
  <si>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</si>
  <si>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</si>
  <si>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</si>
  <si>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</si>
  <si>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</si>
  <si>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</si>
  <si>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</si>
  <si>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</si>
  <si>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</si>
  <si>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</si>
  <si>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</si>
  <si>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</si>
  <si>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</si>
  <si>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</si>
  <si>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</si>
  <si>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</si>
  <si>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</si>
  <si>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</si>
  <si>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</si>
  <si>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</si>
  <si>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</si>
  <si>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</si>
  <si>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</si>
  <si>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</si>
  <si>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</si>
  <si>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</si>
  <si>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</si>
  <si>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</si>
  <si>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</si>
  <si>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</si>
  <si>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</si>
  <si>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</si>
  <si>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</si>
  <si>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</si>
  <si>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</si>
  <si>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</si>
  <si>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</si>
  <si>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</si>
  <si>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</si>
  <si>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</si>
  <si>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</si>
  <si>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</si>
  <si>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</si>
  <si>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</si>
  <si>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</si>
  <si>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</si>
  <si>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</si>
  <si>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</si>
  <si>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</si>
  <si>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</si>
  <si>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</si>
  <si>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</si>
  <si>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</si>
  <si>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</si>
  <si>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</si>
  <si>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</si>
  <si>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</si>
  <si>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</si>
  <si>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</si>
  <si>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</si>
  <si>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</si>
  <si>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</si>
  <si>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</si>
  <si>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</si>
  <si>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</si>
  <si>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</si>
  <si>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</si>
  <si>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</si>
  <si>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</si>
  <si>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</si>
  <si>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</si>
  <si>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</si>
  <si>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</si>
  <si>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</si>
  <si>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</si>
  <si>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</si>
  <si>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</si>
  <si>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</si>
  <si>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</si>
  <si>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</si>
  <si>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</si>
  <si>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</si>
  <si>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</si>
  <si>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</si>
  <si>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</si>
  <si>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</si>
  <si>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</si>
  <si>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</si>
  <si>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</si>
  <si>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</si>
  <si>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</si>
  <si>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</si>
  <si>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</si>
  <si>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</si>
  <si>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</si>
  <si>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</si>
  <si>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</si>
  <si>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</si>
  <si>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</si>
  <si>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</si>
  <si>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</si>
  <si>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</si>
  <si>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</si>
  <si>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</si>
  <si>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</si>
  <si>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</si>
  <si>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</si>
  <si>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</si>
  <si>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</si>
  <si>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</si>
  <si>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</si>
  <si>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</si>
  <si>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</si>
  <si>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</si>
  <si>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</si>
  <si>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</si>
  <si>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</si>
  <si>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</si>
  <si>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</si>
  <si>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</si>
  <si>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</si>
  <si>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</si>
  <si>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</si>
  <si>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</si>
  <si>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</si>
  <si>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</si>
  <si>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</si>
  <si>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</si>
  <si>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</si>
  <si>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</si>
  <si>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</si>
  <si>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</si>
  <si>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</si>
  <si>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</si>
  <si>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</si>
  <si>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</si>
  <si>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</si>
  <si>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</si>
  <si>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</si>
  <si>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</si>
  <si>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</si>
  <si>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</si>
  <si>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</si>
  <si>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</si>
  <si>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</si>
  <si>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</si>
  <si>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</si>
  <si>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</si>
  <si>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</si>
  <si>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</si>
  <si>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</si>
  <si>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</si>
  <si>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</si>
  <si>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</si>
  <si>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</si>
  <si>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</si>
  <si>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</si>
  <si>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</si>
  <si>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</si>
  <si>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</si>
  <si>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</si>
  <si>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</si>
  <si>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</si>
  <si>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</si>
  <si>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</si>
  <si>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</si>
  <si>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</si>
  <si>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</si>
  <si>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</si>
  <si>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</si>
  <si>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</si>
  <si>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</si>
  <si>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</si>
  <si>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</si>
  <si>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</si>
  <si>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</si>
  <si>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</si>
  <si>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</si>
  <si>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</si>
  <si>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</si>
  <si>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</si>
  <si>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</si>
  <si>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</si>
  <si>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</si>
  <si>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</si>
  <si>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</si>
  <si>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</si>
  <si>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</si>
  <si>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</si>
  <si>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</si>
  <si>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</si>
  <si>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</si>
  <si>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</si>
  <si>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</si>
  <si>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</si>
  <si>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</si>
  <si>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</si>
  <si>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</si>
  <si>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</si>
  <si>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</si>
  <si>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</si>
  <si>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</si>
  <si>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</si>
  <si>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</si>
  <si>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</si>
  <si>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</si>
  <si>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</si>
  <si>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</si>
  <si>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</si>
  <si>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</si>
  <si>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</si>
  <si>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</si>
  <si>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</si>
  <si>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</si>
  <si>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</si>
  <si>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</si>
  <si>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</si>
  <si>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</si>
  <si>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</si>
  <si>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</si>
  <si>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</si>
  <si>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</si>
  <si>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</si>
  <si>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</si>
  <si>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</si>
  <si>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</si>
  <si>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</si>
  <si>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</si>
  <si>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</si>
  <si>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</si>
  <si>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</si>
  <si>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</si>
  <si>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</si>
  <si>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</si>
  <si>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</si>
  <si>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</si>
  <si>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</si>
  <si>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</si>
  <si>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</si>
  <si>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</si>
  <si>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</si>
  <si>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</si>
  <si>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</si>
  <si>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</si>
  <si>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</si>
  <si>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</si>
  <si>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</si>
  <si>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</si>
  <si>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</si>
  <si>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</si>
  <si>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</si>
  <si>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</si>
  <si>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</si>
  <si>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</si>
  <si>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</si>
  <si>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</si>
  <si>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</si>
  <si>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</si>
  <si>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</si>
  <si>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</si>
  <si>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</si>
  <si>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</si>
  <si>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</si>
  <si>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</si>
  <si>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</si>
  <si>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</si>
  <si>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</si>
  <si>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</si>
  <si>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</si>
  <si>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</si>
  <si>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</si>
  <si>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</si>
  <si>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</si>
  <si>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</si>
  <si>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</si>
  <si>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</si>
  <si>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</si>
  <si>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</si>
  <si>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</si>
  <si>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</si>
  <si>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</si>
  <si>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</si>
  <si>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</si>
  <si>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</si>
  <si>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</si>
  <si>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</si>
  <si>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</si>
  <si>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</si>
  <si>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</si>
  <si>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</si>
  <si>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</si>
  <si>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</si>
  <si>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</si>
  <si>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</si>
  <si>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</si>
  <si>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</si>
  <si>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</si>
  <si>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</si>
  <si>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</si>
  <si>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</si>
  <si>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</si>
  <si>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</si>
  <si>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</si>
  <si>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</si>
  <si>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</si>
  <si>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</si>
  <si>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</si>
  <si>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</si>
  <si>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</si>
  <si>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</si>
  <si>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</si>
  <si>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</si>
  <si>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</si>
  <si>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</si>
  <si>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</si>
  <si>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</si>
  <si>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</si>
  <si>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</si>
  <si>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</si>
  <si>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</si>
  <si>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</si>
  <si>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</si>
  <si>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</si>
  <si>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</si>
  <si>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</si>
  <si>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</si>
  <si>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</si>
  <si>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</si>
  <si>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</si>
  <si>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</si>
  <si>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</si>
  <si>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</si>
  <si>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</si>
  <si>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</si>
  <si>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</si>
  <si>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</si>
  <si>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Sudeste</t>
  </si>
  <si>
    <t>Shopping Pátio Savassi</t>
  </si>
  <si>
    <t>Shopping</t>
  </si>
  <si>
    <t>RIO JACAREPAGUÁ PARK SH</t>
  </si>
  <si>
    <t>Park Jacarepaguá Shopping</t>
  </si>
  <si>
    <t>Norte</t>
  </si>
  <si>
    <t>Oscar Freire</t>
  </si>
  <si>
    <t xml:space="preserve">Rua </t>
  </si>
  <si>
    <t>Shopping Itaguaçu</t>
  </si>
  <si>
    <t>Sul</t>
  </si>
  <si>
    <t>Villa Lobos Shopping</t>
  </si>
  <si>
    <t>Centro-Oeste</t>
  </si>
  <si>
    <t>Nordeste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</si>
  <si>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</si>
  <si>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</si>
  <si>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</si>
  <si>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</si>
  <si>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</si>
  <si>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</si>
  <si>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</si>
  <si>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</si>
  <si>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</si>
  <si>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</si>
  <si>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</si>
  <si>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</si>
  <si>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</si>
  <si>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Lojas</t>
  </si>
  <si>
    <t>Inauguração</t>
  </si>
  <si>
    <t>Região</t>
  </si>
  <si>
    <t>Estado</t>
  </si>
  <si>
    <t>Cidade</t>
  </si>
  <si>
    <t>Localização</t>
  </si>
  <si>
    <t>Shopping/ Rua</t>
  </si>
  <si>
    <t>Área Total (m²)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</si>
  <si>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</si>
  <si>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</si>
  <si>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</si>
  <si>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</si>
  <si>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</si>
  <si>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</si>
  <si>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</si>
  <si>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</si>
  <si>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</si>
  <si>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</si>
  <si>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</si>
  <si>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</si>
  <si>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Exercício Social</t>
  </si>
  <si>
    <t>Data da Aprovação</t>
  </si>
  <si>
    <t>Provento por Ação Ordinária (R$)</t>
  </si>
  <si>
    <t>Provento por Ação Preferencial (R$)</t>
  </si>
  <si>
    <t>Dividendos (R$ Mil)</t>
  </si>
  <si>
    <t>JSCP (R$Mil )</t>
  </si>
  <si>
    <t>Início do Pagamento</t>
  </si>
  <si>
    <t>Investimentos (R$ Mil)</t>
  </si>
  <si>
    <t>Projetos e Sistemas de gestão</t>
  </si>
  <si>
    <t>MENU</t>
  </si>
  <si>
    <t>Rio Design Barra</t>
  </si>
  <si>
    <t>Itupeva</t>
  </si>
  <si>
    <t>Outlet Premium São Paulo</t>
  </si>
  <si>
    <t>Shopping Pátio Batel</t>
  </si>
  <si>
    <t>Marcas</t>
  </si>
  <si>
    <t>Riachuelo</t>
  </si>
  <si>
    <t>Carter's</t>
  </si>
  <si>
    <t>Casa Riachuelo</t>
  </si>
  <si>
    <t>FANLAB</t>
  </si>
  <si>
    <t>SP SHOPPING MORUMBI</t>
  </si>
  <si>
    <t>Riachuelo e Casa Riachuelo</t>
  </si>
  <si>
    <t>3T22</t>
  </si>
  <si>
    <t>Estimativa para perdas de crédito esperadas</t>
  </si>
  <si>
    <t>Estimativa para perdas (ganho) nos estoques</t>
  </si>
  <si>
    <t>Provisão (reversão) para riscos trabalhistas, fiscais e cíveis</t>
  </si>
  <si>
    <t>Juros provisionados sobre passivo de arrendamento</t>
  </si>
  <si>
    <t>Saldos de provisão para riscos trabalhistas, fiscais e cíveis pagos</t>
  </si>
  <si>
    <t>Imposto de renda e contribuição social pagos</t>
  </si>
  <si>
    <t>Imposto de renda na fonte do juros sobre capital próprio pagos</t>
  </si>
  <si>
    <t xml:space="preserve">  Tributos Diferidos ou a Recuperar</t>
  </si>
  <si>
    <t xml:space="preserve">  Propriedades para Investimento</t>
  </si>
  <si>
    <t xml:space="preserve">  Outros Passivos Circulantes</t>
  </si>
  <si>
    <t xml:space="preserve">  Provisão para riscos trabalhistas, fiscais e cíveis</t>
  </si>
  <si>
    <t xml:space="preserve">  Outros Passivos Não Circulantes</t>
  </si>
  <si>
    <t xml:space="preserve">  Capital Social</t>
  </si>
  <si>
    <t xml:space="preserve">  Opções outorgadas</t>
  </si>
  <si>
    <t xml:space="preserve">  Ajuste de Avaliação Patrimonial e Reserva de Custo Atribuído</t>
  </si>
  <si>
    <t xml:space="preserve">  Reservas de Lucros</t>
  </si>
  <si>
    <t xml:space="preserve">  Tributos a recuperar </t>
  </si>
  <si>
    <t xml:space="preserve">  Outros ativos circulantes</t>
  </si>
  <si>
    <t>Margem EBITDA de Mercadorias</t>
  </si>
  <si>
    <t>EBITDA do Midway Mall</t>
  </si>
  <si>
    <t>Receita líquida - Mercadorias</t>
  </si>
  <si>
    <t>EBITDA ajustado de mercadorias</t>
  </si>
  <si>
    <t>Margem bruta de Mercadorias</t>
  </si>
  <si>
    <t>1T17*</t>
  </si>
  <si>
    <t>2T17*</t>
  </si>
  <si>
    <t>3T17*</t>
  </si>
  <si>
    <t>4T17*</t>
  </si>
  <si>
    <t>1T18*</t>
  </si>
  <si>
    <t>2T18*</t>
  </si>
  <si>
    <t>3T18*</t>
  </si>
  <si>
    <t>4T18*</t>
  </si>
  <si>
    <t>* Pré-IFRS 16</t>
  </si>
  <si>
    <t>2017*</t>
  </si>
  <si>
    <t>2018*</t>
  </si>
  <si>
    <t xml:space="preserve">SP TAMBORÉ SH </t>
  </si>
  <si>
    <t xml:space="preserve">SPA JK IGUATEMI SH </t>
  </si>
  <si>
    <t>Shopping JK Iguatemi</t>
  </si>
  <si>
    <t>SP PÁTIO PAULISTA SH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</si>
  <si>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</si>
  <si>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</si>
  <si>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</si>
  <si>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</si>
  <si>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</si>
  <si>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</si>
  <si>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</si>
  <si>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>4T22</t>
  </si>
  <si>
    <t>Total Despesas Operacionais</t>
  </si>
  <si>
    <t>EBITDA consolidado</t>
  </si>
  <si>
    <t xml:space="preserve">Margem EBITDA consolidada </t>
  </si>
  <si>
    <t>(-) Outros itens</t>
  </si>
  <si>
    <t>EBITDA consolidado ajustado</t>
  </si>
  <si>
    <t>Margem EBITDA consolidada ajustada</t>
  </si>
  <si>
    <t>EBITDA ajustado de Mercadorias</t>
  </si>
  <si>
    <t>Margem EBITDA de Mercadorias ajustada</t>
  </si>
  <si>
    <t>EBITDA ajustado da Midway Financeira</t>
  </si>
  <si>
    <t xml:space="preserve">Receita Bruta </t>
  </si>
  <si>
    <t>Receita de operações de cartão</t>
  </si>
  <si>
    <t>Receita de empréstimo pessoal</t>
  </si>
  <si>
    <t xml:space="preserve">Receita de comissões </t>
  </si>
  <si>
    <t>PDD cartões</t>
  </si>
  <si>
    <t>PDD empréstimo pessoal</t>
  </si>
  <si>
    <t>Descontos em Operações de Crédito</t>
  </si>
  <si>
    <t>PDD líquida de recuperação e descontos</t>
  </si>
  <si>
    <t>Resultado da Operação Financeira</t>
  </si>
  <si>
    <t>Margem da Operação Financeira</t>
  </si>
  <si>
    <t>Outras receitas e despesas operacionais</t>
  </si>
  <si>
    <t>Receitas prestação de serviço para Riachuelo</t>
  </si>
  <si>
    <t>Resultado financeiro</t>
  </si>
  <si>
    <t>Margem EBITDA ajustada</t>
  </si>
  <si>
    <t>Impairment de imobilizado</t>
  </si>
  <si>
    <t>Lucro Bruto  - Mercadorias</t>
  </si>
  <si>
    <t>Lucro Bruto  - Midway Financeira</t>
  </si>
  <si>
    <t>Lucro Bruto  - Midway Mall</t>
  </si>
  <si>
    <t>Margem Bruta - Mercadorias</t>
  </si>
  <si>
    <t>Margem Bruta - Midway Financeira</t>
  </si>
  <si>
    <t>CMV</t>
  </si>
  <si>
    <t>PRINCIPAIS INDICADORES - MERCADORIAS</t>
  </si>
  <si>
    <t>DESEMPENHO MERCADORIAS (R$ Mil)</t>
  </si>
  <si>
    <t>Dividendos e juros sobre capital próprio prescritos</t>
  </si>
  <si>
    <t>Dívida Líquida / EBITDA pré-IFRS 16 (últimos 12 meses)</t>
  </si>
  <si>
    <t>MIDWAY FINANCEIRA - DEMONSTRAÇÃO DE RESULTADOS (R$ Mil)</t>
  </si>
  <si>
    <t>DEMONSTRAÇÃO DE RESULTADOS (R$ Mil)</t>
  </si>
  <si>
    <t>ATIVO (R$ Mil)</t>
  </si>
  <si>
    <t>PASSIVO (R$ Milhões)</t>
  </si>
  <si>
    <t>EBITDA Consolidado Pós IFRS 16</t>
  </si>
  <si>
    <t>Itens sem efeito caixa</t>
  </si>
  <si>
    <t>IFRS 16 - alugueis</t>
  </si>
  <si>
    <t>Variação do Capital de Giro</t>
  </si>
  <si>
    <t>Contas a receber</t>
  </si>
  <si>
    <t>Obrigações administradoras de cartões</t>
  </si>
  <si>
    <t>Impostos</t>
  </si>
  <si>
    <t>FC Operações</t>
  </si>
  <si>
    <t>Investimento</t>
  </si>
  <si>
    <t>Imobilizado</t>
  </si>
  <si>
    <t>Intangivel</t>
  </si>
  <si>
    <t>Venda de ativos</t>
  </si>
  <si>
    <t>FC Investimentos</t>
  </si>
  <si>
    <t>Fluxo de Caixa Livre</t>
  </si>
  <si>
    <t>Despesas financeiras pagas</t>
  </si>
  <si>
    <t>Dividendos / JCP</t>
  </si>
  <si>
    <t>Captações / Amortizações</t>
  </si>
  <si>
    <t>Títulos e valores mobiliários</t>
  </si>
  <si>
    <t>FC Financeiro</t>
  </si>
  <si>
    <t>Aumento (redução) de caixa e equivalentes de caixa, líquidos</t>
  </si>
  <si>
    <t>1T23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</si>
  <si>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</si>
  <si>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</si>
  <si>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</si>
  <si>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</si>
  <si>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</si>
  <si>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</si>
  <si>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</si>
  <si>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</si>
  <si>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</si>
  <si>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</si>
  <si>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Instrumentos Patrimoniais Outorgados</t>
  </si>
  <si>
    <t>2T23</t>
  </si>
  <si>
    <t>Recuperação/ Venda de carteira</t>
  </si>
  <si>
    <t>Aquisição de Títulos e Valores Mobiliários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</si>
  <si>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</si>
  <si>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</si>
  <si>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</si>
  <si>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</si>
  <si>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</si>
  <si>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</si>
  <si>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</si>
  <si>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</si>
  <si>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</si>
  <si>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</si>
  <si>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</si>
  <si>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3T23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</si>
  <si>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</si>
  <si>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</si>
  <si>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</si>
  <si>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</si>
  <si>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</si>
  <si>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</si>
  <si>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</si>
  <si>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</si>
  <si>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 xml:space="preserve">  Fornecedores - "Antecipação"</t>
  </si>
  <si>
    <t>Fornecedores - "Antecipação"</t>
  </si>
  <si>
    <t>4T23</t>
  </si>
  <si>
    <t>SP SÃO ROQUE CATARINA FASHION OUTLET</t>
  </si>
  <si>
    <t>São Roque</t>
  </si>
  <si>
    <t>Catarina Fashion Outlet</t>
  </si>
  <si>
    <t>Espírito Santo</t>
  </si>
  <si>
    <t>1T24</t>
  </si>
  <si>
    <t>SC PORTO BELO OUTLET</t>
  </si>
  <si>
    <t>Porto Belo</t>
  </si>
  <si>
    <t>Porto Belo Outlet Premium</t>
  </si>
  <si>
    <t>Boulevard Shopping Vitória da Conquista</t>
  </si>
  <si>
    <t>2T24</t>
  </si>
  <si>
    <t>Baixa arrendamento mercantil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</si>
  <si>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</si>
  <si>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</si>
  <si>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</si>
  <si>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</si>
  <si>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</si>
  <si>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</si>
  <si>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</si>
  <si>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3T24</t>
  </si>
  <si>
    <t>SPA PLAZA SUL SH</t>
  </si>
  <si>
    <t>Shopping Plaza Sul</t>
  </si>
  <si>
    <t>Midway Financeira - Principais Indicadores  (R$ Mil)</t>
  </si>
  <si>
    <r>
      <t xml:space="preserve">Carteira </t>
    </r>
    <r>
      <rPr>
        <sz val="10.5"/>
        <rFont val="Larsseit Light"/>
      </rPr>
      <t>(R$ Milhões, até 360 dias)</t>
    </r>
  </si>
  <si>
    <t>Cartão (R$ Milhões)</t>
  </si>
  <si>
    <t>Empréstimo Pessoal (R$ Milhões)</t>
  </si>
  <si>
    <t>% PDD líquida de recuperação e descontos sobre carteira (até 360 dias)</t>
  </si>
  <si>
    <t>Índice de Cobertura</t>
  </si>
  <si>
    <t>Índice de Inadimplência - 15 a 90 dias¹</t>
  </si>
  <si>
    <t>Índice de Inadimplência - acima de 90 dias¹</t>
  </si>
  <si>
    <t>Índice de Basileia²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</si>
  <si>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</si>
  <si>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</si>
  <si>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</si>
  <si>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</si>
  <si>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</si>
  <si>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</si>
  <si>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</si>
  <si>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</si>
  <si>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</si>
  <si>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</si>
  <si>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</si>
  <si>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</si>
  <si>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</si>
  <si>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</si>
  <si>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</si>
  <si>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</si>
  <si>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</si>
  <si>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</si>
  <si>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</si>
  <si>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</si>
  <si>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</si>
  <si>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</si>
  <si>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</si>
  <si>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</si>
  <si>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</si>
  <si>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</si>
  <si>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</si>
  <si>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</si>
  <si>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</si>
  <si>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</si>
  <si>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</si>
  <si>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</si>
  <si>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</si>
  <si>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</si>
  <si>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</si>
  <si>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</si>
  <si>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</si>
  <si>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</si>
  <si>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</si>
  <si>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4T24</t>
  </si>
  <si>
    <t xml:space="preserve">SPA SP MARKET SH </t>
  </si>
  <si>
    <t>PR CASCAVEL CATUAÍ SH</t>
  </si>
  <si>
    <t>Catuaí Shopping Cascavel</t>
  </si>
  <si>
    <t>SP GUARULHOS INTERNACIONAL SH</t>
  </si>
  <si>
    <t>SP SÃO ROQUE CATARINA FASHION OUTLET SH</t>
  </si>
  <si>
    <t>1T25</t>
  </si>
  <si>
    <t>PDD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</si>
  <si>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</si>
  <si>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</si>
  <si>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</si>
  <si>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</si>
  <si>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</si>
  <si>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</si>
  <si>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</si>
  <si>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</si>
  <si>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</si>
  <si>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Transição 4966 Midway Financeira</t>
  </si>
  <si>
    <t>2T25</t>
  </si>
  <si>
    <t>Vendas em Mesmas Lojas</t>
  </si>
  <si>
    <t>Vendas em Mesmas Lojas - Vestuário</t>
  </si>
  <si>
    <t>²Índice de Basileia do 3T23 ao 2T25 calculados conforme a Resolução BCB 229/22 do Bacen.</t>
  </si>
  <si>
    <t xml:space="preserve">ParkShopping SãoCaetano </t>
  </si>
  <si>
    <t xml:space="preserve"> SP SÃO CAETANO PARK SH [CASA]</t>
  </si>
  <si>
    <t>3T25</t>
  </si>
  <si>
    <t>Riachuelo²</t>
  </si>
  <si>
    <t>Casa Riachuelo³</t>
  </si>
  <si>
    <t>CARTER'S³</t>
  </si>
  <si>
    <t>Margem bruta de Vestuário</t>
  </si>
  <si>
    <t>Número de Colaboradores (Grupo)¹</t>
  </si>
  <si>
    <t>* Pré-IFRS 16.</t>
  </si>
  <si>
    <t xml:space="preserve">¹ Considera os colaboradores intermitentes mensurados por FTE (Full-Time Equivalent) e não contempla colaboradores afastados. </t>
  </si>
  <si>
    <t>² Riachuelo: suas marcas próprias, produtos Carter’s e produtos Casa Riachuelo vendidos nas lojas Riachuelo, além do canal digital.</t>
  </si>
  <si>
    <t>³ Casa Riachuelo e Carter’s: considera os produtos vendidos em suas respectivas lojas físicas (incluindo lojas SIS).</t>
  </si>
  <si>
    <t>¹ Informações apresentadas consideram os efeitos da nova resolução Bacen 4966.</t>
  </si>
  <si>
    <t>1T25¹</t>
  </si>
  <si>
    <t>2T25¹</t>
  </si>
  <si>
    <t>¹Considera o arrasto de todos os produtos financeiros para a carteira até 360 dias.</t>
  </si>
  <si>
    <t xml:space="preserve"> CE EUSÉBIO TERRAZO SH</t>
  </si>
  <si>
    <t xml:space="preserve">Eusébio </t>
  </si>
  <si>
    <t>Shopping Terazo</t>
  </si>
  <si>
    <t>3T25¹</t>
  </si>
  <si>
    <t xml:space="preserve">SC BLUMENAU NEUMARKT SH </t>
  </si>
  <si>
    <t xml:space="preserve">Santa Catarina </t>
  </si>
  <si>
    <t>Shopping Neumarkt</t>
  </si>
  <si>
    <t>TO ARAGUAINA LAGO CENTER SH</t>
  </si>
  <si>
    <t xml:space="preserve">Tocantis </t>
  </si>
  <si>
    <t>Araguaíana</t>
  </si>
  <si>
    <t>Shopping Lago Center</t>
  </si>
  <si>
    <t xml:space="preserve">PB JOAO PESSOA MANAIRA SH </t>
  </si>
  <si>
    <t>Shopping Manaira</t>
  </si>
  <si>
    <t xml:space="preserve">SP JUNDIAI SH </t>
  </si>
  <si>
    <t>Shopping Jundiaí</t>
  </si>
  <si>
    <t xml:space="preserve">SP CAMPINAS DOM PEDRO SH </t>
  </si>
  <si>
    <t>Shopping Dom Pedro</t>
  </si>
  <si>
    <t>Provisão de créditos a liberar</t>
  </si>
  <si>
    <t>SP SÃO JOSE RIO PRETO SH</t>
  </si>
  <si>
    <t>setembro-25</t>
  </si>
  <si>
    <t>RiopretoShopping</t>
  </si>
  <si>
    <t>RJ VOLTA REDONDA SIDER SH</t>
  </si>
  <si>
    <t>Sider Shopping</t>
  </si>
  <si>
    <t>Receita líquida -Vestuário</t>
  </si>
  <si>
    <t>Lucro bruto - Mercadorias</t>
  </si>
  <si>
    <t>Lucro bruto - Vestuário</t>
  </si>
  <si>
    <t>Desempenho de Vendas (R$ Mil)</t>
  </si>
  <si>
    <t>Dados Operacionais</t>
  </si>
  <si>
    <t>CARTER'S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</si>
</sst>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[$-416]mmmm\-yy;@"/>
    <numFmt numFmtId="173" formatCode="&quot;R$&quot;#,##0.0000;[Red]\-&quot;R$&quot;#,##0.0000"/>
    <numFmt numFmtId="174" formatCode="&quot;R$&quot;#,##0;[Red]\-&quot;R$&quot;#,##0"/>
    <numFmt numFmtId="175" formatCode="0.0000"/>
    <numFmt numFmtId="176" formatCode="&quot;R$&quot;#,##0.00;[Red]\-&quot;R$&quot;#,##0.00"/>
    <numFmt numFmtId="177" formatCode="_(* #,##0.00000_);_(* \(#,##0.00000\);_(* &quot;-&quot;??_);_(@_)"/>
    <numFmt numFmtId="178" formatCode="_-* #,##0.0_-;\-* #,##0.0_-;_-* &quot;-&quot;??_-;_-@_-"/>
    <numFmt numFmtId="179" formatCode="_(* #,##0.0_);_(* \(#,##0.0\);_(* &quot;-&quot;??_);_(@_)"/>
    <numFmt numFmtId="180" formatCode="dd/mm/yy;@"/>
    <numFmt numFmtId="181" formatCode="_(* #,##0.000_);_(* \(#,##0.000\);_(* &quot;-&quot;??_);_(@_)"/>
    <numFmt numFmtId="182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</font>
    <font>
      <sz val="10.5"/>
      <color theme="1"/>
      <name val="Larsseit Light"/>
    </font>
    <font>
      <b/>
      <sz val="10.5"/>
      <name val="Larsseit Light"/>
    </font>
    <font>
      <sz val="10.5"/>
      <name val="Larsseit Light"/>
    </font>
    <font>
      <sz val="10"/>
      <name val="Arial"/>
      <family val="2"/>
    </font>
    <font>
      <b/>
      <i/>
      <sz val="10.5"/>
      <name val="Larsseit Light"/>
    </font>
    <font>
      <b/>
      <i/>
      <sz val="10.5"/>
      <color theme="1"/>
      <name val="Larsseit Light"/>
    </font>
    <font>
      <i/>
      <sz val="10.5"/>
      <name val="Larsseit Light"/>
    </font>
    <font>
      <i/>
      <sz val="10.5"/>
      <color theme="1"/>
      <name val="Larsseit Light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color indexed="9"/>
      <name val="Larsseit Light"/>
    </font>
    <font>
      <sz val="10"/>
      <color theme="1"/>
      <name val="Larsseit Light"/>
    </font>
    <font>
      <b/>
      <sz val="10"/>
      <name val="Larsseit Light"/>
    </font>
    <font>
      <sz val="11"/>
      <color theme="1"/>
      <name val="Segoe UI"/>
      <family val="2"/>
    </font>
    <font>
      <sz val="10"/>
      <name val="Larsseit Light"/>
    </font>
    <font>
      <b/>
      <sz val="11"/>
      <color theme="1"/>
      <name val="Calibri"/>
      <family val="2"/>
      <scheme val="minor"/>
    </font>
    <font>
      <sz val="12"/>
      <color theme="1"/>
      <name val="Larsseit Medium"/>
    </font>
    <font>
      <b/>
      <sz val="11"/>
      <color theme="1"/>
      <name val="Larsseit Light"/>
    </font>
    <font>
      <b/>
      <i/>
      <sz val="10"/>
      <name val="Larsseit Light"/>
    </font>
    <font>
      <b/>
      <sz val="10.5"/>
      <color rgb="FFFF0000"/>
      <name val="Larsseit Light"/>
    </font>
    <font>
      <b/>
      <sz val="10.5"/>
      <color theme="1"/>
      <name val="Larsseit Light"/>
    </font>
    <font>
      <i/>
      <sz val="10.5"/>
      <color theme="1"/>
      <name val="Segoe UI"/>
      <family val="2"/>
    </font>
    <font>
      <sz val="8"/>
      <color theme="1"/>
      <name val="Segoe UI"/>
      <family val="2"/>
    </font>
    <font>
      <sz val="8"/>
      <name val="Calibri"/>
      <family val="2"/>
      <scheme val="minor"/>
    </font>
    <font>
      <sz val="10.5"/>
      <color rgb="FF000000"/>
      <name val="Larsseit Light"/>
    </font>
    <font>
      <sz val="10.5"/>
      <color rgb="FFFF0000"/>
      <name val="Larsseit Light"/>
    </font>
    <font>
      <sz val="10.5"/>
      <color rgb="FFFF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 tint="-0.3499862666707357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20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164" fontId="4" fillId="0" borderId="0" xfId="0" applyNumberFormat="1" applyFont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164" fontId="9" fillId="4" borderId="0" xfId="0" applyNumberFormat="1" applyFont="1" applyFill="1"/>
    <xf numFmtId="0" fontId="9" fillId="2" borderId="0" xfId="0" applyFont="1" applyFill="1"/>
    <xf numFmtId="0" fontId="9" fillId="0" borderId="0" xfId="0" applyFont="1" applyAlignment="1">
      <alignment horizontal="left" indent="1"/>
    </xf>
    <xf numFmtId="164" fontId="9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164" fontId="8" fillId="5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5" borderId="0" xfId="0" applyFont="1" applyFill="1"/>
    <xf numFmtId="0" fontId="8" fillId="5" borderId="1" xfId="0" applyFont="1" applyFill="1" applyBorder="1"/>
    <xf numFmtId="3" fontId="6" fillId="0" borderId="0" xfId="0" applyNumberFormat="1" applyFont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0" fontId="11" fillId="0" borderId="0" xfId="0" applyFont="1"/>
    <xf numFmtId="165" fontId="12" fillId="0" borderId="0" xfId="2" applyNumberFormat="1" applyFont="1" applyFill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165" fontId="14" fillId="0" borderId="0" xfId="2" applyNumberFormat="1" applyFont="1" applyFill="1"/>
    <xf numFmtId="0" fontId="13" fillId="0" borderId="1" xfId="0" applyFont="1" applyBorder="1"/>
    <xf numFmtId="165" fontId="14" fillId="0" borderId="1" xfId="2" applyNumberFormat="1" applyFont="1" applyFill="1" applyBorder="1"/>
    <xf numFmtId="164" fontId="13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9" fillId="0" borderId="2" xfId="3" applyFont="1" applyBorder="1"/>
    <xf numFmtId="168" fontId="9" fillId="0" borderId="0" xfId="1" applyNumberFormat="1" applyFont="1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/>
    </xf>
    <xf numFmtId="0" fontId="9" fillId="0" borderId="3" xfId="3" applyFont="1" applyBorder="1"/>
    <xf numFmtId="0" fontId="2" fillId="0" borderId="0" xfId="0" applyFont="1"/>
    <xf numFmtId="0" fontId="15" fillId="0" borderId="0" xfId="0" applyFont="1"/>
    <xf numFmtId="0" fontId="17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19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170" fontId="8" fillId="5" borderId="0" xfId="1" applyNumberFormat="1" applyFont="1" applyFill="1" applyBorder="1" applyAlignment="1">
      <alignment horizontal="right" vertical="center"/>
    </xf>
    <xf numFmtId="170" fontId="8" fillId="5" borderId="0" xfId="0" applyNumberFormat="1" applyFont="1" applyFill="1" applyAlignment="1">
      <alignment horizontal="right" vertical="center"/>
    </xf>
    <xf numFmtId="0" fontId="20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5" fontId="2" fillId="0" borderId="0" xfId="0" applyNumberFormat="1" applyFont="1"/>
    <xf numFmtId="176" fontId="16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center"/>
    </xf>
    <xf numFmtId="175" fontId="21" fillId="0" borderId="0" xfId="0" applyNumberFormat="1" applyFont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14" fontId="8" fillId="5" borderId="4" xfId="0" applyNumberFormat="1" applyFont="1" applyFill="1" applyBorder="1" applyAlignment="1">
      <alignment horizontal="center" vertical="top"/>
    </xf>
    <xf numFmtId="173" fontId="8" fillId="5" borderId="4" xfId="0" applyNumberFormat="1" applyFont="1" applyFill="1" applyBorder="1" applyAlignment="1">
      <alignment horizontal="center" vertical="top"/>
    </xf>
    <xf numFmtId="174" fontId="8" fillId="5" borderId="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3" fontId="9" fillId="0" borderId="4" xfId="0" applyNumberFormat="1" applyFont="1" applyBorder="1" applyAlignment="1">
      <alignment horizontal="center" vertical="top"/>
    </xf>
    <xf numFmtId="174" fontId="9" fillId="0" borderId="4" xfId="0" applyNumberFormat="1" applyFont="1" applyBorder="1" applyAlignment="1">
      <alignment horizontal="center" vertical="top"/>
    </xf>
    <xf numFmtId="176" fontId="8" fillId="5" borderId="4" xfId="0" applyNumberFormat="1" applyFont="1" applyFill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top"/>
    </xf>
    <xf numFmtId="176" fontId="9" fillId="0" borderId="4" xfId="0" applyNumberFormat="1" applyFont="1" applyBorder="1" applyAlignment="1">
      <alignment horizontal="center" vertical="top"/>
    </xf>
    <xf numFmtId="168" fontId="20" fillId="0" borderId="0" xfId="1" applyNumberFormat="1" applyFont="1" applyFill="1"/>
    <xf numFmtId="3" fontId="8" fillId="5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right" vertical="center"/>
    </xf>
    <xf numFmtId="168" fontId="20" fillId="0" borderId="0" xfId="1" applyNumberFormat="1" applyFont="1"/>
    <xf numFmtId="3" fontId="20" fillId="0" borderId="0" xfId="0" applyNumberFormat="1" applyFont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8" fontId="7" fillId="0" borderId="0" xfId="1" applyNumberFormat="1" applyFont="1" applyFill="1"/>
    <xf numFmtId="0" fontId="25" fillId="0" borderId="0" xfId="0" applyFont="1" applyAlignment="1">
      <alignment vertical="center"/>
    </xf>
    <xf numFmtId="171" fontId="11" fillId="0" borderId="0" xfId="0" applyNumberFormat="1" applyFont="1" applyAlignment="1">
      <alignment horizontal="right" vertical="center"/>
    </xf>
    <xf numFmtId="9" fontId="20" fillId="0" borderId="0" xfId="2" applyFont="1" applyFill="1"/>
    <xf numFmtId="0" fontId="26" fillId="2" borderId="0" xfId="0" applyFont="1" applyFill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7" fillId="2" borderId="0" xfId="0" applyFont="1" applyFill="1"/>
    <xf numFmtId="0" fontId="13" fillId="0" borderId="2" xfId="3" applyFont="1" applyBorder="1"/>
    <xf numFmtId="0" fontId="7" fillId="0" borderId="0" xfId="0" quotePrefix="1" applyFont="1"/>
    <xf numFmtId="164" fontId="7" fillId="0" borderId="0" xfId="0" applyNumberFormat="1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2" xfId="3" applyFont="1" applyBorder="1" applyAlignment="1">
      <alignment horizontal="left" indent="1"/>
    </xf>
    <xf numFmtId="0" fontId="9" fillId="0" borderId="2" xfId="3" applyFont="1" applyBorder="1" applyAlignment="1">
      <alignment horizontal="left"/>
    </xf>
    <xf numFmtId="165" fontId="14" fillId="0" borderId="0" xfId="2" applyNumberFormat="1" applyFont="1"/>
    <xf numFmtId="168" fontId="9" fillId="0" borderId="0" xfId="1" applyNumberFormat="1" applyFont="1" applyFill="1" applyBorder="1" applyAlignment="1">
      <alignment horizontal="right" vertical="center"/>
    </xf>
    <xf numFmtId="165" fontId="4" fillId="0" borderId="0" xfId="2" applyNumberFormat="1" applyFont="1"/>
    <xf numFmtId="177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 indent="2"/>
    </xf>
    <xf numFmtId="165" fontId="13" fillId="0" borderId="0" xfId="2" applyNumberFormat="1" applyFont="1" applyFill="1" applyBorder="1" applyAlignment="1"/>
    <xf numFmtId="178" fontId="2" fillId="0" borderId="0" xfId="1" applyNumberFormat="1" applyFont="1"/>
    <xf numFmtId="168" fontId="2" fillId="0" borderId="0" xfId="1" applyNumberFormat="1" applyFont="1"/>
    <xf numFmtId="164" fontId="8" fillId="4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indent="1"/>
    </xf>
    <xf numFmtId="180" fontId="8" fillId="5" borderId="4" xfId="0" applyNumberFormat="1" applyFont="1" applyFill="1" applyBorder="1" applyAlignment="1">
      <alignment horizontal="center" vertical="top"/>
    </xf>
    <xf numFmtId="179" fontId="4" fillId="0" borderId="0" xfId="0" applyNumberFormat="1" applyFont="1"/>
    <xf numFmtId="166" fontId="4" fillId="0" borderId="0" xfId="0" applyNumberFormat="1" applyFont="1"/>
    <xf numFmtId="43" fontId="4" fillId="0" borderId="0" xfId="1" applyFont="1" applyFill="1"/>
    <xf numFmtId="43" fontId="4" fillId="0" borderId="0" xfId="1" applyFont="1" applyBorder="1"/>
    <xf numFmtId="43" fontId="4" fillId="2" borderId="0" xfId="1" applyFont="1" applyFill="1"/>
    <xf numFmtId="43" fontId="9" fillId="2" borderId="0" xfId="1" applyFont="1" applyFill="1" applyBorder="1" applyAlignment="1">
      <alignment horizontal="center"/>
    </xf>
    <xf numFmtId="168" fontId="26" fillId="2" borderId="0" xfId="1" applyNumberFormat="1" applyFont="1" applyFill="1" applyAlignment="1">
      <alignment horizontal="center"/>
    </xf>
    <xf numFmtId="168" fontId="27" fillId="2" borderId="0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/>
    <xf numFmtId="168" fontId="4" fillId="0" borderId="0" xfId="1" applyNumberFormat="1" applyFont="1"/>
    <xf numFmtId="167" fontId="4" fillId="0" borderId="0" xfId="0" applyNumberFormat="1" applyFont="1"/>
    <xf numFmtId="164" fontId="28" fillId="0" borderId="0" xfId="0" applyNumberFormat="1" applyFont="1"/>
    <xf numFmtId="164" fontId="2" fillId="0" borderId="0" xfId="0" applyNumberFormat="1" applyFont="1"/>
    <xf numFmtId="168" fontId="20" fillId="0" borderId="0" xfId="1" applyNumberFormat="1" applyFont="1" applyFill="1" applyBorder="1"/>
    <xf numFmtId="0" fontId="9" fillId="2" borderId="5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73" fontId="9" fillId="2" borderId="4" xfId="0" applyNumberFormat="1" applyFont="1" applyFill="1" applyBorder="1" applyAlignment="1">
      <alignment horizontal="center" vertical="top"/>
    </xf>
    <xf numFmtId="14" fontId="9" fillId="2" borderId="4" xfId="0" applyNumberFormat="1" applyFont="1" applyFill="1" applyBorder="1" applyAlignment="1">
      <alignment horizontal="center" vertical="top"/>
    </xf>
    <xf numFmtId="174" fontId="9" fillId="2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181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left" indent="1"/>
    </xf>
    <xf numFmtId="165" fontId="4" fillId="2" borderId="0" xfId="2" applyNumberFormat="1" applyFont="1" applyFill="1"/>
    <xf numFmtId="167" fontId="9" fillId="2" borderId="0" xfId="4" applyNumberFormat="1" applyFont="1" applyFill="1" applyBorder="1" applyAlignment="1">
      <alignment horizontal="right" vertical="center"/>
    </xf>
    <xf numFmtId="0" fontId="13" fillId="5" borderId="0" xfId="0" applyFont="1" applyFill="1"/>
    <xf numFmtId="165" fontId="13" fillId="5" borderId="0" xfId="2" applyNumberFormat="1" applyFont="1" applyFill="1" applyBorder="1" applyAlignment="1">
      <alignment horizontal="right"/>
    </xf>
    <xf numFmtId="0" fontId="8" fillId="0" borderId="2" xfId="3" applyFont="1" applyBorder="1"/>
    <xf numFmtId="165" fontId="8" fillId="2" borderId="0" xfId="2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left"/>
    </xf>
    <xf numFmtId="169" fontId="9" fillId="2" borderId="0" xfId="0" applyNumberFormat="1" applyFont="1" applyFill="1" applyAlignment="1">
      <alignment horizontal="center"/>
    </xf>
    <xf numFmtId="182" fontId="4" fillId="0" borderId="0" xfId="0" applyNumberFormat="1" applyFont="1"/>
    <xf numFmtId="0" fontId="7" fillId="0" borderId="4" xfId="0" applyFont="1" applyBorder="1"/>
    <xf numFmtId="0" fontId="7" fillId="2" borderId="4" xfId="0" applyFont="1" applyFill="1" applyBorder="1"/>
    <xf numFmtId="3" fontId="7" fillId="2" borderId="4" xfId="0" applyNumberFormat="1" applyFont="1" applyFill="1" applyBorder="1" applyAlignment="1">
      <alignment horizontal="center"/>
    </xf>
    <xf numFmtId="0" fontId="31" fillId="0" borderId="6" xfId="0" applyFont="1" applyBorder="1"/>
    <xf numFmtId="0" fontId="31" fillId="6" borderId="6" xfId="0" applyFont="1" applyFill="1" applyBorder="1"/>
    <xf numFmtId="172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 wrapText="1"/>
    </xf>
    <xf numFmtId="3" fontId="31" fillId="6" borderId="6" xfId="0" applyNumberFormat="1" applyFont="1" applyFill="1" applyBorder="1" applyAlignment="1">
      <alignment horizontal="center"/>
    </xf>
    <xf numFmtId="0" fontId="8" fillId="7" borderId="2" xfId="3" applyFont="1" applyFill="1" applyBorder="1"/>
    <xf numFmtId="165" fontId="8" fillId="7" borderId="0" xfId="2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wrapText="1"/>
    </xf>
    <xf numFmtId="0" fontId="32" fillId="0" borderId="2" xfId="3" applyFont="1" applyBorder="1"/>
    <xf numFmtId="167" fontId="32" fillId="0" borderId="0" xfId="4" applyNumberFormat="1" applyFont="1" applyFill="1" applyBorder="1" applyAlignment="1">
      <alignment horizontal="right" vertical="center"/>
    </xf>
    <xf numFmtId="0" fontId="33" fillId="0" borderId="0" xfId="0" applyFont="1"/>
    <xf numFmtId="43" fontId="33" fillId="0" borderId="0" xfId="1" applyFont="1" applyFill="1"/>
    <xf numFmtId="0" fontId="32" fillId="0" borderId="2" xfId="3" applyFont="1" applyBorder="1" applyAlignment="1">
      <alignment horizontal="left"/>
    </xf>
    <xf numFmtId="0" fontId="9" fillId="0" borderId="2" xfId="3" applyFont="1" applyBorder="1" applyAlignment="1">
      <alignment horizontal="left" indent="2"/>
    </xf>
    <xf numFmtId="3" fontId="7" fillId="0" borderId="0" xfId="0" applyNumberFormat="1" applyFont="1" applyAlignment="1">
      <alignment horizontal="right"/>
    </xf>
    <xf numFmtId="0" fontId="2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0" fontId="9" fillId="0" borderId="3" xfId="3" applyFont="1" applyBorder="1" applyAlignment="1">
      <alignment horizontal="left" indent="2"/>
    </xf>
    <xf numFmtId="0" fontId="27" fillId="5" borderId="7" xfId="0" applyFont="1" applyFill="1" applyBorder="1"/>
    <xf numFmtId="0" fontId="27" fillId="5" borderId="8" xfId="0" applyFont="1" applyFill="1" applyBorder="1"/>
    <xf numFmtId="0" fontId="9" fillId="0" borderId="9" xfId="3" applyFont="1" applyBorder="1" applyAlignment="1">
      <alignment horizontal="left" indent="2"/>
    </xf>
    <xf numFmtId="165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3" fillId="0" borderId="10" xfId="3" applyFont="1" applyBorder="1"/>
    <xf numFmtId="165" fontId="13" fillId="0" borderId="7" xfId="2" applyNumberFormat="1" applyFont="1" applyFill="1" applyBorder="1" applyAlignment="1">
      <alignment horizontal="right"/>
    </xf>
    <xf numFmtId="165" fontId="13" fillId="2" borderId="7" xfId="2" applyNumberFormat="1" applyFont="1" applyFill="1" applyBorder="1" applyAlignment="1">
      <alignment horizontal="right"/>
    </xf>
    <xf numFmtId="0" fontId="13" fillId="0" borderId="0" xfId="3" applyFont="1"/>
    <xf numFmtId="3" fontId="27" fillId="5" borderId="8" xfId="0" applyNumberFormat="1" applyFont="1" applyFill="1" applyBorder="1" applyAlignment="1">
      <alignment horizontal="right"/>
    </xf>
    <xf numFmtId="0" fontId="13" fillId="2" borderId="8" xfId="3" applyFont="1" applyFill="1" applyBorder="1"/>
    <xf numFmtId="165" fontId="13" fillId="2" borderId="8" xfId="2" applyNumberFormat="1" applyFont="1" applyFill="1" applyBorder="1" applyAlignment="1">
      <alignment horizontal="right"/>
    </xf>
    <xf numFmtId="0" fontId="27" fillId="0" borderId="8" xfId="0" applyFont="1" applyBorder="1"/>
    <xf numFmtId="0" fontId="7" fillId="0" borderId="8" xfId="0" applyFont="1" applyBorder="1"/>
    <xf numFmtId="164" fontId="9" fillId="0" borderId="8" xfId="0" applyNumberFormat="1" applyFont="1" applyBorder="1" applyAlignment="1">
      <alignment horizontal="right"/>
    </xf>
    <xf numFmtId="165" fontId="13" fillId="0" borderId="8" xfId="2" applyNumberFormat="1" applyFont="1" applyFill="1" applyBorder="1" applyAlignment="1">
      <alignment horizontal="right"/>
    </xf>
    <xf numFmtId="0" fontId="8" fillId="0" borderId="3" xfId="3" applyFont="1" applyBorder="1"/>
    <xf numFmtId="0" fontId="9" fillId="0" borderId="9" xfId="3" applyFont="1" applyBorder="1"/>
    <xf numFmtId="0" fontId="13" fillId="0" borderId="8" xfId="3" applyFont="1" applyBorder="1"/>
    <xf numFmtId="164" fontId="8" fillId="5" borderId="8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5" fontId="13" fillId="2" borderId="0" xfId="2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9" fillId="2" borderId="0" xfId="0" applyNumberFormat="1" applyFont="1" applyFill="1" applyAlignment="1">
      <alignment horizontal="right"/>
    </xf>
    <xf numFmtId="164" fontId="8" fillId="5" borderId="7" xfId="0" applyNumberFormat="1" applyFont="1" applyFill="1" applyBorder="1" applyAlignment="1">
      <alignment horizontal="right"/>
    </xf>
    <xf numFmtId="165" fontId="14" fillId="0" borderId="0" xfId="2" applyNumberFormat="1" applyFont="1" applyFill="1" applyAlignment="1">
      <alignment horizontal="right"/>
    </xf>
  </cellXfs>
  <cellStyles count="6">
    <cellStyle name="Normal" xfId="0" builtinId="0"/>
    <cellStyle name="Normal 2" xfId="5" xr:uid="{00000000-0005-0000-0000-000001000000}"/>
    <cellStyle name="Normal 25" xfId="3" xr:uid="{00000000-0005-0000-0000-000002000000}"/>
    <cellStyle name="Porcentagem" xfId="2" builtinId="5"/>
    <cellStyle name="Separador de milhares 25 2" xfId="4" xr:uid="{00000000-0005-0000-0000-000004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PEX!A1"/><Relationship Id="rId13" Type="http://schemas.openxmlformats.org/officeDocument/2006/relationships/image" Target="../media/image3.png"/><Relationship Id="rId3" Type="http://schemas.openxmlformats.org/officeDocument/2006/relationships/hyperlink" Target="#'Midway Financeira'!A1"/><Relationship Id="rId7" Type="http://schemas.openxmlformats.org/officeDocument/2006/relationships/hyperlink" Target="#Endividamento!A1"/><Relationship Id="rId12" Type="http://schemas.openxmlformats.org/officeDocument/2006/relationships/image" Target="../media/image2.png"/><Relationship Id="rId2" Type="http://schemas.openxmlformats.org/officeDocument/2006/relationships/hyperlink" Target="#Mercadorias!A1"/><Relationship Id="rId1" Type="http://schemas.openxmlformats.org/officeDocument/2006/relationships/image" Target="../media/image1.jpg"/><Relationship Id="rId6" Type="http://schemas.openxmlformats.org/officeDocument/2006/relationships/hyperlink" Target="#'Fluxo de Caixa'!A1"/><Relationship Id="rId11" Type="http://schemas.openxmlformats.org/officeDocument/2006/relationships/hyperlink" Target="#'Fluxo de Caixa Livre '!A1"/><Relationship Id="rId5" Type="http://schemas.openxmlformats.org/officeDocument/2006/relationships/hyperlink" Target="#Balan&#231;o!A1"/><Relationship Id="rId10" Type="http://schemas.openxmlformats.org/officeDocument/2006/relationships/hyperlink" Target="#'JSCP '!A1"/><Relationship Id="rId4" Type="http://schemas.openxmlformats.org/officeDocument/2006/relationships/hyperlink" Target="#'DRE Consolidado'!A1"/><Relationship Id="rId9" Type="http://schemas.openxmlformats.org/officeDocument/2006/relationships/hyperlink" Target="#'Lojas '!A1"/><Relationship Id="rId14" Type="http://schemas.openxmlformats.org/officeDocument/2006/relationships/hyperlink" Target="#'Indicadores Midway Financeira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79686</xdr:colOff>
      <xdr:row>25</xdr:row>
      <xdr:rowOff>112059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CBA77D0-5B9E-382E-004E-F952CFC26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768"/>
        <a:stretch>
          <a:fillRect/>
        </a:stretch>
      </xdr:blipFill>
      <xdr:spPr>
        <a:xfrm>
          <a:off x="0" y="0"/>
          <a:ext cx="9881098" cy="4788647"/>
        </a:xfrm>
        <a:prstGeom prst="rect">
          <a:avLst/>
        </a:prstGeom>
      </xdr:spPr>
    </xdr:pic>
    <xdr:clientData/>
  </xdr:twoCellAnchor>
  <xdr:twoCellAnchor>
    <xdr:from>
      <xdr:col>8</xdr:col>
      <xdr:colOff>172123</xdr:colOff>
      <xdr:row>9</xdr:row>
      <xdr:rowOff>160020</xdr:rowOff>
    </xdr:from>
    <xdr:to>
      <xdr:col>11</xdr:col>
      <xdr:colOff>560742</xdr:colOff>
      <xdr:row>11</xdr:row>
      <xdr:rowOff>45720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72829" y="1848373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Mercadorias</a:t>
          </a:r>
        </a:p>
      </xdr:txBody>
    </xdr:sp>
    <xdr:clientData/>
  </xdr:twoCellAnchor>
  <xdr:twoCellAnchor>
    <xdr:from>
      <xdr:col>8</xdr:col>
      <xdr:colOff>172123</xdr:colOff>
      <xdr:row>11</xdr:row>
      <xdr:rowOff>167640</xdr:rowOff>
    </xdr:from>
    <xdr:to>
      <xdr:col>11</xdr:col>
      <xdr:colOff>560742</xdr:colOff>
      <xdr:row>13</xdr:row>
      <xdr:rowOff>53340</xdr:rowOff>
    </xdr:to>
    <xdr:sp macro="" textlink="">
      <xdr:nvSpPr>
        <xdr:cNvPr id="7" name="Retângulo Arredondad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72829" y="2229522"/>
          <a:ext cx="2226384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8</xdr:col>
      <xdr:colOff>164503</xdr:colOff>
      <xdr:row>15</xdr:row>
      <xdr:rowOff>174965</xdr:rowOff>
    </xdr:from>
    <xdr:to>
      <xdr:col>11</xdr:col>
      <xdr:colOff>553122</xdr:colOff>
      <xdr:row>17</xdr:row>
      <xdr:rowOff>60664</xdr:rowOff>
    </xdr:to>
    <xdr:sp macro="" textlink="">
      <xdr:nvSpPr>
        <xdr:cNvPr id="8" name="Retângulo Arredondad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65209" y="2983906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DRE Consolidado</a:t>
          </a:r>
        </a:p>
      </xdr:txBody>
    </xdr:sp>
    <xdr:clientData/>
  </xdr:twoCellAnchor>
  <xdr:twoCellAnchor>
    <xdr:from>
      <xdr:col>8</xdr:col>
      <xdr:colOff>164503</xdr:colOff>
      <xdr:row>17</xdr:row>
      <xdr:rowOff>167344</xdr:rowOff>
    </xdr:from>
    <xdr:to>
      <xdr:col>11</xdr:col>
      <xdr:colOff>553122</xdr:colOff>
      <xdr:row>19</xdr:row>
      <xdr:rowOff>53045</xdr:rowOff>
    </xdr:to>
    <xdr:sp macro="" textlink="">
      <xdr:nvSpPr>
        <xdr:cNvPr id="9" name="Retângulo Arredondad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65209" y="3349815"/>
          <a:ext cx="2226384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Balanço</a:t>
          </a:r>
        </a:p>
      </xdr:txBody>
    </xdr:sp>
    <xdr:clientData/>
  </xdr:twoCellAnchor>
  <xdr:twoCellAnchor>
    <xdr:from>
      <xdr:col>8</xdr:col>
      <xdr:colOff>164503</xdr:colOff>
      <xdr:row>19</xdr:row>
      <xdr:rowOff>174965</xdr:rowOff>
    </xdr:from>
    <xdr:to>
      <xdr:col>11</xdr:col>
      <xdr:colOff>553122</xdr:colOff>
      <xdr:row>21</xdr:row>
      <xdr:rowOff>60665</xdr:rowOff>
    </xdr:to>
    <xdr:sp macro="" textlink="">
      <xdr:nvSpPr>
        <xdr:cNvPr id="10" name="Retângulo Arredondad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65209" y="3730965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</a:t>
          </a:r>
        </a:p>
      </xdr:txBody>
    </xdr:sp>
    <xdr:clientData/>
  </xdr:twoCellAnchor>
  <xdr:twoCellAnchor>
    <xdr:from>
      <xdr:col>12</xdr:col>
      <xdr:colOff>152200</xdr:colOff>
      <xdr:row>11</xdr:row>
      <xdr:rowOff>157056</xdr:rowOff>
    </xdr:from>
    <xdr:to>
      <xdr:col>15</xdr:col>
      <xdr:colOff>539574</xdr:colOff>
      <xdr:row>13</xdr:row>
      <xdr:rowOff>42756</xdr:rowOff>
    </xdr:to>
    <xdr:sp macro="" textlink="">
      <xdr:nvSpPr>
        <xdr:cNvPr id="11" name="Retângulo Arredondado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03259" y="2218938"/>
          <a:ext cx="2225139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Endividamento</a:t>
          </a:r>
        </a:p>
      </xdr:txBody>
    </xdr:sp>
    <xdr:clientData/>
  </xdr:twoCellAnchor>
  <xdr:twoCellAnchor>
    <xdr:from>
      <xdr:col>12</xdr:col>
      <xdr:colOff>141618</xdr:colOff>
      <xdr:row>13</xdr:row>
      <xdr:rowOff>170603</xdr:rowOff>
    </xdr:from>
    <xdr:to>
      <xdr:col>15</xdr:col>
      <xdr:colOff>528992</xdr:colOff>
      <xdr:row>15</xdr:row>
      <xdr:rowOff>56303</xdr:rowOff>
    </xdr:to>
    <xdr:sp macro="" textlink="">
      <xdr:nvSpPr>
        <xdr:cNvPr id="12" name="Retângulo Arredondad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492677" y="2606015"/>
          <a:ext cx="2225139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12</xdr:col>
      <xdr:colOff>141617</xdr:colOff>
      <xdr:row>15</xdr:row>
      <xdr:rowOff>160020</xdr:rowOff>
    </xdr:from>
    <xdr:to>
      <xdr:col>15</xdr:col>
      <xdr:colOff>528991</xdr:colOff>
      <xdr:row>17</xdr:row>
      <xdr:rowOff>45720</xdr:rowOff>
    </xdr:to>
    <xdr:sp macro="" textlink="">
      <xdr:nvSpPr>
        <xdr:cNvPr id="13" name="Retângulo Arredondad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492676" y="2968961"/>
          <a:ext cx="2225139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Lojas</a:t>
          </a:r>
        </a:p>
      </xdr:txBody>
    </xdr:sp>
    <xdr:clientData/>
  </xdr:twoCellAnchor>
  <xdr:twoCellAnchor>
    <xdr:from>
      <xdr:col>12</xdr:col>
      <xdr:colOff>155165</xdr:colOff>
      <xdr:row>17</xdr:row>
      <xdr:rowOff>170603</xdr:rowOff>
    </xdr:from>
    <xdr:to>
      <xdr:col>15</xdr:col>
      <xdr:colOff>542539</xdr:colOff>
      <xdr:row>19</xdr:row>
      <xdr:rowOff>56303</xdr:rowOff>
    </xdr:to>
    <xdr:sp macro="" textlink="">
      <xdr:nvSpPr>
        <xdr:cNvPr id="14" name="Retângulo Arredondad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506224" y="3353074"/>
          <a:ext cx="2225139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JSCP</a:t>
          </a:r>
        </a:p>
      </xdr:txBody>
    </xdr:sp>
    <xdr:clientData/>
  </xdr:twoCellAnchor>
  <xdr:twoCellAnchor>
    <xdr:from>
      <xdr:col>12</xdr:col>
      <xdr:colOff>165065</xdr:colOff>
      <xdr:row>9</xdr:row>
      <xdr:rowOff>160581</xdr:rowOff>
    </xdr:from>
    <xdr:to>
      <xdr:col>15</xdr:col>
      <xdr:colOff>546628</xdr:colOff>
      <xdr:row>11</xdr:row>
      <xdr:rowOff>46281</xdr:rowOff>
    </xdr:to>
    <xdr:sp macro="" textlink="">
      <xdr:nvSpPr>
        <xdr:cNvPr id="15" name="Retângulo Arredondado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16124" y="1848934"/>
          <a:ext cx="2219328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 Livre</a:t>
          </a:r>
        </a:p>
      </xdr:txBody>
    </xdr:sp>
    <xdr:clientData/>
  </xdr:twoCellAnchor>
  <xdr:twoCellAnchor>
    <xdr:from>
      <xdr:col>9</xdr:col>
      <xdr:colOff>231593</xdr:colOff>
      <xdr:row>7</xdr:row>
      <xdr:rowOff>156881</xdr:rowOff>
    </xdr:from>
    <xdr:to>
      <xdr:col>14</xdr:col>
      <xdr:colOff>451080</xdr:colOff>
      <xdr:row>9</xdr:row>
      <xdr:rowOff>24951</xdr:rowOff>
    </xdr:to>
    <xdr:sp macro="" textlink="">
      <xdr:nvSpPr>
        <xdr:cNvPr id="28" name="Retângulo Arredondado 9">
          <a:extLst>
            <a:ext uri="{FF2B5EF4-FFF2-40B4-BE49-F238E27FC236}">
              <a16:creationId xmlns:a16="http://schemas.microsoft.com/office/drawing/2014/main" id="{9615B530-965A-4742-A7DD-095B41111EC3}"/>
            </a:ext>
          </a:extLst>
        </xdr:cNvPr>
        <xdr:cNvSpPr/>
      </xdr:nvSpPr>
      <xdr:spPr>
        <a:xfrm>
          <a:off x="5744887" y="1471705"/>
          <a:ext cx="3282428" cy="24159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bg1"/>
              </a:solidFill>
              <a:latin typeface="Larsseit Light" pitchFamily="50" charset="0"/>
            </a:rPr>
            <a:t>INFORMAÇÕES OPERACIONAIS E FINANCEIRAS</a:t>
          </a:r>
        </a:p>
      </xdr:txBody>
    </xdr:sp>
    <xdr:clientData/>
  </xdr:twoCellAnchor>
  <xdr:twoCellAnchor editAs="oneCell">
    <xdr:from>
      <xdr:col>9</xdr:col>
      <xdr:colOff>231591</xdr:colOff>
      <xdr:row>1</xdr:row>
      <xdr:rowOff>37352</xdr:rowOff>
    </xdr:from>
    <xdr:to>
      <xdr:col>15</xdr:col>
      <xdr:colOff>7472</xdr:colOff>
      <xdr:row>3</xdr:row>
      <xdr:rowOff>78463</xdr:rowOff>
    </xdr:to>
    <xdr:pic>
      <xdr:nvPicPr>
        <xdr:cNvPr id="29" name="Imagem" descr="Imagem">
          <a:extLst>
            <a:ext uri="{FF2B5EF4-FFF2-40B4-BE49-F238E27FC236}">
              <a16:creationId xmlns:a16="http://schemas.microsoft.com/office/drawing/2014/main" id="{364BDE4E-F159-43EF-A19C-BF5ED07D5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44885" y="224117"/>
          <a:ext cx="3451411" cy="414640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9</xdr:col>
      <xdr:colOff>418356</xdr:colOff>
      <xdr:row>4</xdr:row>
      <xdr:rowOff>55018</xdr:rowOff>
    </xdr:from>
    <xdr:to>
      <xdr:col>14</xdr:col>
      <xdr:colOff>263463</xdr:colOff>
      <xdr:row>5</xdr:row>
      <xdr:rowOff>37267</xdr:rowOff>
    </xdr:to>
    <xdr:pic>
      <xdr:nvPicPr>
        <xdr:cNvPr id="30" name="Imagem" descr="Imagem">
          <a:extLst>
            <a:ext uri="{FF2B5EF4-FFF2-40B4-BE49-F238E27FC236}">
              <a16:creationId xmlns:a16="http://schemas.microsoft.com/office/drawing/2014/main" id="{83E60D7F-2A57-4F83-A486-88E98BF1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31650" y="802077"/>
          <a:ext cx="2908048" cy="16901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8</xdr:col>
      <xdr:colOff>179295</xdr:colOff>
      <xdr:row>13</xdr:row>
      <xdr:rowOff>179293</xdr:rowOff>
    </xdr:from>
    <xdr:to>
      <xdr:col>11</xdr:col>
      <xdr:colOff>567914</xdr:colOff>
      <xdr:row>15</xdr:row>
      <xdr:rowOff>64993</xdr:rowOff>
    </xdr:to>
    <xdr:sp macro="" textlink="">
      <xdr:nvSpPr>
        <xdr:cNvPr id="16" name="Retângulo Arredondado 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60D62D8-559C-4359-94E1-4FAA20ED4380}"/>
            </a:ext>
          </a:extLst>
        </xdr:cNvPr>
        <xdr:cNvSpPr/>
      </xdr:nvSpPr>
      <xdr:spPr>
        <a:xfrm>
          <a:off x="5080001" y="2614705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Indicadores Midway Financeira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257599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8A093-F6CF-4871-9058-FAC6DE685A0C}"/>
            </a:ext>
          </a:extLst>
        </xdr:cNvPr>
        <xdr:cNvSpPr/>
      </xdr:nvSpPr>
      <xdr:spPr>
        <a:xfrm>
          <a:off x="10070042" y="402165"/>
          <a:ext cx="1407583" cy="2672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2275134</xdr:colOff>
      <xdr:row>2</xdr:row>
      <xdr:rowOff>192153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B5288570-0F38-49E7-8AB2-F6430F68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219075"/>
          <a:ext cx="9183934" cy="40805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409767" y="402165"/>
          <a:ext cx="151553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5</xdr:col>
      <xdr:colOff>49107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5900"/>
          <a:ext cx="9205807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313479</xdr:colOff>
      <xdr:row>2</xdr:row>
      <xdr:rowOff>198504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7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724534" y="186265"/>
          <a:ext cx="965199" cy="270935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16087</xdr:colOff>
      <xdr:row>2</xdr:row>
      <xdr:rowOff>202948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10887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29</xdr:col>
      <xdr:colOff>8467</xdr:colOff>
      <xdr:row>1</xdr:row>
      <xdr:rowOff>186265</xdr:rowOff>
    </xdr:from>
    <xdr:to>
      <xdr:col>30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84281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373844</xdr:colOff>
      <xdr:row>2</xdr:row>
      <xdr:rowOff>202948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F74B0E24-328E-4A10-8EDB-53630D1AA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06694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11</xdr:col>
      <xdr:colOff>748267</xdr:colOff>
      <xdr:row>1</xdr:row>
      <xdr:rowOff>186265</xdr:rowOff>
    </xdr:from>
    <xdr:to>
      <xdr:col>12</xdr:col>
      <xdr:colOff>1002266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E8245-786B-4E31-AA8F-7E1773CC0C8E}"/>
            </a:ext>
          </a:extLst>
        </xdr:cNvPr>
        <xdr:cNvSpPr/>
      </xdr:nvSpPr>
      <xdr:spPr>
        <a:xfrm>
          <a:off x="2685946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612564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29514" cy="40487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875317" y="402165"/>
          <a:ext cx="117474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286173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20</xdr:col>
      <xdr:colOff>8467</xdr:colOff>
      <xdr:row>1</xdr:row>
      <xdr:rowOff>186265</xdr:rowOff>
    </xdr:from>
    <xdr:to>
      <xdr:col>21</xdr:col>
      <xdr:colOff>262466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3046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636482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7</xdr:col>
      <xdr:colOff>54752</xdr:colOff>
      <xdr:row>3</xdr:row>
      <xdr:rowOff>27405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400"/>
          <a:ext cx="9192402" cy="402055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21</xdr:col>
      <xdr:colOff>8467</xdr:colOff>
      <xdr:row>1</xdr:row>
      <xdr:rowOff>186265</xdr:rowOff>
    </xdr:from>
    <xdr:to>
      <xdr:col>22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164465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1083"/>
          <a:ext cx="8793057" cy="39006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7:N24"/>
  <sheetViews>
    <sheetView showGridLines="0" tabSelected="1" zoomScale="80" zoomScaleNormal="80" workbookViewId="0">
      <selection activeCell="Q1" sqref="Q1"/>
    </sheetView>
  </sheetViews>
  <sheetFormatPr defaultRowHeight="14.5" x14ac:dyDescent="0.35"/>
  <sheetData>
    <row r="7" spans="1:14" ht="15.5" x14ac:dyDescent="0.35">
      <c r="H7" s="88"/>
    </row>
    <row r="8" spans="1:14" x14ac:dyDescent="0.35">
      <c r="A8" s="89"/>
      <c r="H8" s="89"/>
      <c r="I8" s="89"/>
      <c r="J8" s="89"/>
      <c r="K8" s="89"/>
      <c r="L8" s="89"/>
      <c r="M8" s="89"/>
      <c r="N8" s="89"/>
    </row>
    <row r="9" spans="1:14" x14ac:dyDescent="0.35">
      <c r="A9" s="89"/>
    </row>
    <row r="10" spans="1:14" x14ac:dyDescent="0.35">
      <c r="A10" s="89"/>
    </row>
    <row r="11" spans="1:14" x14ac:dyDescent="0.35">
      <c r="A11" s="89"/>
      <c r="H11" s="90"/>
      <c r="I11" s="90"/>
      <c r="J11" s="90"/>
      <c r="K11" s="90"/>
      <c r="L11" s="90"/>
    </row>
    <row r="12" spans="1:14" x14ac:dyDescent="0.35">
      <c r="A12" s="89"/>
      <c r="H12" s="90"/>
      <c r="I12" s="90"/>
      <c r="J12" s="90"/>
      <c r="K12" s="90"/>
    </row>
    <row r="13" spans="1:14" x14ac:dyDescent="0.35">
      <c r="A13" s="89"/>
      <c r="H13" s="90"/>
      <c r="I13" s="90"/>
      <c r="J13" s="90"/>
      <c r="K13" s="90"/>
      <c r="L13" s="90"/>
      <c r="M13" s="89"/>
      <c r="N13" s="89"/>
    </row>
    <row r="14" spans="1:14" x14ac:dyDescent="0.35">
      <c r="A14" s="89"/>
      <c r="H14" s="90"/>
      <c r="I14" s="90"/>
      <c r="J14" s="90"/>
      <c r="K14" s="90"/>
      <c r="L14" s="90"/>
      <c r="M14" s="89"/>
      <c r="N14" s="89"/>
    </row>
    <row r="15" spans="1:14" x14ac:dyDescent="0.35">
      <c r="A15" s="89"/>
      <c r="H15" s="90"/>
      <c r="I15" s="90"/>
      <c r="J15" s="90"/>
      <c r="K15" s="90"/>
      <c r="L15" s="90"/>
      <c r="M15" s="89"/>
      <c r="N15" s="89"/>
    </row>
    <row r="16" spans="1:14" x14ac:dyDescent="0.35">
      <c r="A16" s="89"/>
      <c r="H16" s="90"/>
      <c r="I16" s="90"/>
      <c r="J16" s="90"/>
      <c r="K16" s="90"/>
      <c r="L16" s="90"/>
      <c r="M16" s="89"/>
      <c r="N16" s="89"/>
    </row>
    <row r="17" spans="1:14" x14ac:dyDescent="0.35">
      <c r="A17" s="89"/>
      <c r="H17" s="90"/>
      <c r="I17" s="90"/>
      <c r="J17" s="90"/>
      <c r="K17" s="90"/>
      <c r="L17" s="90"/>
      <c r="M17" s="89"/>
      <c r="N17" s="89"/>
    </row>
    <row r="18" spans="1:14" x14ac:dyDescent="0.35">
      <c r="A18" s="89"/>
      <c r="H18" s="90"/>
      <c r="I18" s="90"/>
      <c r="J18" s="90"/>
      <c r="K18" s="90"/>
      <c r="L18" s="90"/>
      <c r="M18" s="89"/>
      <c r="N18" s="89"/>
    </row>
    <row r="19" spans="1:14" x14ac:dyDescent="0.35">
      <c r="A19" s="89"/>
      <c r="C19" s="90"/>
      <c r="D19" s="90"/>
      <c r="E19" s="90"/>
      <c r="F19" s="90"/>
      <c r="G19" s="89"/>
      <c r="H19" s="90"/>
      <c r="I19" s="90"/>
      <c r="J19" s="90"/>
      <c r="K19" s="90"/>
      <c r="L19" s="90"/>
      <c r="M19" s="89"/>
      <c r="N19" s="89"/>
    </row>
    <row r="20" spans="1:14" x14ac:dyDescent="0.35">
      <c r="A20" s="89"/>
      <c r="B20" s="90"/>
      <c r="C20" s="90"/>
      <c r="D20" s="90"/>
      <c r="E20" s="90"/>
      <c r="F20" s="90"/>
      <c r="G20" s="89"/>
      <c r="H20" s="90"/>
      <c r="I20" s="90"/>
      <c r="J20" s="90"/>
      <c r="K20" s="90"/>
      <c r="L20" s="90"/>
      <c r="M20" s="89"/>
      <c r="N20" s="89"/>
    </row>
    <row r="21" spans="1:14" x14ac:dyDescent="0.35">
      <c r="A21" s="89"/>
      <c r="C21" s="90"/>
      <c r="D21" s="90"/>
      <c r="E21" s="90"/>
      <c r="F21" s="90"/>
      <c r="G21" s="89"/>
      <c r="H21" s="89"/>
      <c r="I21" s="89"/>
    </row>
    <row r="22" spans="1:14" x14ac:dyDescent="0.35">
      <c r="A22" s="89"/>
      <c r="B22" s="90"/>
      <c r="C22" s="90"/>
      <c r="D22" s="90"/>
      <c r="E22" s="90"/>
      <c r="F22" s="90"/>
      <c r="G22" s="89"/>
      <c r="H22" s="89"/>
      <c r="I22" s="89"/>
    </row>
    <row r="23" spans="1:14" x14ac:dyDescent="0.35">
      <c r="A23" s="89"/>
      <c r="C23" s="90"/>
      <c r="D23" s="90"/>
      <c r="E23" s="90"/>
      <c r="F23" s="90"/>
      <c r="G23" s="89"/>
      <c r="H23" s="89"/>
      <c r="I23" s="89"/>
    </row>
    <row r="24" spans="1:14" x14ac:dyDescent="0.35">
      <c r="A24" s="89"/>
      <c r="B24" s="89"/>
      <c r="C24" s="89"/>
      <c r="D24" s="89"/>
      <c r="E24" s="89"/>
      <c r="F24" s="89"/>
      <c r="G24" s="89"/>
      <c r="H24" s="89"/>
      <c r="I24" s="8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T67"/>
  <sheetViews>
    <sheetView showGridLines="0" zoomScale="80" zoomScaleNormal="80" workbookViewId="0">
      <pane xSplit="1" ySplit="5" topLeftCell="AG6" activePane="bottomRight" state="frozen"/>
      <selection activeCell="AC11" sqref="AC11"/>
      <selection pane="topRight" activeCell="AC11" sqref="AC11"/>
      <selection pane="bottomLeft" activeCell="AC11" sqref="AC11"/>
      <selection pane="bottomRight" activeCell="AK5" sqref="AK5"/>
    </sheetView>
  </sheetViews>
  <sheetFormatPr defaultColWidth="9.1796875" defaultRowHeight="17" x14ac:dyDescent="0.5"/>
  <cols>
    <col min="1" max="1" width="49.54296875" style="56" customWidth="1"/>
    <col min="2" max="3" width="12.453125" style="56" bestFit="1" customWidth="1"/>
    <col min="4" max="5" width="13.81640625" style="56" bestFit="1" customWidth="1"/>
    <col min="6" max="6" width="12.453125" style="56" bestFit="1" customWidth="1"/>
    <col min="7" max="23" width="13.81640625" style="56" bestFit="1" customWidth="1"/>
    <col min="24" max="26" width="13.81640625" style="56" customWidth="1"/>
    <col min="27" max="36" width="13.6328125" style="56" customWidth="1"/>
    <col min="37" max="37" width="6.81640625" style="4" customWidth="1"/>
    <col min="38" max="42" width="10.81640625" style="56" bestFit="1" customWidth="1"/>
    <col min="43" max="45" width="10.81640625" style="56" customWidth="1"/>
    <col min="46" max="46" width="10" style="56" bestFit="1" customWidth="1"/>
    <col min="47" max="16384" width="9.1796875" style="56"/>
  </cols>
  <sheetData>
    <row r="1" spans="1:46" s="2" customFormat="1" x14ac:dyDescent="0.5"/>
    <row r="2" spans="1:46" s="2" customFormat="1" x14ac:dyDescent="0.5"/>
    <row r="3" spans="1:46" s="2" customFormat="1" x14ac:dyDescent="0.5">
      <c r="AL3" s="92" t="s">
        <v>1010</v>
      </c>
    </row>
    <row r="4" spans="1:46" s="2" customFormat="1" x14ac:dyDescent="0.5"/>
    <row r="5" spans="1:46" ht="16.5" x14ac:dyDescent="0.45">
      <c r="A5" s="6" t="s">
        <v>1008</v>
      </c>
      <c r="B5" s="7" t="s">
        <v>1046</v>
      </c>
      <c r="C5" s="7" t="s">
        <v>1047</v>
      </c>
      <c r="D5" s="7" t="s">
        <v>1048</v>
      </c>
      <c r="E5" s="7" t="s">
        <v>1049</v>
      </c>
      <c r="F5" s="7" t="s">
        <v>1050</v>
      </c>
      <c r="G5" s="7" t="s">
        <v>1051</v>
      </c>
      <c r="H5" s="7" t="s">
        <v>1052</v>
      </c>
      <c r="I5" s="7" t="s">
        <v>1053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1022</v>
      </c>
      <c r="Y5" s="7" t="s">
        <v>1068</v>
      </c>
      <c r="Z5" s="7" t="s">
        <v>1127</v>
      </c>
      <c r="AA5" s="7" t="s">
        <v>1139</v>
      </c>
      <c r="AB5" s="7" t="s">
        <v>1153</v>
      </c>
      <c r="AC5" s="7" t="s">
        <v>1164</v>
      </c>
      <c r="AD5" s="7" t="s">
        <v>1169</v>
      </c>
      <c r="AE5" s="7" t="s">
        <v>1174</v>
      </c>
      <c r="AF5" s="7" t="s">
        <v>1183</v>
      </c>
      <c r="AG5" s="7" t="s">
        <v>1234</v>
      </c>
      <c r="AH5" s="7" t="s">
        <v>1240</v>
      </c>
      <c r="AI5" s="7" t="s">
        <v>1252</v>
      </c>
      <c r="AJ5" s="7" t="s">
        <v>1258</v>
      </c>
      <c r="AK5" s="8"/>
      <c r="AL5" s="7" t="s">
        <v>1055</v>
      </c>
      <c r="AM5" s="7" t="s">
        <v>1056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  <c r="AT5" s="9"/>
    </row>
    <row r="6" spans="1:46" ht="16.5" x14ac:dyDescent="0.45">
      <c r="A6" s="26" t="s">
        <v>154</v>
      </c>
      <c r="B6" s="83">
        <v>2889.0296200000003</v>
      </c>
      <c r="C6" s="83">
        <v>8612.1424999999999</v>
      </c>
      <c r="D6" s="83">
        <v>7343.8635599999998</v>
      </c>
      <c r="E6" s="83">
        <v>10418.47993</v>
      </c>
      <c r="F6" s="83">
        <v>5606.6698300000007</v>
      </c>
      <c r="G6" s="83">
        <v>19461.72365</v>
      </c>
      <c r="H6" s="83">
        <v>27621.864520000003</v>
      </c>
      <c r="I6" s="83">
        <v>34966.281580000003</v>
      </c>
      <c r="J6" s="83">
        <v>12811.317640000005</v>
      </c>
      <c r="K6" s="83">
        <v>40272.422829999996</v>
      </c>
      <c r="L6" s="83">
        <v>35042.000759999988</v>
      </c>
      <c r="M6" s="83">
        <v>98445.512527999672</v>
      </c>
      <c r="N6" s="83">
        <v>48774.464299999978</v>
      </c>
      <c r="O6" s="83">
        <v>56051.527679999977</v>
      </c>
      <c r="P6" s="83">
        <v>65365.694980000044</v>
      </c>
      <c r="Q6" s="83">
        <v>82532.65469000001</v>
      </c>
      <c r="R6" s="83">
        <v>65497.712909999973</v>
      </c>
      <c r="S6" s="83">
        <v>77262.806320000032</v>
      </c>
      <c r="T6" s="83">
        <v>73207.972319999928</v>
      </c>
      <c r="U6" s="83">
        <v>122667.66870000031</v>
      </c>
      <c r="V6" s="83">
        <v>64026.353979999993</v>
      </c>
      <c r="W6" s="83">
        <v>71485.163880000036</v>
      </c>
      <c r="X6" s="83">
        <v>77806.31226000005</v>
      </c>
      <c r="Y6" s="83">
        <v>100135.40007999986</v>
      </c>
      <c r="Z6" s="83">
        <v>72039.148680000013</v>
      </c>
      <c r="AA6" s="83">
        <v>53741.367430000042</v>
      </c>
      <c r="AB6" s="83">
        <v>55265.509240000065</v>
      </c>
      <c r="AC6" s="83">
        <v>70781.761169999983</v>
      </c>
      <c r="AD6" s="83">
        <v>74382.494389999993</v>
      </c>
      <c r="AE6" s="83">
        <v>61273.335889999951</v>
      </c>
      <c r="AF6" s="83">
        <v>75162.264200000005</v>
      </c>
      <c r="AG6" s="83">
        <v>71364.524000000063</v>
      </c>
      <c r="AH6" s="83">
        <v>111480.74568000001</v>
      </c>
      <c r="AI6" s="83">
        <v>73696.817039999994</v>
      </c>
      <c r="AJ6" s="83">
        <v>104620.03254</v>
      </c>
      <c r="AK6" s="96"/>
      <c r="AL6" s="63">
        <f t="shared" ref="AL6:AL13" si="0">SUM(B6:E6)</f>
        <v>29263.515610000002</v>
      </c>
      <c r="AM6" s="63">
        <f t="shared" ref="AM6:AM13" si="1">SUM(F6:I6)</f>
        <v>87656.539580000011</v>
      </c>
      <c r="AN6" s="63">
        <f t="shared" ref="AN6:AN13" si="2">SUM(J6:M6)</f>
        <v>186571.25375799966</v>
      </c>
      <c r="AO6" s="63">
        <f t="shared" ref="AO6:AO13" si="3">SUM(N6:Q6)</f>
        <v>252724.34165000002</v>
      </c>
      <c r="AP6" s="63">
        <f t="shared" ref="AP6:AP13" si="4">SUM(R6:U6)</f>
        <v>338636.16025000025</v>
      </c>
      <c r="AQ6" s="63">
        <f t="shared" ref="AQ6:AQ13" si="5">SUM(V6:Y6)</f>
        <v>313453.23019999993</v>
      </c>
      <c r="AR6" s="63">
        <f t="shared" ref="AR6:AR13" si="6">SUM(Z6:AC6)</f>
        <v>251827.78652000011</v>
      </c>
      <c r="AS6" s="63">
        <f t="shared" ref="AS6:AS13" si="7">SUM(AD6:AG6)</f>
        <v>282182.61848</v>
      </c>
      <c r="AT6" s="63"/>
    </row>
    <row r="7" spans="1:46" ht="16.5" x14ac:dyDescent="0.45">
      <c r="A7" s="26" t="s">
        <v>155</v>
      </c>
      <c r="B7" s="83">
        <v>2011.5703099999998</v>
      </c>
      <c r="C7" s="83">
        <v>3553.0057699999998</v>
      </c>
      <c r="D7" s="83">
        <v>20272.277460000001</v>
      </c>
      <c r="E7" s="83">
        <v>27495.728800000004</v>
      </c>
      <c r="F7" s="83">
        <v>28986.581509999996</v>
      </c>
      <c r="G7" s="83">
        <v>33978.709305000011</v>
      </c>
      <c r="H7" s="83">
        <v>32122.452694999942</v>
      </c>
      <c r="I7" s="83">
        <v>26178.910699999986</v>
      </c>
      <c r="J7" s="83">
        <v>10039.789129999999</v>
      </c>
      <c r="K7" s="83">
        <v>9230.8087899999991</v>
      </c>
      <c r="L7" s="83">
        <v>6777.0188400000006</v>
      </c>
      <c r="M7" s="83">
        <v>3281.5748699999999</v>
      </c>
      <c r="N7" s="83">
        <v>1485.7394199999997</v>
      </c>
      <c r="O7" s="83">
        <v>805.97907000000032</v>
      </c>
      <c r="P7" s="83">
        <v>872.86684999999977</v>
      </c>
      <c r="Q7" s="83">
        <v>229.53797999999998</v>
      </c>
      <c r="R7" s="83">
        <v>3040.8218400000037</v>
      </c>
      <c r="S7" s="83">
        <v>11555.767169999999</v>
      </c>
      <c r="T7" s="83">
        <v>16942.074719999997</v>
      </c>
      <c r="U7" s="83">
        <v>12658.931409999997</v>
      </c>
      <c r="V7" s="83">
        <v>12036.08351</v>
      </c>
      <c r="W7" s="83">
        <v>34962.163310000004</v>
      </c>
      <c r="X7" s="83">
        <v>42760.166420000009</v>
      </c>
      <c r="Y7" s="83">
        <v>8611.4907799999983</v>
      </c>
      <c r="Z7" s="83">
        <v>6064.2930400000023</v>
      </c>
      <c r="AA7" s="83">
        <v>17718.167569999994</v>
      </c>
      <c r="AB7" s="83">
        <v>10628.475619999994</v>
      </c>
      <c r="AC7" s="83">
        <v>3483.4877800000004</v>
      </c>
      <c r="AD7" s="83">
        <v>967.53730999999993</v>
      </c>
      <c r="AE7" s="83">
        <v>1754.7716799999998</v>
      </c>
      <c r="AF7" s="83">
        <v>316.34634999999997</v>
      </c>
      <c r="AG7" s="83">
        <v>552.39239999999995</v>
      </c>
      <c r="AH7" s="83">
        <v>99.430330000000012</v>
      </c>
      <c r="AI7" s="83">
        <v>252.95114000000009</v>
      </c>
      <c r="AJ7" s="83">
        <v>1670.2370900000001</v>
      </c>
      <c r="AK7" s="96"/>
      <c r="AL7" s="63">
        <f t="shared" si="0"/>
        <v>53332.582340000008</v>
      </c>
      <c r="AM7" s="63">
        <f t="shared" si="1"/>
        <v>121266.65420999992</v>
      </c>
      <c r="AN7" s="63">
        <f t="shared" si="2"/>
        <v>29329.191630000001</v>
      </c>
      <c r="AO7" s="63">
        <f t="shared" si="3"/>
        <v>3394.1233200000001</v>
      </c>
      <c r="AP7" s="63">
        <f t="shared" si="4"/>
        <v>44197.595139999998</v>
      </c>
      <c r="AQ7" s="63">
        <f t="shared" si="5"/>
        <v>98369.904020000002</v>
      </c>
      <c r="AR7" s="63">
        <f t="shared" si="6"/>
        <v>37894.424009999995</v>
      </c>
      <c r="AS7" s="63">
        <f t="shared" si="7"/>
        <v>3591.0477399999991</v>
      </c>
      <c r="AT7" s="83"/>
    </row>
    <row r="8" spans="1:46" ht="16.5" x14ac:dyDescent="0.45">
      <c r="A8" s="26" t="s">
        <v>156</v>
      </c>
      <c r="B8" s="83">
        <v>404.00903</v>
      </c>
      <c r="C8" s="83">
        <v>6250.0912399999997</v>
      </c>
      <c r="D8" s="83">
        <v>26043.347779999996</v>
      </c>
      <c r="E8" s="83">
        <v>21651.188749999998</v>
      </c>
      <c r="F8" s="83">
        <v>15401.78182</v>
      </c>
      <c r="G8" s="83">
        <v>17327.215505</v>
      </c>
      <c r="H8" s="83">
        <v>11374.50285499995</v>
      </c>
      <c r="I8" s="83">
        <v>19640.567609999984</v>
      </c>
      <c r="J8" s="83">
        <v>25168.170009999998</v>
      </c>
      <c r="K8" s="83">
        <v>11996.135389999998</v>
      </c>
      <c r="L8" s="83">
        <v>13986.109889999998</v>
      </c>
      <c r="M8" s="83">
        <v>17427.826370000002</v>
      </c>
      <c r="N8" s="83">
        <v>10545.092970000003</v>
      </c>
      <c r="O8" s="83">
        <v>2486.4765599999992</v>
      </c>
      <c r="P8" s="83">
        <v>6022.9043599999995</v>
      </c>
      <c r="Q8" s="83">
        <v>14294.407950000001</v>
      </c>
      <c r="R8" s="83">
        <v>18958.570959999994</v>
      </c>
      <c r="S8" s="83">
        <v>24574.045759999997</v>
      </c>
      <c r="T8" s="83">
        <v>26047.386469999998</v>
      </c>
      <c r="U8" s="83">
        <v>33710.576729999993</v>
      </c>
      <c r="V8" s="83">
        <v>21202.853639999998</v>
      </c>
      <c r="W8" s="83">
        <v>29115.759700000002</v>
      </c>
      <c r="X8" s="83">
        <v>16363.870229999997</v>
      </c>
      <c r="Y8" s="83">
        <v>15390.727569999999</v>
      </c>
      <c r="Z8" s="83">
        <v>20099.008179999997</v>
      </c>
      <c r="AA8" s="83">
        <v>12559.613769999998</v>
      </c>
      <c r="AB8" s="83">
        <v>4069.0395300000005</v>
      </c>
      <c r="AC8" s="83">
        <v>654.08988999999997</v>
      </c>
      <c r="AD8" s="83">
        <v>3065.5537500000055</v>
      </c>
      <c r="AE8" s="83">
        <v>6679.057610000008</v>
      </c>
      <c r="AF8" s="83">
        <v>5852.1826700000001</v>
      </c>
      <c r="AG8" s="83">
        <v>3763.0147500000003</v>
      </c>
      <c r="AH8" s="83">
        <v>9314.9054400000005</v>
      </c>
      <c r="AI8" s="83">
        <v>14443.626379999998</v>
      </c>
      <c r="AJ8" s="83">
        <v>24011.036999999997</v>
      </c>
      <c r="AK8" s="96"/>
      <c r="AL8" s="63">
        <f t="shared" si="0"/>
        <v>54348.636799999993</v>
      </c>
      <c r="AM8" s="63">
        <f t="shared" si="1"/>
        <v>63744.067789999935</v>
      </c>
      <c r="AN8" s="63">
        <f t="shared" si="2"/>
        <v>68578.24166</v>
      </c>
      <c r="AO8" s="63">
        <f t="shared" si="3"/>
        <v>33348.881840000002</v>
      </c>
      <c r="AP8" s="63">
        <f t="shared" si="4"/>
        <v>103290.57991999999</v>
      </c>
      <c r="AQ8" s="63">
        <f t="shared" si="5"/>
        <v>82073.211139999999</v>
      </c>
      <c r="AR8" s="63">
        <f t="shared" si="6"/>
        <v>37381.751369999998</v>
      </c>
      <c r="AS8" s="63">
        <f t="shared" si="7"/>
        <v>19359.808780000014</v>
      </c>
      <c r="AT8" s="83"/>
    </row>
    <row r="9" spans="1:46" ht="16.5" x14ac:dyDescent="0.45">
      <c r="A9" s="26" t="s">
        <v>158</v>
      </c>
      <c r="B9" s="83">
        <v>7871.2231400000037</v>
      </c>
      <c r="C9" s="83">
        <v>4565.7991200000088</v>
      </c>
      <c r="D9" s="83">
        <v>4048.9223999999986</v>
      </c>
      <c r="E9" s="83">
        <v>8085.5874100000001</v>
      </c>
      <c r="F9" s="83">
        <v>2732.3239100000005</v>
      </c>
      <c r="G9" s="83">
        <v>2973.0071200000002</v>
      </c>
      <c r="H9" s="83">
        <v>2789.60727</v>
      </c>
      <c r="I9" s="83">
        <v>2991.1950700000002</v>
      </c>
      <c r="J9" s="83">
        <v>1315.4042200000001</v>
      </c>
      <c r="K9" s="83">
        <v>3149.8382299999998</v>
      </c>
      <c r="L9" s="83">
        <v>9253.0068599999995</v>
      </c>
      <c r="M9" s="83">
        <v>8440.7622499999979</v>
      </c>
      <c r="N9" s="83">
        <v>2223.66552</v>
      </c>
      <c r="O9" s="83">
        <v>2135.6070300000001</v>
      </c>
      <c r="P9" s="83">
        <v>3022.1766600000001</v>
      </c>
      <c r="Q9" s="83">
        <v>3364.5074300000001</v>
      </c>
      <c r="R9" s="83">
        <v>2224.2649099999999</v>
      </c>
      <c r="S9" s="83">
        <v>2946.3666699999999</v>
      </c>
      <c r="T9" s="83">
        <v>6294.6664100000007</v>
      </c>
      <c r="U9" s="83">
        <v>9447.3670500000007</v>
      </c>
      <c r="V9" s="83">
        <v>6270.2108600000001</v>
      </c>
      <c r="W9" s="83">
        <v>6833.6633500000016</v>
      </c>
      <c r="X9" s="83">
        <v>11413.826630000005</v>
      </c>
      <c r="Y9" s="83">
        <v>8848.0928700000004</v>
      </c>
      <c r="Z9" s="83">
        <v>1205.5334800000001</v>
      </c>
      <c r="AA9" s="83">
        <v>6085.4817900000016</v>
      </c>
      <c r="AB9" s="83">
        <v>5356.0070799999994</v>
      </c>
      <c r="AC9" s="83">
        <v>8975.8971699999929</v>
      </c>
      <c r="AD9" s="83">
        <v>4984.5880100000004</v>
      </c>
      <c r="AE9" s="83">
        <v>7498.9856800000134</v>
      </c>
      <c r="AF9" s="83">
        <v>11227.833210000006</v>
      </c>
      <c r="AG9" s="83">
        <v>29720.486759999993</v>
      </c>
      <c r="AH9" s="83">
        <v>6128.7542199999998</v>
      </c>
      <c r="AI9" s="83">
        <v>13299.961660000004</v>
      </c>
      <c r="AJ9" s="83">
        <v>12555.46571</v>
      </c>
      <c r="AK9" s="96"/>
      <c r="AL9" s="63">
        <f t="shared" si="0"/>
        <v>24571.532070000012</v>
      </c>
      <c r="AM9" s="63">
        <f t="shared" si="1"/>
        <v>11486.133370000001</v>
      </c>
      <c r="AN9" s="63">
        <f t="shared" si="2"/>
        <v>22159.011559999999</v>
      </c>
      <c r="AO9" s="63">
        <f t="shared" si="3"/>
        <v>10745.95664</v>
      </c>
      <c r="AP9" s="63">
        <f t="shared" si="4"/>
        <v>20912.66504</v>
      </c>
      <c r="AQ9" s="63">
        <f t="shared" si="5"/>
        <v>33365.793710000005</v>
      </c>
      <c r="AR9" s="63">
        <f t="shared" si="6"/>
        <v>21622.919519999996</v>
      </c>
      <c r="AS9" s="63">
        <f t="shared" si="7"/>
        <v>53431.893660000016</v>
      </c>
      <c r="AT9" s="83"/>
    </row>
    <row r="10" spans="1:46" s="48" customFormat="1" ht="16.5" x14ac:dyDescent="0.45">
      <c r="A10" s="26" t="s">
        <v>157</v>
      </c>
      <c r="B10" s="83">
        <v>1695.0198799999998</v>
      </c>
      <c r="C10" s="83">
        <v>1688.9801200000002</v>
      </c>
      <c r="D10" s="83">
        <v>2899</v>
      </c>
      <c r="E10" s="83">
        <v>8258.7384199999997</v>
      </c>
      <c r="F10" s="83">
        <v>1566</v>
      </c>
      <c r="G10" s="83">
        <v>10066</v>
      </c>
      <c r="H10" s="83">
        <v>12371</v>
      </c>
      <c r="I10" s="83">
        <v>15450.096149999999</v>
      </c>
      <c r="J10" s="83">
        <v>4151.8096299999997</v>
      </c>
      <c r="K10" s="83">
        <v>6680.1903700000003</v>
      </c>
      <c r="L10" s="83">
        <v>12712</v>
      </c>
      <c r="M10" s="83">
        <v>4849.7692319999996</v>
      </c>
      <c r="N10" s="83">
        <v>9883.6997299999985</v>
      </c>
      <c r="O10" s="83">
        <v>7633.9542100000026</v>
      </c>
      <c r="P10" s="83">
        <v>2166.7129800000002</v>
      </c>
      <c r="Q10" s="83">
        <v>2549.4574699999953</v>
      </c>
      <c r="R10" s="83">
        <v>5101.5509499999998</v>
      </c>
      <c r="S10" s="83">
        <v>5882.6820699999998</v>
      </c>
      <c r="T10" s="83">
        <v>6924.1865100000032</v>
      </c>
      <c r="U10" s="83">
        <v>7293.8722899999984</v>
      </c>
      <c r="V10" s="83">
        <v>9589.8646800000006</v>
      </c>
      <c r="W10" s="83">
        <v>11160.807929999999</v>
      </c>
      <c r="X10" s="83">
        <v>5736.4644000000017</v>
      </c>
      <c r="Y10" s="83">
        <v>3563.6370799999982</v>
      </c>
      <c r="Z10" s="83">
        <v>2685.1574500000002</v>
      </c>
      <c r="AA10" s="83">
        <v>2154.5427299999992</v>
      </c>
      <c r="AB10" s="83">
        <v>2136.2056000000007</v>
      </c>
      <c r="AC10" s="83">
        <v>2438.0311899999997</v>
      </c>
      <c r="AD10" s="83">
        <v>3049.6377699999994</v>
      </c>
      <c r="AE10" s="83">
        <v>3275.8842499999996</v>
      </c>
      <c r="AF10" s="83">
        <v>12711.140620000004</v>
      </c>
      <c r="AG10" s="83">
        <v>9675.6332300000031</v>
      </c>
      <c r="AH10" s="83">
        <v>3083.0601399999996</v>
      </c>
      <c r="AI10" s="83">
        <v>6862.4684899999993</v>
      </c>
      <c r="AJ10" s="83">
        <v>5302.2351199999994</v>
      </c>
      <c r="AK10" s="96"/>
      <c r="AL10" s="63">
        <f t="shared" si="0"/>
        <v>14541.73842</v>
      </c>
      <c r="AM10" s="63">
        <f t="shared" si="1"/>
        <v>39453.096149999998</v>
      </c>
      <c r="AN10" s="63">
        <f t="shared" si="2"/>
        <v>28393.769231999999</v>
      </c>
      <c r="AO10" s="63">
        <f t="shared" si="3"/>
        <v>22233.824389999994</v>
      </c>
      <c r="AP10" s="63">
        <f t="shared" si="4"/>
        <v>25202.291820000002</v>
      </c>
      <c r="AQ10" s="63">
        <f t="shared" si="5"/>
        <v>30050.774089999999</v>
      </c>
      <c r="AR10" s="63">
        <f t="shared" si="6"/>
        <v>9413.9369700000007</v>
      </c>
      <c r="AS10" s="63">
        <f t="shared" si="7"/>
        <v>28712.295870000005</v>
      </c>
      <c r="AT10" s="83"/>
    </row>
    <row r="11" spans="1:46" ht="16.5" x14ac:dyDescent="0.45">
      <c r="A11" s="26" t="s">
        <v>1009</v>
      </c>
      <c r="B11" s="83">
        <v>9682.7126800000024</v>
      </c>
      <c r="C11" s="83">
        <v>14762.066069999995</v>
      </c>
      <c r="D11" s="83">
        <v>11332.451179999998</v>
      </c>
      <c r="E11" s="83">
        <v>10659.855840000002</v>
      </c>
      <c r="F11" s="83">
        <v>5684.08079</v>
      </c>
      <c r="G11" s="83">
        <v>8824.2635600000067</v>
      </c>
      <c r="H11" s="83">
        <v>3248.7004999999999</v>
      </c>
      <c r="I11" s="83">
        <v>4729.0037999999995</v>
      </c>
      <c r="J11" s="83">
        <v>0</v>
      </c>
      <c r="K11" s="83">
        <v>0</v>
      </c>
      <c r="L11" s="83">
        <v>0</v>
      </c>
      <c r="M11" s="83">
        <v>5008.3333500000008</v>
      </c>
      <c r="N11" s="83">
        <v>6508.3333500000008</v>
      </c>
      <c r="O11" s="83">
        <v>2169.4444500000004</v>
      </c>
      <c r="P11" s="83">
        <v>3977.3148199999996</v>
      </c>
      <c r="Q11" s="83">
        <v>9847.2221999999983</v>
      </c>
      <c r="R11" s="83">
        <v>3419.4444399999998</v>
      </c>
      <c r="S11" s="83">
        <v>3472.9166700000001</v>
      </c>
      <c r="T11" s="83">
        <v>3781.0712999999996</v>
      </c>
      <c r="U11" s="83">
        <v>3793.2390599999999</v>
      </c>
      <c r="V11" s="83">
        <v>3775.9898899999998</v>
      </c>
      <c r="W11" s="83">
        <v>5963.0593000000008</v>
      </c>
      <c r="X11" s="83">
        <v>4699.4101999999993</v>
      </c>
      <c r="Y11" s="83">
        <v>360.5752</v>
      </c>
      <c r="Z11" s="83">
        <v>0</v>
      </c>
      <c r="AA11" s="83">
        <v>100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96"/>
      <c r="AL11" s="63">
        <f t="shared" si="0"/>
        <v>46437.085769999998</v>
      </c>
      <c r="AM11" s="63">
        <f t="shared" si="1"/>
        <v>22486.048650000004</v>
      </c>
      <c r="AN11" s="63">
        <f t="shared" si="2"/>
        <v>5008.3333500000008</v>
      </c>
      <c r="AO11" s="63">
        <f t="shared" si="3"/>
        <v>22502.31482</v>
      </c>
      <c r="AP11" s="63">
        <f t="shared" si="4"/>
        <v>14466.671469999999</v>
      </c>
      <c r="AQ11" s="63">
        <f t="shared" si="5"/>
        <v>14799.034589999999</v>
      </c>
      <c r="AR11" s="63">
        <f t="shared" si="6"/>
        <v>100</v>
      </c>
      <c r="AS11" s="63">
        <f t="shared" si="7"/>
        <v>0</v>
      </c>
      <c r="AT11" s="83"/>
    </row>
    <row r="12" spans="1:46" ht="16.5" x14ac:dyDescent="0.45">
      <c r="A12" s="26" t="s">
        <v>159</v>
      </c>
      <c r="B12" s="83">
        <v>1292.67218</v>
      </c>
      <c r="C12" s="83">
        <v>660.90988000000016</v>
      </c>
      <c r="D12" s="83">
        <v>565.52921000000015</v>
      </c>
      <c r="E12" s="83">
        <v>1002.03642</v>
      </c>
      <c r="F12" s="83">
        <v>847.29610000000002</v>
      </c>
      <c r="G12" s="83">
        <v>1391.7408800000001</v>
      </c>
      <c r="H12" s="83">
        <v>6160.8679500000007</v>
      </c>
      <c r="I12" s="83">
        <v>1954.7386999999999</v>
      </c>
      <c r="J12" s="83">
        <v>690.97411999999997</v>
      </c>
      <c r="K12" s="83">
        <v>3698.4701799999998</v>
      </c>
      <c r="L12" s="83">
        <v>4480.3818200000005</v>
      </c>
      <c r="M12" s="83">
        <v>2588.1333399999999</v>
      </c>
      <c r="N12" s="83">
        <v>1055.7873399999996</v>
      </c>
      <c r="O12" s="83">
        <v>2233.6307400000001</v>
      </c>
      <c r="P12" s="83">
        <v>2586.44749</v>
      </c>
      <c r="Q12" s="83">
        <v>3212.6123500000003</v>
      </c>
      <c r="R12" s="83">
        <v>1825.4845499999999</v>
      </c>
      <c r="S12" s="83">
        <v>994.09046000000012</v>
      </c>
      <c r="T12" s="83">
        <v>2545.8209100000004</v>
      </c>
      <c r="U12" s="83">
        <v>2441.7988200000004</v>
      </c>
      <c r="V12" s="83">
        <v>3454.81682</v>
      </c>
      <c r="W12" s="83">
        <v>2929.0763200000006</v>
      </c>
      <c r="X12" s="83">
        <v>2473.28514</v>
      </c>
      <c r="Y12" s="83">
        <v>4102.3083200000001</v>
      </c>
      <c r="Z12" s="83">
        <v>2812.1461799999988</v>
      </c>
      <c r="AA12" s="83">
        <v>1329.47974</v>
      </c>
      <c r="AB12" s="83">
        <v>2618.127930000001</v>
      </c>
      <c r="AC12" s="83">
        <v>6306.8804600000012</v>
      </c>
      <c r="AD12" s="83">
        <v>2960.9601700000017</v>
      </c>
      <c r="AE12" s="83">
        <v>3553.6881099999991</v>
      </c>
      <c r="AF12" s="83">
        <v>6306.6596000000009</v>
      </c>
      <c r="AG12" s="83">
        <v>9729.3072800000009</v>
      </c>
      <c r="AH12" s="83">
        <v>3605.4570800000001</v>
      </c>
      <c r="AI12" s="83">
        <v>9688.2978700000003</v>
      </c>
      <c r="AJ12" s="83">
        <v>8231.784740000001</v>
      </c>
      <c r="AK12" s="96"/>
      <c r="AL12" s="63">
        <f t="shared" si="0"/>
        <v>3521.1476900000002</v>
      </c>
      <c r="AM12" s="63">
        <f t="shared" si="1"/>
        <v>10354.64363</v>
      </c>
      <c r="AN12" s="63">
        <f t="shared" si="2"/>
        <v>11457.959460000002</v>
      </c>
      <c r="AO12" s="63">
        <f t="shared" si="3"/>
        <v>9088.4779200000012</v>
      </c>
      <c r="AP12" s="63">
        <f t="shared" si="4"/>
        <v>7807.1947400000008</v>
      </c>
      <c r="AQ12" s="63">
        <f t="shared" si="5"/>
        <v>12959.4866</v>
      </c>
      <c r="AR12" s="63">
        <f t="shared" si="6"/>
        <v>13066.634310000001</v>
      </c>
      <c r="AS12" s="63">
        <f t="shared" si="7"/>
        <v>22550.615160000001</v>
      </c>
      <c r="AT12" s="83"/>
    </row>
    <row r="13" spans="1:46" ht="16.5" x14ac:dyDescent="0.45">
      <c r="A13" s="26" t="s">
        <v>36</v>
      </c>
      <c r="B13" s="83">
        <v>2744.7631600000013</v>
      </c>
      <c r="C13" s="83">
        <v>4570.005299999998</v>
      </c>
      <c r="D13" s="83">
        <v>3788.1406900000006</v>
      </c>
      <c r="E13" s="83">
        <v>9697.0488499999901</v>
      </c>
      <c r="F13" s="83">
        <v>6726.2660399999977</v>
      </c>
      <c r="G13" s="83">
        <v>7149.3399800000016</v>
      </c>
      <c r="H13" s="83">
        <v>6489.0042100000001</v>
      </c>
      <c r="I13" s="83">
        <v>8897.2063899999994</v>
      </c>
      <c r="J13" s="83">
        <v>8713.5727400000051</v>
      </c>
      <c r="K13" s="83">
        <v>8071.0967200000014</v>
      </c>
      <c r="L13" s="83">
        <v>1792.4818299999731</v>
      </c>
      <c r="M13" s="83">
        <v>9372.0880599999928</v>
      </c>
      <c r="N13" s="83">
        <v>5421.1854300000059</v>
      </c>
      <c r="O13" s="83">
        <v>941.04626000000019</v>
      </c>
      <c r="P13" s="83">
        <v>2983.2623400000011</v>
      </c>
      <c r="Q13" s="83">
        <v>2366.8183900000008</v>
      </c>
      <c r="R13" s="83">
        <v>833.94780000000003</v>
      </c>
      <c r="S13" s="83">
        <v>4380.9520100000009</v>
      </c>
      <c r="T13" s="83">
        <v>2951.354400000002</v>
      </c>
      <c r="U13" s="83">
        <v>5863.2262699999983</v>
      </c>
      <c r="V13" s="83">
        <v>747.3825700000001</v>
      </c>
      <c r="W13" s="83">
        <v>1193.3953999999999</v>
      </c>
      <c r="X13" s="83">
        <v>887.39529999999979</v>
      </c>
      <c r="Y13" s="83">
        <v>929.13282000000027</v>
      </c>
      <c r="Z13" s="83">
        <v>343.09753000000006</v>
      </c>
      <c r="AA13" s="83">
        <v>1712.9693599999998</v>
      </c>
      <c r="AB13" s="83">
        <v>1074.3054799999982</v>
      </c>
      <c r="AC13" s="83">
        <v>2528.7926600000078</v>
      </c>
      <c r="AD13" s="83">
        <v>811.81732000000022</v>
      </c>
      <c r="AE13" s="83">
        <v>1156.5359600000029</v>
      </c>
      <c r="AF13" s="83">
        <v>1846.9137500000006</v>
      </c>
      <c r="AG13" s="83">
        <v>5362.7117399999997</v>
      </c>
      <c r="AH13" s="83">
        <v>404.8</v>
      </c>
      <c r="AI13" s="83">
        <v>807.67687000001376</v>
      </c>
      <c r="AJ13" s="83">
        <v>1717.9691599999148</v>
      </c>
      <c r="AK13" s="96"/>
      <c r="AL13" s="63">
        <f t="shared" si="0"/>
        <v>20799.957999999991</v>
      </c>
      <c r="AM13" s="63">
        <f t="shared" si="1"/>
        <v>29261.816619999998</v>
      </c>
      <c r="AN13" s="63">
        <f t="shared" si="2"/>
        <v>27949.239349999967</v>
      </c>
      <c r="AO13" s="63">
        <f t="shared" si="3"/>
        <v>11712.312420000007</v>
      </c>
      <c r="AP13" s="63">
        <f t="shared" si="4"/>
        <v>14029.480480000002</v>
      </c>
      <c r="AQ13" s="63">
        <f t="shared" si="5"/>
        <v>3757.30609</v>
      </c>
      <c r="AR13" s="63">
        <f t="shared" si="6"/>
        <v>5659.1650300000056</v>
      </c>
      <c r="AS13" s="63">
        <f t="shared" si="7"/>
        <v>9177.9787700000034</v>
      </c>
      <c r="AT13" s="83"/>
    </row>
    <row r="14" spans="1:46" x14ac:dyDescent="0.5">
      <c r="A14" s="27" t="s">
        <v>160</v>
      </c>
      <c r="B14" s="85">
        <f t="shared" ref="B14:X14" si="8">SUM(B6:B13)</f>
        <v>28591.000000000007</v>
      </c>
      <c r="C14" s="85">
        <f t="shared" si="8"/>
        <v>44663</v>
      </c>
      <c r="D14" s="85">
        <f t="shared" si="8"/>
        <v>76293.532279999985</v>
      </c>
      <c r="E14" s="85">
        <f t="shared" si="8"/>
        <v>97268.664419999986</v>
      </c>
      <c r="F14" s="85">
        <f t="shared" si="8"/>
        <v>67550.999999999985</v>
      </c>
      <c r="G14" s="85">
        <f t="shared" si="8"/>
        <v>101172.00000000001</v>
      </c>
      <c r="H14" s="85">
        <f t="shared" si="8"/>
        <v>102177.9999999999</v>
      </c>
      <c r="I14" s="85">
        <f t="shared" si="8"/>
        <v>114807.99999999997</v>
      </c>
      <c r="J14" s="85">
        <f t="shared" si="8"/>
        <v>62891.037490000002</v>
      </c>
      <c r="K14" s="85">
        <f t="shared" si="8"/>
        <v>83098.962509999998</v>
      </c>
      <c r="L14" s="85">
        <f t="shared" si="8"/>
        <v>84042.999999999956</v>
      </c>
      <c r="M14" s="85">
        <f t="shared" si="8"/>
        <v>149413.99999999965</v>
      </c>
      <c r="N14" s="85">
        <f t="shared" si="8"/>
        <v>85897.968059999985</v>
      </c>
      <c r="O14" s="85">
        <f t="shared" si="8"/>
        <v>74457.665999999968</v>
      </c>
      <c r="P14" s="85">
        <f t="shared" si="8"/>
        <v>86997.380480000051</v>
      </c>
      <c r="Q14" s="85">
        <f t="shared" si="8"/>
        <v>118397.21846</v>
      </c>
      <c r="R14" s="85">
        <f t="shared" si="8"/>
        <v>100901.79835999997</v>
      </c>
      <c r="S14" s="85">
        <f t="shared" si="8"/>
        <v>131069.62713000004</v>
      </c>
      <c r="T14" s="85">
        <f t="shared" si="8"/>
        <v>138694.53303999995</v>
      </c>
      <c r="U14" s="85">
        <f t="shared" si="8"/>
        <v>197876.68033000029</v>
      </c>
      <c r="V14" s="85">
        <f t="shared" si="8"/>
        <v>121103.55594999999</v>
      </c>
      <c r="W14" s="85">
        <f t="shared" si="8"/>
        <v>163643.08919000003</v>
      </c>
      <c r="X14" s="85">
        <f t="shared" si="8"/>
        <v>162140.73058000006</v>
      </c>
      <c r="Y14" s="85">
        <f t="shared" ref="Y14:AD14" si="9">SUM(Y6:Y13)</f>
        <v>141941.36471999984</v>
      </c>
      <c r="Z14" s="85">
        <f t="shared" si="9"/>
        <v>105248.38454</v>
      </c>
      <c r="AA14" s="85">
        <f t="shared" si="9"/>
        <v>95401.622390000033</v>
      </c>
      <c r="AB14" s="85">
        <f t="shared" si="9"/>
        <v>81147.670480000044</v>
      </c>
      <c r="AC14" s="85">
        <f t="shared" si="9"/>
        <v>95168.94031999998</v>
      </c>
      <c r="AD14" s="85">
        <f t="shared" si="9"/>
        <v>90222.588720000014</v>
      </c>
      <c r="AE14" s="85">
        <f t="shared" ref="AE14:AF14" si="10">SUM(AE6:AE13)</f>
        <v>85192.259179999979</v>
      </c>
      <c r="AF14" s="85">
        <f t="shared" si="10"/>
        <v>113423.34040000003</v>
      </c>
      <c r="AG14" s="85">
        <f t="shared" ref="AG14:AH14" si="11">SUM(AG6:AG13)</f>
        <v>130168.07016000006</v>
      </c>
      <c r="AH14" s="85">
        <f t="shared" si="11"/>
        <v>134117.15289</v>
      </c>
      <c r="AI14" s="85">
        <f>SUM(AI6:AI13)</f>
        <v>119051.79945000001</v>
      </c>
      <c r="AJ14" s="85">
        <v>158108.76135999992</v>
      </c>
      <c r="AL14" s="84">
        <f t="shared" ref="AL14:AQ14" si="12">SUM(AL6:AL13)</f>
        <v>246816.19670000003</v>
      </c>
      <c r="AM14" s="84">
        <f t="shared" si="12"/>
        <v>385708.99999999988</v>
      </c>
      <c r="AN14" s="84">
        <f t="shared" si="12"/>
        <v>379446.99999999965</v>
      </c>
      <c r="AO14" s="84">
        <f t="shared" si="12"/>
        <v>365750.23299999995</v>
      </c>
      <c r="AP14" s="84">
        <f t="shared" si="12"/>
        <v>568542.63886000018</v>
      </c>
      <c r="AQ14" s="84">
        <f t="shared" si="12"/>
        <v>588828.74043999985</v>
      </c>
      <c r="AR14" s="84">
        <f t="shared" ref="AR14:AS14" si="13">SUM(AR6:AR13)</f>
        <v>376966.61773000011</v>
      </c>
      <c r="AS14" s="84">
        <f t="shared" si="13"/>
        <v>419006.25846000004</v>
      </c>
      <c r="AT14" s="83"/>
    </row>
    <row r="15" spans="1:46" ht="16.5" x14ac:dyDescent="0.45">
      <c r="AK15" s="17"/>
      <c r="AO15" s="87"/>
    </row>
    <row r="16" spans="1:46" ht="16.5" x14ac:dyDescent="0.45">
      <c r="A16" s="102" t="s">
        <v>1054</v>
      </c>
      <c r="N16" s="86"/>
      <c r="O16" s="86"/>
      <c r="AK16" s="20"/>
      <c r="AO16" s="87"/>
    </row>
    <row r="17" spans="14:37" ht="16.5" x14ac:dyDescent="0.45">
      <c r="N17" s="86"/>
      <c r="O17" s="86"/>
      <c r="AK17" s="17"/>
    </row>
    <row r="18" spans="14:37" ht="16.5" x14ac:dyDescent="0.45">
      <c r="N18" s="86"/>
      <c r="O18" s="86"/>
      <c r="AK18" s="17"/>
    </row>
    <row r="19" spans="14:37" ht="16.5" x14ac:dyDescent="0.45">
      <c r="N19" s="86"/>
      <c r="O19" s="86"/>
      <c r="AK19" s="17"/>
    </row>
    <row r="20" spans="14:37" ht="16.5" x14ac:dyDescent="0.45">
      <c r="N20" s="86"/>
      <c r="O20" s="86"/>
      <c r="AK20" s="17"/>
    </row>
    <row r="21" spans="14:37" ht="16.5" x14ac:dyDescent="0.45">
      <c r="N21" s="86"/>
      <c r="O21" s="86"/>
      <c r="AK21" s="17"/>
    </row>
    <row r="22" spans="14:37" ht="16.5" x14ac:dyDescent="0.45">
      <c r="N22" s="86"/>
      <c r="O22" s="86"/>
      <c r="AK22" s="17"/>
    </row>
    <row r="23" spans="14:37" ht="16.5" x14ac:dyDescent="0.45">
      <c r="N23" s="86"/>
      <c r="O23" s="86"/>
      <c r="AK23" s="39"/>
    </row>
    <row r="24" spans="14:37" ht="16.5" x14ac:dyDescent="0.45">
      <c r="N24" s="86"/>
      <c r="O24" s="86"/>
      <c r="AK24" s="38"/>
    </row>
    <row r="25" spans="14:37" ht="16.5" x14ac:dyDescent="0.45">
      <c r="N25" s="86"/>
      <c r="O25" s="86"/>
      <c r="AK25" s="38"/>
    </row>
    <row r="26" spans="14:37" ht="16.5" x14ac:dyDescent="0.45">
      <c r="N26" s="86"/>
      <c r="O26" s="86"/>
      <c r="AK26" s="14"/>
    </row>
    <row r="27" spans="14:37" ht="16.5" x14ac:dyDescent="0.45">
      <c r="N27" s="86"/>
      <c r="AK27" s="17"/>
    </row>
    <row r="28" spans="14:37" ht="16.5" x14ac:dyDescent="0.45"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7"/>
    </row>
    <row r="29" spans="14:37" ht="16.5" x14ac:dyDescent="0.45"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7"/>
    </row>
    <row r="30" spans="14:37" ht="16.5" x14ac:dyDescent="0.45"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7"/>
    </row>
    <row r="31" spans="14:37" ht="16.5" x14ac:dyDescent="0.45"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7"/>
    </row>
    <row r="32" spans="14:37" ht="16.5" x14ac:dyDescent="0.45"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7"/>
    </row>
    <row r="33" spans="27:37" ht="16.5" x14ac:dyDescent="0.45"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7"/>
    </row>
    <row r="34" spans="27:37" ht="16.5" x14ac:dyDescent="0.45"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7"/>
    </row>
    <row r="35" spans="27:37" ht="16.5" x14ac:dyDescent="0.45"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7"/>
    </row>
    <row r="36" spans="27:37" ht="16.5" x14ac:dyDescent="0.45">
      <c r="AK36" s="33"/>
    </row>
    <row r="37" spans="27:37" ht="16.5" x14ac:dyDescent="0.45">
      <c r="AK37" s="33"/>
    </row>
    <row r="38" spans="27:37" ht="16.5" x14ac:dyDescent="0.45">
      <c r="AK38" s="17"/>
    </row>
    <row r="39" spans="27:37" ht="16.5" x14ac:dyDescent="0.45">
      <c r="AK39" s="17"/>
    </row>
    <row r="40" spans="27:37" ht="16.5" x14ac:dyDescent="0.45">
      <c r="AK40" s="20"/>
    </row>
    <row r="41" spans="27:37" ht="16.5" x14ac:dyDescent="0.45">
      <c r="AK41" s="21"/>
    </row>
    <row r="42" spans="27:37" ht="16.5" x14ac:dyDescent="0.45">
      <c r="AK42" s="17"/>
    </row>
    <row r="43" spans="27:37" ht="16.5" x14ac:dyDescent="0.45">
      <c r="AK43" s="33"/>
    </row>
    <row r="44" spans="27:37" ht="16.5" x14ac:dyDescent="0.45">
      <c r="AK44" s="33"/>
    </row>
    <row r="45" spans="27:37" ht="16.5" x14ac:dyDescent="0.45">
      <c r="AK45" s="17"/>
    </row>
    <row r="46" spans="27:37" ht="16.5" x14ac:dyDescent="0.45">
      <c r="AK46" s="17"/>
    </row>
    <row r="47" spans="27:37" ht="16.5" x14ac:dyDescent="0.45">
      <c r="AK47" s="20"/>
    </row>
    <row r="48" spans="27:37" ht="16.5" x14ac:dyDescent="0.45">
      <c r="AK48" s="21"/>
    </row>
    <row r="49" spans="37:37" ht="16.5" x14ac:dyDescent="0.45">
      <c r="AK49" s="17"/>
    </row>
    <row r="50" spans="37:37" ht="16.5" x14ac:dyDescent="0.45">
      <c r="AK50" s="17"/>
    </row>
    <row r="51" spans="37:37" ht="16.5" x14ac:dyDescent="0.45">
      <c r="AK51" s="17"/>
    </row>
    <row r="52" spans="37:37" ht="16.5" x14ac:dyDescent="0.45">
      <c r="AK52" s="17"/>
    </row>
    <row r="53" spans="37:37" ht="16.5" x14ac:dyDescent="0.45">
      <c r="AK53" s="17"/>
    </row>
    <row r="54" spans="37:37" ht="16.5" x14ac:dyDescent="0.45">
      <c r="AK54" s="17"/>
    </row>
    <row r="55" spans="37:37" ht="16.5" x14ac:dyDescent="0.45">
      <c r="AK55" s="17"/>
    </row>
    <row r="56" spans="37:37" ht="16.5" x14ac:dyDescent="0.45">
      <c r="AK56" s="17"/>
    </row>
    <row r="57" spans="37:37" ht="16.5" x14ac:dyDescent="0.45">
      <c r="AK57" s="17"/>
    </row>
    <row r="58" spans="37:37" ht="16.5" x14ac:dyDescent="0.45">
      <c r="AK58" s="17"/>
    </row>
    <row r="59" spans="37:37" ht="16.5" x14ac:dyDescent="0.45">
      <c r="AK59" s="17"/>
    </row>
    <row r="60" spans="37:37" ht="16.5" x14ac:dyDescent="0.45">
      <c r="AK60" s="17"/>
    </row>
    <row r="61" spans="37:37" ht="16.5" x14ac:dyDescent="0.45">
      <c r="AK61" s="17"/>
    </row>
    <row r="62" spans="37:37" ht="16.5" x14ac:dyDescent="0.45">
      <c r="AK62" s="17"/>
    </row>
    <row r="63" spans="37:37" ht="16.5" x14ac:dyDescent="0.45">
      <c r="AK63" s="17"/>
    </row>
    <row r="64" spans="37:37" ht="16.5" x14ac:dyDescent="0.45">
      <c r="AK64" s="20"/>
    </row>
    <row r="65" spans="37:37" ht="16.5" x14ac:dyDescent="0.45">
      <c r="AK65" s="23"/>
    </row>
    <row r="66" spans="37:37" ht="16.5" x14ac:dyDescent="0.45">
      <c r="AK66" s="20"/>
    </row>
    <row r="67" spans="37:37" ht="16.5" x14ac:dyDescent="0.45">
      <c r="AK67" s="23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L10:AO10 AL6:AO8 AL11:AO13 AL9:AP9 AP6:AP8 AP10:AP13 AN5:AO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4630-F12E-49CA-8AA0-B72723723371}">
  <sheetPr>
    <tabColor theme="1"/>
  </sheetPr>
  <dimension ref="A1:I445"/>
  <sheetViews>
    <sheetView showGridLines="0" zoomScale="80" zoomScaleNormal="80" workbookViewId="0">
      <pane xSplit="2" ySplit="5" topLeftCell="C441" activePane="bottomRight" state="frozen"/>
      <selection activeCell="AC11" sqref="AC11"/>
      <selection pane="topRight" activeCell="AC11" sqref="AC11"/>
      <selection pane="bottomLeft" activeCell="AC11" sqref="AC11"/>
      <selection pane="bottomRight" activeCell="B445" sqref="B445"/>
    </sheetView>
  </sheetViews>
  <sheetFormatPr defaultColWidth="9.08984375" defaultRowHeight="16" x14ac:dyDescent="0.45"/>
  <cols>
    <col min="1" max="1" width="9.1796875" style="48" customWidth="1"/>
    <col min="2" max="2" width="21.54296875" style="48" customWidth="1"/>
    <col min="3" max="3" width="17.90625" style="48" bestFit="1" customWidth="1"/>
    <col min="4" max="4" width="14" style="57" customWidth="1"/>
    <col min="5" max="5" width="19.36328125" style="57" bestFit="1" customWidth="1"/>
    <col min="6" max="6" width="26" style="57" customWidth="1"/>
    <col min="7" max="7" width="36" style="57" customWidth="1"/>
    <col min="8" max="8" width="20.36328125" style="57" customWidth="1"/>
    <col min="9" max="9" width="15.90625" style="57" customWidth="1"/>
    <col min="10" max="16384" width="9.08984375" style="48"/>
  </cols>
  <sheetData>
    <row r="1" spans="1:9" s="2" customFormat="1" ht="17" x14ac:dyDescent="0.5"/>
    <row r="2" spans="1:9" s="2" customFormat="1" ht="17" x14ac:dyDescent="0.5"/>
    <row r="3" spans="1:9" s="2" customFormat="1" ht="17" x14ac:dyDescent="0.5">
      <c r="H3" s="1" t="s">
        <v>1010</v>
      </c>
    </row>
    <row r="4" spans="1:9" s="2" customFormat="1" ht="17" x14ac:dyDescent="0.5"/>
    <row r="5" spans="1:9" ht="21.75" customHeight="1" x14ac:dyDescent="0.45">
      <c r="A5" s="60" t="s">
        <v>1015</v>
      </c>
      <c r="B5" s="60" t="s">
        <v>981</v>
      </c>
      <c r="C5" s="60" t="s">
        <v>982</v>
      </c>
      <c r="D5" s="60" t="s">
        <v>983</v>
      </c>
      <c r="E5" s="60" t="s">
        <v>984</v>
      </c>
      <c r="F5" s="60" t="s">
        <v>985</v>
      </c>
      <c r="G5" s="60" t="s">
        <v>986</v>
      </c>
      <c r="H5" s="60" t="s">
        <v>987</v>
      </c>
      <c r="I5" s="60" t="s">
        <v>988</v>
      </c>
    </row>
    <row r="6" spans="1:9" ht="5.25" customHeight="1" x14ac:dyDescent="0.45">
      <c r="A6" s="9"/>
      <c r="B6" s="9"/>
      <c r="C6" s="9"/>
      <c r="D6" s="9"/>
      <c r="E6" s="9"/>
      <c r="F6" s="9"/>
      <c r="G6" s="9"/>
      <c r="H6" s="9"/>
      <c r="I6" s="9"/>
    </row>
    <row r="7" spans="1:9" ht="15" customHeight="1" x14ac:dyDescent="0.45">
      <c r="A7" s="152" t="s">
        <v>1016</v>
      </c>
      <c r="B7" s="152" t="s">
        <v>161</v>
      </c>
      <c r="C7" s="61">
        <v>40848</v>
      </c>
      <c r="D7" s="62" t="s">
        <v>960</v>
      </c>
      <c r="E7" s="62" t="s">
        <v>162</v>
      </c>
      <c r="F7" s="62" t="s">
        <v>163</v>
      </c>
      <c r="G7" s="62" t="s">
        <v>164</v>
      </c>
      <c r="H7" s="62" t="s">
        <v>957</v>
      </c>
      <c r="I7" s="59">
        <v>3262</v>
      </c>
    </row>
    <row r="8" spans="1:9" ht="15" customHeight="1" x14ac:dyDescent="0.45">
      <c r="A8" s="152" t="s">
        <v>1016</v>
      </c>
      <c r="B8" s="152" t="s">
        <v>165</v>
      </c>
      <c r="C8" s="61">
        <v>32782</v>
      </c>
      <c r="D8" s="62" t="s">
        <v>967</v>
      </c>
      <c r="E8" s="62" t="s">
        <v>166</v>
      </c>
      <c r="F8" s="62" t="s">
        <v>167</v>
      </c>
      <c r="G8" s="62" t="s">
        <v>168</v>
      </c>
      <c r="H8" s="62" t="s">
        <v>962</v>
      </c>
      <c r="I8" s="59">
        <v>3135</v>
      </c>
    </row>
    <row r="9" spans="1:9" ht="15" customHeight="1" x14ac:dyDescent="0.45">
      <c r="A9" s="152" t="s">
        <v>1016</v>
      </c>
      <c r="B9" s="152" t="s">
        <v>169</v>
      </c>
      <c r="C9" s="61">
        <v>36465</v>
      </c>
      <c r="D9" s="62" t="s">
        <v>967</v>
      </c>
      <c r="E9" s="62" t="s">
        <v>166</v>
      </c>
      <c r="F9" s="62" t="s">
        <v>167</v>
      </c>
      <c r="G9" s="62" t="s">
        <v>170</v>
      </c>
      <c r="H9" s="62" t="s">
        <v>957</v>
      </c>
      <c r="I9" s="59">
        <v>3740</v>
      </c>
    </row>
    <row r="10" spans="1:9" ht="15" customHeight="1" x14ac:dyDescent="0.45">
      <c r="A10" s="152" t="s">
        <v>1016</v>
      </c>
      <c r="B10" s="152" t="s">
        <v>171</v>
      </c>
      <c r="C10" s="61">
        <v>40118</v>
      </c>
      <c r="D10" s="62" t="s">
        <v>967</v>
      </c>
      <c r="E10" s="62" t="s">
        <v>166</v>
      </c>
      <c r="F10" s="62" t="s">
        <v>167</v>
      </c>
      <c r="G10" s="62" t="s">
        <v>172</v>
      </c>
      <c r="H10" s="62" t="s">
        <v>957</v>
      </c>
      <c r="I10" s="59">
        <v>3386</v>
      </c>
    </row>
    <row r="11" spans="1:9" ht="15" customHeight="1" x14ac:dyDescent="0.45">
      <c r="A11" s="152" t="s">
        <v>1016</v>
      </c>
      <c r="B11" s="152" t="s">
        <v>173</v>
      </c>
      <c r="C11" s="61">
        <v>41579</v>
      </c>
      <c r="D11" s="62" t="s">
        <v>967</v>
      </c>
      <c r="E11" s="62" t="s">
        <v>166</v>
      </c>
      <c r="F11" s="62" t="s">
        <v>167</v>
      </c>
      <c r="G11" s="62" t="s">
        <v>174</v>
      </c>
      <c r="H11" s="62" t="s">
        <v>957</v>
      </c>
      <c r="I11" s="59">
        <v>2679</v>
      </c>
    </row>
    <row r="12" spans="1:9" ht="15" customHeight="1" x14ac:dyDescent="0.45">
      <c r="A12" s="152" t="s">
        <v>1016</v>
      </c>
      <c r="B12" s="152" t="s">
        <v>175</v>
      </c>
      <c r="C12" s="61">
        <v>41518</v>
      </c>
      <c r="D12" s="62" t="s">
        <v>967</v>
      </c>
      <c r="E12" s="62" t="s">
        <v>166</v>
      </c>
      <c r="F12" s="62" t="s">
        <v>176</v>
      </c>
      <c r="G12" s="62" t="s">
        <v>177</v>
      </c>
      <c r="H12" s="62" t="s">
        <v>957</v>
      </c>
      <c r="I12" s="59">
        <v>2943</v>
      </c>
    </row>
    <row r="13" spans="1:9" ht="15" customHeight="1" x14ac:dyDescent="0.45">
      <c r="A13" s="152" t="s">
        <v>1016</v>
      </c>
      <c r="B13" s="152" t="s">
        <v>178</v>
      </c>
      <c r="C13" s="61">
        <v>33543</v>
      </c>
      <c r="D13" s="62" t="s">
        <v>960</v>
      </c>
      <c r="E13" s="62" t="s">
        <v>179</v>
      </c>
      <c r="F13" s="62" t="s">
        <v>180</v>
      </c>
      <c r="G13" s="62" t="s">
        <v>181</v>
      </c>
      <c r="H13" s="62" t="s">
        <v>957</v>
      </c>
      <c r="I13" s="59">
        <v>4226</v>
      </c>
    </row>
    <row r="14" spans="1:9" ht="15" customHeight="1" x14ac:dyDescent="0.45">
      <c r="A14" s="152" t="s">
        <v>1016</v>
      </c>
      <c r="B14" s="152" t="s">
        <v>182</v>
      </c>
      <c r="C14" s="61">
        <v>30225</v>
      </c>
      <c r="D14" s="62" t="s">
        <v>960</v>
      </c>
      <c r="E14" s="62" t="s">
        <v>179</v>
      </c>
      <c r="F14" s="62" t="s">
        <v>180</v>
      </c>
      <c r="G14" s="62" t="s">
        <v>183</v>
      </c>
      <c r="H14" s="62" t="s">
        <v>962</v>
      </c>
      <c r="I14" s="59">
        <v>5282</v>
      </c>
    </row>
    <row r="15" spans="1:9" ht="15" customHeight="1" x14ac:dyDescent="0.45">
      <c r="A15" s="152" t="s">
        <v>1016</v>
      </c>
      <c r="B15" s="152" t="s">
        <v>184</v>
      </c>
      <c r="C15" s="61">
        <v>43040</v>
      </c>
      <c r="D15" s="62" t="s">
        <v>960</v>
      </c>
      <c r="E15" s="62" t="s">
        <v>179</v>
      </c>
      <c r="F15" s="62" t="s">
        <v>180</v>
      </c>
      <c r="G15" s="62" t="s">
        <v>185</v>
      </c>
      <c r="H15" s="62" t="s">
        <v>957</v>
      </c>
      <c r="I15" s="59">
        <v>2575</v>
      </c>
    </row>
    <row r="16" spans="1:9" ht="15" customHeight="1" x14ac:dyDescent="0.45">
      <c r="A16" s="152" t="s">
        <v>1016</v>
      </c>
      <c r="B16" s="152" t="s">
        <v>186</v>
      </c>
      <c r="C16" s="61">
        <v>39904</v>
      </c>
      <c r="D16" s="62" t="s">
        <v>960</v>
      </c>
      <c r="E16" s="62" t="s">
        <v>179</v>
      </c>
      <c r="F16" s="62" t="s">
        <v>180</v>
      </c>
      <c r="G16" s="62" t="s">
        <v>187</v>
      </c>
      <c r="H16" s="62" t="s">
        <v>957</v>
      </c>
      <c r="I16" s="59">
        <v>3165</v>
      </c>
    </row>
    <row r="17" spans="1:9" ht="15" customHeight="1" x14ac:dyDescent="0.45">
      <c r="A17" s="152" t="s">
        <v>1016</v>
      </c>
      <c r="B17" s="152" t="s">
        <v>188</v>
      </c>
      <c r="C17" s="61">
        <v>41487</v>
      </c>
      <c r="D17" s="62" t="s">
        <v>960</v>
      </c>
      <c r="E17" s="62" t="s">
        <v>179</v>
      </c>
      <c r="F17" s="62" t="s">
        <v>180</v>
      </c>
      <c r="G17" s="62" t="s">
        <v>189</v>
      </c>
      <c r="H17" s="62" t="s">
        <v>957</v>
      </c>
      <c r="I17" s="59">
        <v>2983</v>
      </c>
    </row>
    <row r="18" spans="1:9" ht="15" customHeight="1" x14ac:dyDescent="0.45">
      <c r="A18" s="152" t="s">
        <v>1016</v>
      </c>
      <c r="B18" s="152" t="s">
        <v>190</v>
      </c>
      <c r="C18" s="61">
        <v>41944</v>
      </c>
      <c r="D18" s="62" t="s">
        <v>960</v>
      </c>
      <c r="E18" s="62" t="s">
        <v>179</v>
      </c>
      <c r="F18" s="62" t="s">
        <v>180</v>
      </c>
      <c r="G18" s="62" t="s">
        <v>191</v>
      </c>
      <c r="H18" s="62" t="s">
        <v>957</v>
      </c>
      <c r="I18" s="59">
        <v>2442</v>
      </c>
    </row>
    <row r="19" spans="1:9" ht="15" customHeight="1" x14ac:dyDescent="0.45">
      <c r="A19" s="152" t="s">
        <v>1016</v>
      </c>
      <c r="B19" s="152" t="s">
        <v>192</v>
      </c>
      <c r="C19" s="61">
        <v>41944</v>
      </c>
      <c r="D19" s="62" t="s">
        <v>960</v>
      </c>
      <c r="E19" s="62" t="s">
        <v>179</v>
      </c>
      <c r="F19" s="62" t="s">
        <v>180</v>
      </c>
      <c r="G19" s="62" t="s">
        <v>193</v>
      </c>
      <c r="H19" s="62" t="s">
        <v>957</v>
      </c>
      <c r="I19" s="59">
        <v>3506</v>
      </c>
    </row>
    <row r="20" spans="1:9" ht="15" customHeight="1" x14ac:dyDescent="0.45">
      <c r="A20" s="152" t="s">
        <v>1016</v>
      </c>
      <c r="B20" s="152" t="s">
        <v>194</v>
      </c>
      <c r="C20" s="61">
        <v>41456</v>
      </c>
      <c r="D20" s="62" t="s">
        <v>960</v>
      </c>
      <c r="E20" s="62" t="s">
        <v>195</v>
      </c>
      <c r="F20" s="62" t="s">
        <v>196</v>
      </c>
      <c r="G20" s="62" t="s">
        <v>197</v>
      </c>
      <c r="H20" s="62" t="s">
        <v>957</v>
      </c>
      <c r="I20" s="59">
        <v>3186</v>
      </c>
    </row>
    <row r="21" spans="1:9" ht="15" customHeight="1" x14ac:dyDescent="0.45">
      <c r="A21" s="152" t="s">
        <v>1016</v>
      </c>
      <c r="B21" s="152" t="s">
        <v>198</v>
      </c>
      <c r="C21" s="61">
        <v>41944</v>
      </c>
      <c r="D21" s="62" t="s">
        <v>960</v>
      </c>
      <c r="E21" s="62" t="s">
        <v>195</v>
      </c>
      <c r="F21" s="62" t="s">
        <v>196</v>
      </c>
      <c r="G21" s="62" t="s">
        <v>199</v>
      </c>
      <c r="H21" s="62" t="s">
        <v>957</v>
      </c>
      <c r="I21" s="59">
        <v>1904</v>
      </c>
    </row>
    <row r="22" spans="1:9" ht="15" customHeight="1" x14ac:dyDescent="0.45">
      <c r="A22" s="152" t="s">
        <v>1016</v>
      </c>
      <c r="B22" s="152" t="s">
        <v>200</v>
      </c>
      <c r="C22" s="61">
        <v>42309</v>
      </c>
      <c r="D22" s="62" t="s">
        <v>967</v>
      </c>
      <c r="E22" s="62" t="s">
        <v>201</v>
      </c>
      <c r="F22" s="62" t="s">
        <v>202</v>
      </c>
      <c r="G22" s="62" t="s">
        <v>203</v>
      </c>
      <c r="H22" s="62" t="s">
        <v>957</v>
      </c>
      <c r="I22" s="59">
        <v>2414</v>
      </c>
    </row>
    <row r="23" spans="1:9" ht="15" customHeight="1" x14ac:dyDescent="0.45">
      <c r="A23" s="152" t="s">
        <v>1016</v>
      </c>
      <c r="B23" s="152" t="s">
        <v>204</v>
      </c>
      <c r="C23" s="61">
        <v>39569</v>
      </c>
      <c r="D23" s="62" t="s">
        <v>967</v>
      </c>
      <c r="E23" s="62" t="s">
        <v>201</v>
      </c>
      <c r="F23" s="62" t="s">
        <v>205</v>
      </c>
      <c r="G23" s="62" t="s">
        <v>206</v>
      </c>
      <c r="H23" s="62" t="s">
        <v>957</v>
      </c>
      <c r="I23" s="59">
        <v>3739</v>
      </c>
    </row>
    <row r="24" spans="1:9" ht="15" customHeight="1" x14ac:dyDescent="0.45">
      <c r="A24" s="152" t="s">
        <v>1016</v>
      </c>
      <c r="B24" s="152" t="s">
        <v>207</v>
      </c>
      <c r="C24" s="61">
        <v>40391</v>
      </c>
      <c r="D24" s="62" t="s">
        <v>967</v>
      </c>
      <c r="E24" s="62" t="s">
        <v>201</v>
      </c>
      <c r="F24" s="62" t="s">
        <v>205</v>
      </c>
      <c r="G24" s="62" t="s">
        <v>208</v>
      </c>
      <c r="H24" s="62" t="s">
        <v>962</v>
      </c>
      <c r="I24" s="59">
        <v>3075</v>
      </c>
    </row>
    <row r="25" spans="1:9" ht="15" customHeight="1" x14ac:dyDescent="0.45">
      <c r="A25" s="152" t="s">
        <v>1016</v>
      </c>
      <c r="B25" s="152" t="s">
        <v>209</v>
      </c>
      <c r="C25" s="61">
        <v>40848</v>
      </c>
      <c r="D25" s="62" t="s">
        <v>967</v>
      </c>
      <c r="E25" s="62" t="s">
        <v>201</v>
      </c>
      <c r="F25" s="62" t="s">
        <v>210</v>
      </c>
      <c r="G25" s="62" t="s">
        <v>211</v>
      </c>
      <c r="H25" s="62" t="s">
        <v>957</v>
      </c>
      <c r="I25" s="59">
        <v>3323</v>
      </c>
    </row>
    <row r="26" spans="1:9" ht="15" customHeight="1" x14ac:dyDescent="0.45">
      <c r="A26" s="152" t="s">
        <v>1016</v>
      </c>
      <c r="B26" s="152" t="s">
        <v>212</v>
      </c>
      <c r="C26" s="61">
        <v>36800</v>
      </c>
      <c r="D26" s="62" t="s">
        <v>967</v>
      </c>
      <c r="E26" s="62" t="s">
        <v>201</v>
      </c>
      <c r="F26" s="62" t="s">
        <v>213</v>
      </c>
      <c r="G26" s="62" t="s">
        <v>214</v>
      </c>
      <c r="H26" s="62" t="s">
        <v>957</v>
      </c>
      <c r="I26" s="59">
        <v>5075</v>
      </c>
    </row>
    <row r="27" spans="1:9" ht="15" customHeight="1" x14ac:dyDescent="0.45">
      <c r="A27" s="152" t="s">
        <v>1016</v>
      </c>
      <c r="B27" s="152" t="s">
        <v>215</v>
      </c>
      <c r="C27" s="61">
        <v>41091</v>
      </c>
      <c r="D27" s="62" t="s">
        <v>967</v>
      </c>
      <c r="E27" s="62" t="s">
        <v>201</v>
      </c>
      <c r="F27" s="62" t="s">
        <v>213</v>
      </c>
      <c r="G27" s="62" t="s">
        <v>216</v>
      </c>
      <c r="H27" s="62" t="s">
        <v>957</v>
      </c>
      <c r="I27" s="59">
        <v>3057</v>
      </c>
    </row>
    <row r="28" spans="1:9" ht="15" customHeight="1" x14ac:dyDescent="0.45">
      <c r="A28" s="152" t="s">
        <v>1016</v>
      </c>
      <c r="B28" s="152" t="s">
        <v>217</v>
      </c>
      <c r="C28" s="61">
        <v>36617</v>
      </c>
      <c r="D28" s="62" t="s">
        <v>967</v>
      </c>
      <c r="E28" s="62" t="s">
        <v>201</v>
      </c>
      <c r="F28" s="62" t="s">
        <v>213</v>
      </c>
      <c r="G28" s="62" t="s">
        <v>218</v>
      </c>
      <c r="H28" s="62" t="s">
        <v>957</v>
      </c>
      <c r="I28" s="59">
        <v>7767</v>
      </c>
    </row>
    <row r="29" spans="1:9" ht="15" customHeight="1" x14ac:dyDescent="0.45">
      <c r="A29" s="152" t="s">
        <v>1016</v>
      </c>
      <c r="B29" s="152" t="s">
        <v>219</v>
      </c>
      <c r="C29" s="61">
        <v>37895</v>
      </c>
      <c r="D29" s="62" t="s">
        <v>967</v>
      </c>
      <c r="E29" s="62" t="s">
        <v>201</v>
      </c>
      <c r="F29" s="62" t="s">
        <v>213</v>
      </c>
      <c r="G29" s="62" t="s">
        <v>220</v>
      </c>
      <c r="H29" s="62" t="s">
        <v>957</v>
      </c>
      <c r="I29" s="59">
        <v>5076</v>
      </c>
    </row>
    <row r="30" spans="1:9" ht="15" customHeight="1" x14ac:dyDescent="0.45">
      <c r="A30" s="152" t="s">
        <v>1016</v>
      </c>
      <c r="B30" s="152" t="s">
        <v>221</v>
      </c>
      <c r="C30" s="61">
        <v>40483</v>
      </c>
      <c r="D30" s="62" t="s">
        <v>967</v>
      </c>
      <c r="E30" s="62" t="s">
        <v>201</v>
      </c>
      <c r="F30" s="62" t="s">
        <v>213</v>
      </c>
      <c r="G30" s="62" t="s">
        <v>222</v>
      </c>
      <c r="H30" s="62" t="s">
        <v>957</v>
      </c>
      <c r="I30" s="59">
        <v>3319</v>
      </c>
    </row>
    <row r="31" spans="1:9" ht="15" customHeight="1" x14ac:dyDescent="0.45">
      <c r="A31" s="152" t="s">
        <v>1016</v>
      </c>
      <c r="B31" s="152" t="s">
        <v>223</v>
      </c>
      <c r="C31" s="61">
        <v>39904</v>
      </c>
      <c r="D31" s="62" t="s">
        <v>967</v>
      </c>
      <c r="E31" s="62" t="s">
        <v>201</v>
      </c>
      <c r="F31" s="62" t="s">
        <v>213</v>
      </c>
      <c r="G31" s="62" t="s">
        <v>224</v>
      </c>
      <c r="H31" s="62" t="s">
        <v>957</v>
      </c>
      <c r="I31" s="59">
        <v>3006</v>
      </c>
    </row>
    <row r="32" spans="1:9" ht="15" customHeight="1" x14ac:dyDescent="0.45">
      <c r="A32" s="152" t="s">
        <v>1016</v>
      </c>
      <c r="B32" s="152" t="s">
        <v>1195</v>
      </c>
      <c r="C32" s="61">
        <v>39203</v>
      </c>
      <c r="D32" s="62" t="s">
        <v>967</v>
      </c>
      <c r="E32" s="62" t="s">
        <v>201</v>
      </c>
      <c r="F32" s="62" t="s">
        <v>213</v>
      </c>
      <c r="G32" s="62" t="s">
        <v>218</v>
      </c>
      <c r="H32" s="62" t="s">
        <v>957</v>
      </c>
      <c r="I32" s="59">
        <v>6461</v>
      </c>
    </row>
    <row r="33" spans="1:9" ht="15" customHeight="1" x14ac:dyDescent="0.45">
      <c r="A33" s="152" t="s">
        <v>1016</v>
      </c>
      <c r="B33" s="152" t="s">
        <v>225</v>
      </c>
      <c r="C33" s="61">
        <v>41913</v>
      </c>
      <c r="D33" s="62" t="s">
        <v>967</v>
      </c>
      <c r="E33" s="62" t="s">
        <v>201</v>
      </c>
      <c r="F33" s="62" t="s">
        <v>226</v>
      </c>
      <c r="G33" s="62" t="s">
        <v>227</v>
      </c>
      <c r="H33" s="62" t="s">
        <v>957</v>
      </c>
      <c r="I33" s="59">
        <v>2076</v>
      </c>
    </row>
    <row r="34" spans="1:9" ht="15" customHeight="1" x14ac:dyDescent="0.45">
      <c r="A34" s="152" t="s">
        <v>1016</v>
      </c>
      <c r="B34" s="152" t="s">
        <v>228</v>
      </c>
      <c r="C34" s="61">
        <v>39022</v>
      </c>
      <c r="D34" s="62" t="s">
        <v>967</v>
      </c>
      <c r="E34" s="62" t="s">
        <v>201</v>
      </c>
      <c r="F34" s="62" t="s">
        <v>229</v>
      </c>
      <c r="G34" s="62" t="s">
        <v>230</v>
      </c>
      <c r="H34" s="62" t="s">
        <v>957</v>
      </c>
      <c r="I34" s="59">
        <v>3086</v>
      </c>
    </row>
    <row r="35" spans="1:9" ht="15" customHeight="1" x14ac:dyDescent="0.45">
      <c r="A35" s="152" t="s">
        <v>1016</v>
      </c>
      <c r="B35" s="152" t="s">
        <v>231</v>
      </c>
      <c r="C35" s="61">
        <v>38869</v>
      </c>
      <c r="D35" s="62" t="s">
        <v>967</v>
      </c>
      <c r="E35" s="62" t="s">
        <v>232</v>
      </c>
      <c r="F35" s="62" t="s">
        <v>233</v>
      </c>
      <c r="G35" s="62" t="s">
        <v>234</v>
      </c>
      <c r="H35" s="62" t="s">
        <v>962</v>
      </c>
      <c r="I35" s="59">
        <v>4237</v>
      </c>
    </row>
    <row r="36" spans="1:9" ht="15" customHeight="1" x14ac:dyDescent="0.45">
      <c r="A36" s="152" t="s">
        <v>1016</v>
      </c>
      <c r="B36" s="152" t="s">
        <v>235</v>
      </c>
      <c r="C36" s="61">
        <v>42156</v>
      </c>
      <c r="D36" s="62" t="s">
        <v>967</v>
      </c>
      <c r="E36" s="62" t="s">
        <v>232</v>
      </c>
      <c r="F36" s="62" t="s">
        <v>233</v>
      </c>
      <c r="G36" s="62" t="s">
        <v>236</v>
      </c>
      <c r="H36" s="62" t="s">
        <v>957</v>
      </c>
      <c r="I36" s="59">
        <v>2376</v>
      </c>
    </row>
    <row r="37" spans="1:9" ht="15" customHeight="1" x14ac:dyDescent="0.45">
      <c r="A37" s="152" t="s">
        <v>1016</v>
      </c>
      <c r="B37" s="152" t="s">
        <v>237</v>
      </c>
      <c r="C37" s="61">
        <v>36495</v>
      </c>
      <c r="D37" s="62" t="s">
        <v>967</v>
      </c>
      <c r="E37" s="62" t="s">
        <v>232</v>
      </c>
      <c r="F37" s="62" t="s">
        <v>233</v>
      </c>
      <c r="G37" s="62" t="s">
        <v>238</v>
      </c>
      <c r="H37" s="62" t="s">
        <v>957</v>
      </c>
      <c r="I37" s="59">
        <v>5653</v>
      </c>
    </row>
    <row r="38" spans="1:9" ht="15" customHeight="1" x14ac:dyDescent="0.45">
      <c r="A38" s="152" t="s">
        <v>1016</v>
      </c>
      <c r="B38" s="152" t="s">
        <v>239</v>
      </c>
      <c r="C38" s="61">
        <v>37591</v>
      </c>
      <c r="D38" s="62" t="s">
        <v>967</v>
      </c>
      <c r="E38" s="62" t="s">
        <v>232</v>
      </c>
      <c r="F38" s="62" t="s">
        <v>233</v>
      </c>
      <c r="G38" s="62" t="s">
        <v>240</v>
      </c>
      <c r="H38" s="62" t="s">
        <v>957</v>
      </c>
      <c r="I38" s="59">
        <v>3263</v>
      </c>
    </row>
    <row r="39" spans="1:9" ht="15" customHeight="1" x14ac:dyDescent="0.45">
      <c r="A39" s="152" t="s">
        <v>1016</v>
      </c>
      <c r="B39" s="152" t="s">
        <v>241</v>
      </c>
      <c r="C39" s="61">
        <v>39753</v>
      </c>
      <c r="D39" s="62" t="s">
        <v>967</v>
      </c>
      <c r="E39" s="62" t="s">
        <v>232</v>
      </c>
      <c r="F39" s="62" t="s">
        <v>233</v>
      </c>
      <c r="G39" s="62" t="s">
        <v>242</v>
      </c>
      <c r="H39" s="62" t="s">
        <v>957</v>
      </c>
      <c r="I39" s="59">
        <v>2361</v>
      </c>
    </row>
    <row r="40" spans="1:9" ht="15" customHeight="1" x14ac:dyDescent="0.45">
      <c r="A40" s="152" t="s">
        <v>1016</v>
      </c>
      <c r="B40" s="152" t="s">
        <v>243</v>
      </c>
      <c r="C40" s="61">
        <v>41548</v>
      </c>
      <c r="D40" s="62" t="s">
        <v>967</v>
      </c>
      <c r="E40" s="62" t="s">
        <v>232</v>
      </c>
      <c r="F40" s="62" t="s">
        <v>233</v>
      </c>
      <c r="G40" s="62" t="s">
        <v>244</v>
      </c>
      <c r="H40" s="62" t="s">
        <v>957</v>
      </c>
      <c r="I40" s="59">
        <v>2313</v>
      </c>
    </row>
    <row r="41" spans="1:9" ht="15" customHeight="1" x14ac:dyDescent="0.45">
      <c r="A41" s="152" t="s">
        <v>1016</v>
      </c>
      <c r="B41" s="152" t="s">
        <v>245</v>
      </c>
      <c r="C41" s="61">
        <v>41579</v>
      </c>
      <c r="D41" s="62" t="s">
        <v>967</v>
      </c>
      <c r="E41" s="62" t="s">
        <v>232</v>
      </c>
      <c r="F41" s="62" t="s">
        <v>233</v>
      </c>
      <c r="G41" s="62" t="s">
        <v>246</v>
      </c>
      <c r="H41" s="62" t="s">
        <v>957</v>
      </c>
      <c r="I41" s="59">
        <v>3297.06</v>
      </c>
    </row>
    <row r="42" spans="1:9" ht="15" customHeight="1" x14ac:dyDescent="0.45">
      <c r="A42" s="152" t="s">
        <v>1016</v>
      </c>
      <c r="B42" s="152" t="s">
        <v>247</v>
      </c>
      <c r="C42" s="61">
        <v>42644</v>
      </c>
      <c r="D42" s="62" t="s">
        <v>967</v>
      </c>
      <c r="E42" s="62" t="s">
        <v>232</v>
      </c>
      <c r="F42" s="62" t="s">
        <v>233</v>
      </c>
      <c r="G42" s="62" t="s">
        <v>248</v>
      </c>
      <c r="H42" s="62" t="s">
        <v>957</v>
      </c>
      <c r="I42" s="59">
        <v>2546</v>
      </c>
    </row>
    <row r="43" spans="1:9" ht="15" customHeight="1" x14ac:dyDescent="0.45">
      <c r="A43" s="152" t="s">
        <v>1016</v>
      </c>
      <c r="B43" s="152" t="s">
        <v>249</v>
      </c>
      <c r="C43" s="61">
        <v>41913</v>
      </c>
      <c r="D43" s="62" t="s">
        <v>967</v>
      </c>
      <c r="E43" s="62" t="s">
        <v>232</v>
      </c>
      <c r="F43" s="62" t="s">
        <v>233</v>
      </c>
      <c r="G43" s="62" t="s">
        <v>250</v>
      </c>
      <c r="H43" s="62" t="s">
        <v>957</v>
      </c>
      <c r="I43" s="59">
        <v>3735</v>
      </c>
    </row>
    <row r="44" spans="1:9" ht="15" customHeight="1" x14ac:dyDescent="0.45">
      <c r="A44" s="152" t="s">
        <v>1016</v>
      </c>
      <c r="B44" s="152" t="s">
        <v>251</v>
      </c>
      <c r="C44" s="61">
        <v>41122</v>
      </c>
      <c r="D44" s="62" t="s">
        <v>967</v>
      </c>
      <c r="E44" s="62" t="s">
        <v>232</v>
      </c>
      <c r="F44" s="62" t="s">
        <v>252</v>
      </c>
      <c r="G44" s="62" t="s">
        <v>253</v>
      </c>
      <c r="H44" s="62" t="s">
        <v>957</v>
      </c>
      <c r="I44" s="59">
        <v>3661</v>
      </c>
    </row>
    <row r="45" spans="1:9" ht="15" customHeight="1" x14ac:dyDescent="0.45">
      <c r="A45" s="152" t="s">
        <v>1016</v>
      </c>
      <c r="B45" s="152" t="s">
        <v>254</v>
      </c>
      <c r="C45" s="61">
        <v>41974</v>
      </c>
      <c r="D45" s="62" t="s">
        <v>967</v>
      </c>
      <c r="E45" s="62" t="s">
        <v>232</v>
      </c>
      <c r="F45" s="62" t="s">
        <v>255</v>
      </c>
      <c r="G45" s="62" t="s">
        <v>256</v>
      </c>
      <c r="H45" s="62" t="s">
        <v>957</v>
      </c>
      <c r="I45" s="59">
        <v>1617</v>
      </c>
    </row>
    <row r="46" spans="1:9" ht="15" customHeight="1" x14ac:dyDescent="0.45">
      <c r="A46" s="152" t="s">
        <v>1016</v>
      </c>
      <c r="B46" s="152" t="s">
        <v>257</v>
      </c>
      <c r="C46" s="61">
        <v>41395</v>
      </c>
      <c r="D46" s="62" t="s">
        <v>967</v>
      </c>
      <c r="E46" s="62" t="s">
        <v>232</v>
      </c>
      <c r="F46" s="62" t="s">
        <v>258</v>
      </c>
      <c r="G46" s="62" t="s">
        <v>259</v>
      </c>
      <c r="H46" s="62" t="s">
        <v>957</v>
      </c>
      <c r="I46" s="59">
        <v>1971</v>
      </c>
    </row>
    <row r="47" spans="1:9" ht="15" customHeight="1" x14ac:dyDescent="0.45">
      <c r="A47" s="152" t="s">
        <v>1016</v>
      </c>
      <c r="B47" s="152" t="s">
        <v>260</v>
      </c>
      <c r="C47" s="61">
        <v>41852</v>
      </c>
      <c r="D47" s="62" t="s">
        <v>966</v>
      </c>
      <c r="E47" s="62" t="s">
        <v>261</v>
      </c>
      <c r="F47" s="62" t="s">
        <v>262</v>
      </c>
      <c r="G47" s="62" t="s">
        <v>263</v>
      </c>
      <c r="H47" s="62" t="s">
        <v>957</v>
      </c>
      <c r="I47" s="59">
        <v>729</v>
      </c>
    </row>
    <row r="48" spans="1:9" ht="15" customHeight="1" x14ac:dyDescent="0.45">
      <c r="A48" s="152" t="s">
        <v>1016</v>
      </c>
      <c r="B48" s="152" t="s">
        <v>264</v>
      </c>
      <c r="C48" s="61">
        <v>36465</v>
      </c>
      <c r="D48" s="62" t="s">
        <v>966</v>
      </c>
      <c r="E48" s="62" t="s">
        <v>261</v>
      </c>
      <c r="F48" s="62" t="s">
        <v>262</v>
      </c>
      <c r="G48" s="62" t="s">
        <v>265</v>
      </c>
      <c r="H48" s="62" t="s">
        <v>957</v>
      </c>
      <c r="I48" s="59">
        <v>3682</v>
      </c>
    </row>
    <row r="49" spans="1:9" ht="15" customHeight="1" x14ac:dyDescent="0.45">
      <c r="A49" s="152" t="s">
        <v>1016</v>
      </c>
      <c r="B49" s="152" t="s">
        <v>266</v>
      </c>
      <c r="C49" s="61">
        <v>30621</v>
      </c>
      <c r="D49" s="62" t="s">
        <v>966</v>
      </c>
      <c r="E49" s="62" t="s">
        <v>261</v>
      </c>
      <c r="F49" s="62" t="s">
        <v>262</v>
      </c>
      <c r="G49" s="62" t="s">
        <v>267</v>
      </c>
      <c r="H49" s="62" t="s">
        <v>957</v>
      </c>
      <c r="I49" s="59">
        <v>4091</v>
      </c>
    </row>
    <row r="50" spans="1:9" ht="15" customHeight="1" x14ac:dyDescent="0.45">
      <c r="A50" s="152" t="s">
        <v>1016</v>
      </c>
      <c r="B50" s="152" t="s">
        <v>268</v>
      </c>
      <c r="C50" s="61">
        <v>35704</v>
      </c>
      <c r="D50" s="62" t="s">
        <v>966</v>
      </c>
      <c r="E50" s="62" t="s">
        <v>261</v>
      </c>
      <c r="F50" s="62" t="s">
        <v>262</v>
      </c>
      <c r="G50" s="62" t="s">
        <v>269</v>
      </c>
      <c r="H50" s="62" t="s">
        <v>957</v>
      </c>
      <c r="I50" s="59">
        <v>3296</v>
      </c>
    </row>
    <row r="51" spans="1:9" ht="15" customHeight="1" x14ac:dyDescent="0.45">
      <c r="A51" s="152" t="s">
        <v>1016</v>
      </c>
      <c r="B51" s="152" t="s">
        <v>270</v>
      </c>
      <c r="C51" s="61">
        <v>26846</v>
      </c>
      <c r="D51" s="62" t="s">
        <v>966</v>
      </c>
      <c r="E51" s="62" t="s">
        <v>261</v>
      </c>
      <c r="F51" s="62" t="s">
        <v>262</v>
      </c>
      <c r="G51" s="62" t="s">
        <v>271</v>
      </c>
      <c r="H51" s="62" t="s">
        <v>962</v>
      </c>
      <c r="I51" s="59">
        <v>2661</v>
      </c>
    </row>
    <row r="52" spans="1:9" ht="15" customHeight="1" x14ac:dyDescent="0.45">
      <c r="A52" s="152" t="s">
        <v>1016</v>
      </c>
      <c r="B52" s="152" t="s">
        <v>272</v>
      </c>
      <c r="C52" s="61">
        <v>29618</v>
      </c>
      <c r="D52" s="62" t="s">
        <v>966</v>
      </c>
      <c r="E52" s="62" t="s">
        <v>261</v>
      </c>
      <c r="F52" s="62" t="s">
        <v>262</v>
      </c>
      <c r="G52" s="62" t="s">
        <v>273</v>
      </c>
      <c r="H52" s="62" t="s">
        <v>962</v>
      </c>
      <c r="I52" s="59">
        <v>4026</v>
      </c>
    </row>
    <row r="53" spans="1:9" ht="15" customHeight="1" x14ac:dyDescent="0.45">
      <c r="A53" s="152" t="s">
        <v>1016</v>
      </c>
      <c r="B53" s="152" t="s">
        <v>274</v>
      </c>
      <c r="C53" s="61">
        <v>37196</v>
      </c>
      <c r="D53" s="62" t="s">
        <v>966</v>
      </c>
      <c r="E53" s="62" t="s">
        <v>261</v>
      </c>
      <c r="F53" s="62" t="s">
        <v>262</v>
      </c>
      <c r="G53" s="62" t="s">
        <v>275</v>
      </c>
      <c r="H53" s="62" t="s">
        <v>957</v>
      </c>
      <c r="I53" s="59">
        <v>3743</v>
      </c>
    </row>
    <row r="54" spans="1:9" ht="15" customHeight="1" x14ac:dyDescent="0.45">
      <c r="A54" s="152" t="s">
        <v>1016</v>
      </c>
      <c r="B54" s="152" t="s">
        <v>276</v>
      </c>
      <c r="C54" s="61">
        <v>41579</v>
      </c>
      <c r="D54" s="62" t="s">
        <v>966</v>
      </c>
      <c r="E54" s="62" t="s">
        <v>261</v>
      </c>
      <c r="F54" s="62" t="s">
        <v>262</v>
      </c>
      <c r="G54" s="62" t="s">
        <v>277</v>
      </c>
      <c r="H54" s="62" t="s">
        <v>957</v>
      </c>
      <c r="I54" s="59">
        <v>2527</v>
      </c>
    </row>
    <row r="55" spans="1:9" ht="15" customHeight="1" x14ac:dyDescent="0.45">
      <c r="A55" s="152" t="s">
        <v>1016</v>
      </c>
      <c r="B55" s="152" t="s">
        <v>278</v>
      </c>
      <c r="C55" s="61">
        <v>41760</v>
      </c>
      <c r="D55" s="62" t="s">
        <v>955</v>
      </c>
      <c r="E55" s="62" t="s">
        <v>1168</v>
      </c>
      <c r="F55" s="62" t="s">
        <v>279</v>
      </c>
      <c r="G55" s="62" t="s">
        <v>280</v>
      </c>
      <c r="H55" s="62" t="s">
        <v>957</v>
      </c>
      <c r="I55" s="59">
        <v>2743</v>
      </c>
    </row>
    <row r="56" spans="1:9" ht="15" customHeight="1" x14ac:dyDescent="0.45">
      <c r="A56" s="152" t="s">
        <v>1016</v>
      </c>
      <c r="B56" s="152" t="s">
        <v>281</v>
      </c>
      <c r="C56" s="61">
        <v>41365</v>
      </c>
      <c r="D56" s="62" t="s">
        <v>955</v>
      </c>
      <c r="E56" s="62" t="s">
        <v>1168</v>
      </c>
      <c r="F56" s="62" t="s">
        <v>282</v>
      </c>
      <c r="G56" s="62" t="s">
        <v>283</v>
      </c>
      <c r="H56" s="62" t="s">
        <v>957</v>
      </c>
      <c r="I56" s="59">
        <v>1916</v>
      </c>
    </row>
    <row r="57" spans="1:9" ht="15" customHeight="1" x14ac:dyDescent="0.45">
      <c r="A57" s="152" t="s">
        <v>1016</v>
      </c>
      <c r="B57" s="152" t="s">
        <v>284</v>
      </c>
      <c r="C57" s="61">
        <v>40848</v>
      </c>
      <c r="D57" s="62" t="s">
        <v>955</v>
      </c>
      <c r="E57" s="62" t="s">
        <v>1168</v>
      </c>
      <c r="F57" s="62" t="s">
        <v>285</v>
      </c>
      <c r="G57" s="62" t="s">
        <v>286</v>
      </c>
      <c r="H57" s="62" t="s">
        <v>957</v>
      </c>
      <c r="I57" s="59">
        <v>2954</v>
      </c>
    </row>
    <row r="58" spans="1:9" ht="15" customHeight="1" x14ac:dyDescent="0.45">
      <c r="A58" s="152" t="s">
        <v>1016</v>
      </c>
      <c r="B58" s="152" t="s">
        <v>287</v>
      </c>
      <c r="C58" s="61">
        <v>41671</v>
      </c>
      <c r="D58" s="62" t="s">
        <v>955</v>
      </c>
      <c r="E58" s="62" t="s">
        <v>1168</v>
      </c>
      <c r="F58" s="62" t="s">
        <v>285</v>
      </c>
      <c r="G58" s="62" t="s">
        <v>288</v>
      </c>
      <c r="H58" s="62" t="s">
        <v>957</v>
      </c>
      <c r="I58" s="59">
        <v>1778</v>
      </c>
    </row>
    <row r="59" spans="1:9" ht="15" customHeight="1" x14ac:dyDescent="0.45">
      <c r="A59" s="152" t="s">
        <v>1016</v>
      </c>
      <c r="B59" s="152" t="s">
        <v>289</v>
      </c>
      <c r="C59" s="61">
        <v>41214</v>
      </c>
      <c r="D59" s="62" t="s">
        <v>955</v>
      </c>
      <c r="E59" s="62" t="s">
        <v>1168</v>
      </c>
      <c r="F59" s="62" t="s">
        <v>290</v>
      </c>
      <c r="G59" s="62" t="s">
        <v>291</v>
      </c>
      <c r="H59" s="62" t="s">
        <v>957</v>
      </c>
      <c r="I59" s="59">
        <v>2342</v>
      </c>
    </row>
    <row r="60" spans="1:9" ht="15" customHeight="1" x14ac:dyDescent="0.45">
      <c r="A60" s="152" t="s">
        <v>1016</v>
      </c>
      <c r="B60" s="152" t="s">
        <v>292</v>
      </c>
      <c r="C60" s="61">
        <v>39753</v>
      </c>
      <c r="D60" s="62" t="s">
        <v>955</v>
      </c>
      <c r="E60" s="62" t="s">
        <v>1168</v>
      </c>
      <c r="F60" s="62" t="s">
        <v>290</v>
      </c>
      <c r="G60" s="62" t="s">
        <v>293</v>
      </c>
      <c r="H60" s="62" t="s">
        <v>957</v>
      </c>
      <c r="I60" s="59">
        <v>3272</v>
      </c>
    </row>
    <row r="61" spans="1:9" ht="15" customHeight="1" x14ac:dyDescent="0.45">
      <c r="A61" s="152" t="s">
        <v>1016</v>
      </c>
      <c r="B61" s="152" t="s">
        <v>294</v>
      </c>
      <c r="C61" s="61">
        <v>41821</v>
      </c>
      <c r="D61" s="62" t="s">
        <v>955</v>
      </c>
      <c r="E61" s="62" t="s">
        <v>1168</v>
      </c>
      <c r="F61" s="62" t="s">
        <v>290</v>
      </c>
      <c r="G61" s="62" t="s">
        <v>295</v>
      </c>
      <c r="H61" s="62" t="s">
        <v>957</v>
      </c>
      <c r="I61" s="59">
        <v>2668.7</v>
      </c>
    </row>
    <row r="62" spans="1:9" ht="15" customHeight="1" x14ac:dyDescent="0.45">
      <c r="A62" s="152" t="s">
        <v>1016</v>
      </c>
      <c r="B62" s="152" t="s">
        <v>1196</v>
      </c>
      <c r="C62" s="61">
        <v>34121</v>
      </c>
      <c r="D62" s="62" t="s">
        <v>955</v>
      </c>
      <c r="E62" s="62" t="s">
        <v>1168</v>
      </c>
      <c r="F62" s="62" t="s">
        <v>296</v>
      </c>
      <c r="G62" s="62" t="s">
        <v>297</v>
      </c>
      <c r="H62" s="62" t="s">
        <v>957</v>
      </c>
      <c r="I62" s="59">
        <v>3942.92</v>
      </c>
    </row>
    <row r="63" spans="1:9" ht="15" customHeight="1" x14ac:dyDescent="0.45">
      <c r="A63" s="152" t="s">
        <v>1016</v>
      </c>
      <c r="B63" s="152" t="s">
        <v>298</v>
      </c>
      <c r="C63" s="61">
        <v>42887</v>
      </c>
      <c r="D63" s="62" t="s">
        <v>966</v>
      </c>
      <c r="E63" s="62" t="s">
        <v>299</v>
      </c>
      <c r="F63" s="62" t="s">
        <v>300</v>
      </c>
      <c r="G63" s="62" t="s">
        <v>301</v>
      </c>
      <c r="H63" s="62" t="s">
        <v>957</v>
      </c>
      <c r="I63" s="59">
        <v>1979</v>
      </c>
    </row>
    <row r="64" spans="1:9" ht="15" customHeight="1" x14ac:dyDescent="0.45">
      <c r="A64" s="152" t="s">
        <v>1016</v>
      </c>
      <c r="B64" s="152" t="s">
        <v>302</v>
      </c>
      <c r="C64" s="61">
        <v>39722</v>
      </c>
      <c r="D64" s="62" t="s">
        <v>966</v>
      </c>
      <c r="E64" s="62" t="s">
        <v>299</v>
      </c>
      <c r="F64" s="62" t="s">
        <v>300</v>
      </c>
      <c r="G64" s="62" t="s">
        <v>303</v>
      </c>
      <c r="H64" s="62" t="s">
        <v>957</v>
      </c>
      <c r="I64" s="59">
        <v>3244</v>
      </c>
    </row>
    <row r="65" spans="1:9" ht="15" customHeight="1" x14ac:dyDescent="0.45">
      <c r="A65" s="152" t="s">
        <v>1016</v>
      </c>
      <c r="B65" s="152" t="s">
        <v>304</v>
      </c>
      <c r="C65" s="61">
        <v>30498</v>
      </c>
      <c r="D65" s="62" t="s">
        <v>966</v>
      </c>
      <c r="E65" s="62" t="s">
        <v>299</v>
      </c>
      <c r="F65" s="62" t="s">
        <v>305</v>
      </c>
      <c r="G65" s="62" t="s">
        <v>306</v>
      </c>
      <c r="H65" s="62" t="s">
        <v>962</v>
      </c>
      <c r="I65" s="59">
        <v>2410</v>
      </c>
    </row>
    <row r="66" spans="1:9" ht="15" customHeight="1" x14ac:dyDescent="0.45">
      <c r="A66" s="152" t="s">
        <v>1016</v>
      </c>
      <c r="B66" s="152" t="s">
        <v>307</v>
      </c>
      <c r="C66" s="61">
        <v>42461</v>
      </c>
      <c r="D66" s="62" t="s">
        <v>966</v>
      </c>
      <c r="E66" s="62" t="s">
        <v>299</v>
      </c>
      <c r="F66" s="62" t="s">
        <v>305</v>
      </c>
      <c r="G66" s="62" t="s">
        <v>308</v>
      </c>
      <c r="H66" s="62" t="s">
        <v>957</v>
      </c>
      <c r="I66" s="59">
        <v>1835</v>
      </c>
    </row>
    <row r="67" spans="1:9" ht="15" customHeight="1" x14ac:dyDescent="0.45">
      <c r="A67" s="152" t="s">
        <v>1016</v>
      </c>
      <c r="B67" s="152" t="s">
        <v>309</v>
      </c>
      <c r="C67" s="61">
        <v>35339</v>
      </c>
      <c r="D67" s="62" t="s">
        <v>966</v>
      </c>
      <c r="E67" s="62" t="s">
        <v>299</v>
      </c>
      <c r="F67" s="62" t="s">
        <v>305</v>
      </c>
      <c r="G67" s="62" t="s">
        <v>310</v>
      </c>
      <c r="H67" s="62" t="s">
        <v>957</v>
      </c>
      <c r="I67" s="59">
        <v>4550</v>
      </c>
    </row>
    <row r="68" spans="1:9" ht="15" customHeight="1" x14ac:dyDescent="0.45">
      <c r="A68" s="152" t="s">
        <v>1016</v>
      </c>
      <c r="B68" s="152" t="s">
        <v>311</v>
      </c>
      <c r="C68" s="61">
        <v>40269</v>
      </c>
      <c r="D68" s="62" t="s">
        <v>966</v>
      </c>
      <c r="E68" s="62" t="s">
        <v>299</v>
      </c>
      <c r="F68" s="62" t="s">
        <v>305</v>
      </c>
      <c r="G68" s="62" t="s">
        <v>312</v>
      </c>
      <c r="H68" s="62" t="s">
        <v>957</v>
      </c>
      <c r="I68" s="59">
        <v>2460</v>
      </c>
    </row>
    <row r="69" spans="1:9" ht="15" customHeight="1" x14ac:dyDescent="0.45">
      <c r="A69" s="152" t="s">
        <v>1016</v>
      </c>
      <c r="B69" s="152" t="s">
        <v>313</v>
      </c>
      <c r="C69" s="61">
        <v>41183</v>
      </c>
      <c r="D69" s="62" t="s">
        <v>966</v>
      </c>
      <c r="E69" s="62" t="s">
        <v>299</v>
      </c>
      <c r="F69" s="62" t="s">
        <v>305</v>
      </c>
      <c r="G69" s="62" t="s">
        <v>314</v>
      </c>
      <c r="H69" s="62" t="s">
        <v>957</v>
      </c>
      <c r="I69" s="59">
        <v>2118</v>
      </c>
    </row>
    <row r="70" spans="1:9" ht="15" customHeight="1" x14ac:dyDescent="0.45">
      <c r="A70" s="152" t="s">
        <v>1016</v>
      </c>
      <c r="B70" s="152" t="s">
        <v>315</v>
      </c>
      <c r="C70" s="61">
        <v>41548</v>
      </c>
      <c r="D70" s="62" t="s">
        <v>966</v>
      </c>
      <c r="E70" s="62" t="s">
        <v>299</v>
      </c>
      <c r="F70" s="62" t="s">
        <v>305</v>
      </c>
      <c r="G70" s="62" t="s">
        <v>316</v>
      </c>
      <c r="H70" s="62" t="s">
        <v>957</v>
      </c>
      <c r="I70" s="59">
        <v>3008</v>
      </c>
    </row>
    <row r="71" spans="1:9" ht="15" customHeight="1" x14ac:dyDescent="0.45">
      <c r="A71" s="152" t="s">
        <v>1016</v>
      </c>
      <c r="B71" s="152" t="s">
        <v>317</v>
      </c>
      <c r="C71" s="61">
        <v>41944</v>
      </c>
      <c r="D71" s="62" t="s">
        <v>966</v>
      </c>
      <c r="E71" s="62" t="s">
        <v>299</v>
      </c>
      <c r="F71" s="62" t="s">
        <v>318</v>
      </c>
      <c r="G71" s="62" t="s">
        <v>319</v>
      </c>
      <c r="H71" s="62" t="s">
        <v>957</v>
      </c>
      <c r="I71" s="59">
        <v>2135</v>
      </c>
    </row>
    <row r="72" spans="1:9" ht="15" customHeight="1" x14ac:dyDescent="0.45">
      <c r="A72" s="152" t="s">
        <v>1016</v>
      </c>
      <c r="B72" s="152" t="s">
        <v>320</v>
      </c>
      <c r="C72" s="61">
        <v>41183</v>
      </c>
      <c r="D72" s="62" t="s">
        <v>966</v>
      </c>
      <c r="E72" s="62" t="s">
        <v>299</v>
      </c>
      <c r="F72" s="62" t="s">
        <v>321</v>
      </c>
      <c r="G72" s="62" t="s">
        <v>322</v>
      </c>
      <c r="H72" s="62" t="s">
        <v>957</v>
      </c>
      <c r="I72" s="59">
        <v>2172</v>
      </c>
    </row>
    <row r="73" spans="1:9" ht="15" customHeight="1" x14ac:dyDescent="0.45">
      <c r="A73" s="152" t="s">
        <v>1016</v>
      </c>
      <c r="B73" s="152" t="s">
        <v>323</v>
      </c>
      <c r="C73" s="61">
        <v>31503</v>
      </c>
      <c r="D73" s="62" t="s">
        <v>966</v>
      </c>
      <c r="E73" s="62" t="s">
        <v>299</v>
      </c>
      <c r="F73" s="62" t="s">
        <v>324</v>
      </c>
      <c r="G73" s="62" t="s">
        <v>325</v>
      </c>
      <c r="H73" s="62" t="s">
        <v>962</v>
      </c>
      <c r="I73" s="59">
        <v>3917</v>
      </c>
    </row>
    <row r="74" spans="1:9" ht="15" customHeight="1" x14ac:dyDescent="0.45">
      <c r="A74" s="152" t="s">
        <v>1016</v>
      </c>
      <c r="B74" s="152" t="s">
        <v>326</v>
      </c>
      <c r="C74" s="61">
        <v>40695</v>
      </c>
      <c r="D74" s="62" t="s">
        <v>966</v>
      </c>
      <c r="E74" s="62" t="s">
        <v>299</v>
      </c>
      <c r="F74" s="62" t="s">
        <v>327</v>
      </c>
      <c r="G74" s="62" t="s">
        <v>328</v>
      </c>
      <c r="H74" s="62" t="s">
        <v>957</v>
      </c>
      <c r="I74" s="59">
        <v>3548</v>
      </c>
    </row>
    <row r="75" spans="1:9" ht="15" customHeight="1" x14ac:dyDescent="0.45">
      <c r="A75" s="152" t="s">
        <v>1016</v>
      </c>
      <c r="B75" s="152" t="s">
        <v>329</v>
      </c>
      <c r="C75" s="61">
        <v>43009</v>
      </c>
      <c r="D75" s="62" t="s">
        <v>967</v>
      </c>
      <c r="E75" s="62" t="s">
        <v>330</v>
      </c>
      <c r="F75" s="62" t="s">
        <v>331</v>
      </c>
      <c r="G75" s="62" t="s">
        <v>332</v>
      </c>
      <c r="H75" s="62" t="s">
        <v>957</v>
      </c>
      <c r="I75" s="59">
        <v>1795</v>
      </c>
    </row>
    <row r="76" spans="1:9" ht="15" customHeight="1" x14ac:dyDescent="0.45">
      <c r="A76" s="152" t="s">
        <v>1016</v>
      </c>
      <c r="B76" s="152" t="s">
        <v>333</v>
      </c>
      <c r="C76" s="61">
        <v>41153</v>
      </c>
      <c r="D76" s="62" t="s">
        <v>967</v>
      </c>
      <c r="E76" s="62" t="s">
        <v>330</v>
      </c>
      <c r="F76" s="62" t="s">
        <v>334</v>
      </c>
      <c r="G76" s="62" t="s">
        <v>335</v>
      </c>
      <c r="H76" s="62" t="s">
        <v>957</v>
      </c>
      <c r="I76" s="59">
        <v>3118</v>
      </c>
    </row>
    <row r="77" spans="1:9" ht="15" customHeight="1" x14ac:dyDescent="0.45">
      <c r="A77" s="152" t="s">
        <v>1016</v>
      </c>
      <c r="B77" s="152" t="s">
        <v>336</v>
      </c>
      <c r="C77" s="61">
        <v>30437</v>
      </c>
      <c r="D77" s="62" t="s">
        <v>967</v>
      </c>
      <c r="E77" s="62" t="s">
        <v>330</v>
      </c>
      <c r="F77" s="62" t="s">
        <v>337</v>
      </c>
      <c r="G77" s="62" t="s">
        <v>338</v>
      </c>
      <c r="H77" s="62" t="s">
        <v>962</v>
      </c>
      <c r="I77" s="59">
        <v>6191</v>
      </c>
    </row>
    <row r="78" spans="1:9" ht="15" customHeight="1" x14ac:dyDescent="0.45">
      <c r="A78" s="152" t="s">
        <v>1016</v>
      </c>
      <c r="B78" s="152" t="s">
        <v>339</v>
      </c>
      <c r="C78" s="61">
        <v>41760</v>
      </c>
      <c r="D78" s="62" t="s">
        <v>967</v>
      </c>
      <c r="E78" s="62" t="s">
        <v>330</v>
      </c>
      <c r="F78" s="62" t="s">
        <v>337</v>
      </c>
      <c r="G78" s="62" t="s">
        <v>340</v>
      </c>
      <c r="H78" s="62" t="s">
        <v>957</v>
      </c>
      <c r="I78" s="59">
        <v>2950</v>
      </c>
    </row>
    <row r="79" spans="1:9" ht="15" customHeight="1" x14ac:dyDescent="0.45">
      <c r="A79" s="152" t="s">
        <v>1016</v>
      </c>
      <c r="B79" s="152" t="s">
        <v>341</v>
      </c>
      <c r="C79" s="61">
        <v>40878</v>
      </c>
      <c r="D79" s="62" t="s">
        <v>967</v>
      </c>
      <c r="E79" s="62" t="s">
        <v>330</v>
      </c>
      <c r="F79" s="62" t="s">
        <v>337</v>
      </c>
      <c r="G79" s="62" t="s">
        <v>342</v>
      </c>
      <c r="H79" s="62" t="s">
        <v>957</v>
      </c>
      <c r="I79" s="59">
        <v>3921</v>
      </c>
    </row>
    <row r="80" spans="1:9" ht="15" customHeight="1" x14ac:dyDescent="0.45">
      <c r="A80" s="152" t="s">
        <v>1016</v>
      </c>
      <c r="B80" s="152" t="s">
        <v>343</v>
      </c>
      <c r="C80" s="61">
        <v>40269</v>
      </c>
      <c r="D80" s="62" t="s">
        <v>967</v>
      </c>
      <c r="E80" s="62" t="s">
        <v>330</v>
      </c>
      <c r="F80" s="62" t="s">
        <v>337</v>
      </c>
      <c r="G80" s="62" t="s">
        <v>344</v>
      </c>
      <c r="H80" s="62" t="s">
        <v>957</v>
      </c>
      <c r="I80" s="59">
        <v>3732</v>
      </c>
    </row>
    <row r="81" spans="1:9" ht="15" customHeight="1" x14ac:dyDescent="0.45">
      <c r="A81" s="152" t="s">
        <v>1016</v>
      </c>
      <c r="B81" s="152" t="s">
        <v>345</v>
      </c>
      <c r="C81" s="61">
        <v>42064</v>
      </c>
      <c r="D81" s="62" t="s">
        <v>967</v>
      </c>
      <c r="E81" s="62" t="s">
        <v>330</v>
      </c>
      <c r="F81" s="62" t="s">
        <v>346</v>
      </c>
      <c r="G81" s="62" t="s">
        <v>347</v>
      </c>
      <c r="H81" s="62" t="s">
        <v>957</v>
      </c>
      <c r="I81" s="59">
        <v>2232</v>
      </c>
    </row>
    <row r="82" spans="1:9" ht="15" customHeight="1" x14ac:dyDescent="0.45">
      <c r="A82" s="152" t="s">
        <v>1016</v>
      </c>
      <c r="B82" s="152" t="s">
        <v>348</v>
      </c>
      <c r="C82" s="61">
        <v>41456</v>
      </c>
      <c r="D82" s="62" t="s">
        <v>955</v>
      </c>
      <c r="E82" s="62" t="s">
        <v>349</v>
      </c>
      <c r="F82" s="62" t="s">
        <v>351</v>
      </c>
      <c r="G82" s="62" t="s">
        <v>350</v>
      </c>
      <c r="H82" s="62" t="s">
        <v>957</v>
      </c>
      <c r="I82" s="59">
        <v>2474</v>
      </c>
    </row>
    <row r="83" spans="1:9" ht="15" customHeight="1" x14ac:dyDescent="0.45">
      <c r="A83" s="152" t="s">
        <v>1016</v>
      </c>
      <c r="B83" s="152" t="s">
        <v>352</v>
      </c>
      <c r="C83" s="61">
        <v>41730</v>
      </c>
      <c r="D83" s="62" t="s">
        <v>955</v>
      </c>
      <c r="E83" s="62" t="s">
        <v>349</v>
      </c>
      <c r="F83" s="62" t="s">
        <v>351</v>
      </c>
      <c r="G83" s="62" t="s">
        <v>353</v>
      </c>
      <c r="H83" s="62" t="s">
        <v>957</v>
      </c>
      <c r="I83" s="59">
        <v>2675</v>
      </c>
    </row>
    <row r="84" spans="1:9" ht="15" customHeight="1" x14ac:dyDescent="0.45">
      <c r="A84" s="152" t="s">
        <v>1016</v>
      </c>
      <c r="B84" s="152" t="s">
        <v>354</v>
      </c>
      <c r="C84" s="61">
        <v>41030</v>
      </c>
      <c r="D84" s="62" t="s">
        <v>955</v>
      </c>
      <c r="E84" s="62" t="s">
        <v>349</v>
      </c>
      <c r="F84" s="62" t="s">
        <v>355</v>
      </c>
      <c r="G84" s="62" t="s">
        <v>356</v>
      </c>
      <c r="H84" s="62" t="s">
        <v>957</v>
      </c>
      <c r="I84" s="59">
        <v>2502</v>
      </c>
    </row>
    <row r="85" spans="1:9" ht="15" customHeight="1" x14ac:dyDescent="0.45">
      <c r="A85" s="152" t="s">
        <v>1016</v>
      </c>
      <c r="B85" s="152" t="s">
        <v>357</v>
      </c>
      <c r="C85" s="61">
        <v>40452</v>
      </c>
      <c r="D85" s="62" t="s">
        <v>955</v>
      </c>
      <c r="E85" s="62" t="s">
        <v>349</v>
      </c>
      <c r="F85" s="62" t="s">
        <v>355</v>
      </c>
      <c r="G85" s="62" t="s">
        <v>1154</v>
      </c>
      <c r="H85" s="62" t="s">
        <v>957</v>
      </c>
      <c r="I85" s="59">
        <v>3443</v>
      </c>
    </row>
    <row r="86" spans="1:9" ht="15" customHeight="1" x14ac:dyDescent="0.45">
      <c r="A86" s="152" t="s">
        <v>1016</v>
      </c>
      <c r="B86" s="152" t="s">
        <v>358</v>
      </c>
      <c r="C86" s="61">
        <v>36465</v>
      </c>
      <c r="D86" s="62" t="s">
        <v>955</v>
      </c>
      <c r="E86" s="62" t="s">
        <v>349</v>
      </c>
      <c r="F86" s="62" t="s">
        <v>355</v>
      </c>
      <c r="G86" s="62" t="s">
        <v>359</v>
      </c>
      <c r="H86" s="62" t="s">
        <v>957</v>
      </c>
      <c r="I86" s="59">
        <v>3120</v>
      </c>
    </row>
    <row r="87" spans="1:9" ht="15" customHeight="1" x14ac:dyDescent="0.45">
      <c r="A87" s="152" t="s">
        <v>1016</v>
      </c>
      <c r="B87" s="152" t="s">
        <v>360</v>
      </c>
      <c r="C87" s="61">
        <v>36251</v>
      </c>
      <c r="D87" s="62" t="s">
        <v>955</v>
      </c>
      <c r="E87" s="62" t="s">
        <v>349</v>
      </c>
      <c r="F87" s="62" t="s">
        <v>355</v>
      </c>
      <c r="G87" s="62" t="s">
        <v>361</v>
      </c>
      <c r="H87" s="62" t="s">
        <v>957</v>
      </c>
      <c r="I87" s="59">
        <v>2177.19</v>
      </c>
    </row>
    <row r="88" spans="1:9" ht="15" customHeight="1" x14ac:dyDescent="0.45">
      <c r="A88" s="152" t="s">
        <v>1016</v>
      </c>
      <c r="B88" s="152" t="s">
        <v>362</v>
      </c>
      <c r="C88" s="61">
        <v>33482</v>
      </c>
      <c r="D88" s="62" t="s">
        <v>955</v>
      </c>
      <c r="E88" s="62" t="s">
        <v>349</v>
      </c>
      <c r="F88" s="62" t="s">
        <v>355</v>
      </c>
      <c r="G88" s="62" t="s">
        <v>363</v>
      </c>
      <c r="H88" s="62" t="s">
        <v>957</v>
      </c>
      <c r="I88" s="59">
        <v>4335</v>
      </c>
    </row>
    <row r="89" spans="1:9" ht="15" customHeight="1" x14ac:dyDescent="0.45">
      <c r="A89" s="152" t="s">
        <v>1016</v>
      </c>
      <c r="B89" s="152" t="s">
        <v>364</v>
      </c>
      <c r="C89" s="61">
        <v>36100</v>
      </c>
      <c r="D89" s="62" t="s">
        <v>955</v>
      </c>
      <c r="E89" s="62" t="s">
        <v>349</v>
      </c>
      <c r="F89" s="62" t="s">
        <v>355</v>
      </c>
      <c r="G89" s="62" t="s">
        <v>365</v>
      </c>
      <c r="H89" s="62" t="s">
        <v>957</v>
      </c>
      <c r="I89" s="59">
        <v>3499.17</v>
      </c>
    </row>
    <row r="90" spans="1:9" ht="15" customHeight="1" x14ac:dyDescent="0.45">
      <c r="A90" s="152" t="s">
        <v>1016</v>
      </c>
      <c r="B90" s="152" t="s">
        <v>368</v>
      </c>
      <c r="C90" s="61">
        <v>38991</v>
      </c>
      <c r="D90" s="62" t="s">
        <v>955</v>
      </c>
      <c r="E90" s="62" t="s">
        <v>349</v>
      </c>
      <c r="F90" s="62" t="s">
        <v>366</v>
      </c>
      <c r="G90" s="62" t="s">
        <v>367</v>
      </c>
      <c r="H90" s="62" t="s">
        <v>957</v>
      </c>
      <c r="I90" s="59">
        <v>3419</v>
      </c>
    </row>
    <row r="91" spans="1:9" ht="15" customHeight="1" x14ac:dyDescent="0.45">
      <c r="A91" s="152" t="s">
        <v>1016</v>
      </c>
      <c r="B91" s="152" t="s">
        <v>368</v>
      </c>
      <c r="C91" s="61">
        <v>41579</v>
      </c>
      <c r="D91" s="62" t="s">
        <v>955</v>
      </c>
      <c r="E91" s="62" t="s">
        <v>349</v>
      </c>
      <c r="F91" s="62" t="s">
        <v>366</v>
      </c>
      <c r="G91" s="62" t="s">
        <v>367</v>
      </c>
      <c r="H91" s="62" t="s">
        <v>957</v>
      </c>
      <c r="I91" s="59">
        <v>2530</v>
      </c>
    </row>
    <row r="92" spans="1:9" ht="15" customHeight="1" x14ac:dyDescent="0.45">
      <c r="A92" s="152" t="s">
        <v>1016</v>
      </c>
      <c r="B92" s="152" t="s">
        <v>370</v>
      </c>
      <c r="C92" s="61">
        <v>42948</v>
      </c>
      <c r="D92" s="62" t="s">
        <v>955</v>
      </c>
      <c r="E92" s="62" t="s">
        <v>349</v>
      </c>
      <c r="F92" s="62" t="s">
        <v>369</v>
      </c>
      <c r="G92" s="62" t="s">
        <v>371</v>
      </c>
      <c r="H92" s="62" t="s">
        <v>957</v>
      </c>
      <c r="I92" s="59">
        <v>1795.55</v>
      </c>
    </row>
    <row r="93" spans="1:9" ht="15" customHeight="1" x14ac:dyDescent="0.45">
      <c r="A93" s="152" t="s">
        <v>1016</v>
      </c>
      <c r="B93" s="152" t="s">
        <v>372</v>
      </c>
      <c r="C93" s="61">
        <v>41974</v>
      </c>
      <c r="D93" s="62" t="s">
        <v>955</v>
      </c>
      <c r="E93" s="62" t="s">
        <v>349</v>
      </c>
      <c r="F93" s="62" t="s">
        <v>373</v>
      </c>
      <c r="G93" s="62" t="s">
        <v>374</v>
      </c>
      <c r="H93" s="62" t="s">
        <v>957</v>
      </c>
      <c r="I93" s="59">
        <v>2264</v>
      </c>
    </row>
    <row r="94" spans="1:9" ht="15" customHeight="1" x14ac:dyDescent="0.45">
      <c r="A94" s="152" t="s">
        <v>1016</v>
      </c>
      <c r="B94" s="152" t="s">
        <v>375</v>
      </c>
      <c r="C94" s="61">
        <v>40878</v>
      </c>
      <c r="D94" s="62" t="s">
        <v>955</v>
      </c>
      <c r="E94" s="62" t="s">
        <v>349</v>
      </c>
      <c r="F94" s="62" t="s">
        <v>376</v>
      </c>
      <c r="G94" s="62" t="s">
        <v>377</v>
      </c>
      <c r="H94" s="62" t="s">
        <v>957</v>
      </c>
      <c r="I94" s="59">
        <v>2195</v>
      </c>
    </row>
    <row r="95" spans="1:9" ht="15" customHeight="1" x14ac:dyDescent="0.45">
      <c r="A95" s="152" t="s">
        <v>1016</v>
      </c>
      <c r="B95" s="152" t="s">
        <v>378</v>
      </c>
      <c r="C95" s="61">
        <v>41365</v>
      </c>
      <c r="D95" s="62" t="s">
        <v>955</v>
      </c>
      <c r="E95" s="62" t="s">
        <v>349</v>
      </c>
      <c r="F95" s="62" t="s">
        <v>379</v>
      </c>
      <c r="G95" s="62" t="s">
        <v>380</v>
      </c>
      <c r="H95" s="62" t="s">
        <v>957</v>
      </c>
      <c r="I95" s="59">
        <v>1930</v>
      </c>
    </row>
    <row r="96" spans="1:9" ht="15" customHeight="1" x14ac:dyDescent="0.45">
      <c r="A96" s="152" t="s">
        <v>1016</v>
      </c>
      <c r="B96" s="152" t="s">
        <v>381</v>
      </c>
      <c r="C96" s="61">
        <v>40848</v>
      </c>
      <c r="D96" s="62" t="s">
        <v>955</v>
      </c>
      <c r="E96" s="62" t="s">
        <v>349</v>
      </c>
      <c r="F96" s="62" t="s">
        <v>382</v>
      </c>
      <c r="G96" s="62" t="s">
        <v>383</v>
      </c>
      <c r="H96" s="62" t="s">
        <v>957</v>
      </c>
      <c r="I96" s="59">
        <v>2755</v>
      </c>
    </row>
    <row r="97" spans="1:9" ht="15" customHeight="1" x14ac:dyDescent="0.45">
      <c r="A97" s="152" t="s">
        <v>1016</v>
      </c>
      <c r="B97" s="152" t="s">
        <v>384</v>
      </c>
      <c r="C97" s="61">
        <v>32813</v>
      </c>
      <c r="D97" s="62" t="s">
        <v>955</v>
      </c>
      <c r="E97" s="62" t="s">
        <v>349</v>
      </c>
      <c r="F97" s="62" t="s">
        <v>385</v>
      </c>
      <c r="G97" s="62" t="s">
        <v>386</v>
      </c>
      <c r="H97" s="62" t="s">
        <v>962</v>
      </c>
      <c r="I97" s="59">
        <v>7849</v>
      </c>
    </row>
    <row r="98" spans="1:9" ht="15" customHeight="1" x14ac:dyDescent="0.45">
      <c r="A98" s="152" t="s">
        <v>1016</v>
      </c>
      <c r="B98" s="152" t="s">
        <v>1197</v>
      </c>
      <c r="C98" s="61">
        <v>40483</v>
      </c>
      <c r="D98" s="62" t="s">
        <v>955</v>
      </c>
      <c r="E98" s="62" t="s">
        <v>349</v>
      </c>
      <c r="F98" s="62" t="s">
        <v>385</v>
      </c>
      <c r="G98" s="62" t="s">
        <v>387</v>
      </c>
      <c r="H98" s="62" t="s">
        <v>957</v>
      </c>
      <c r="I98" s="59">
        <v>3373</v>
      </c>
    </row>
    <row r="99" spans="1:9" ht="15" customHeight="1" x14ac:dyDescent="0.45">
      <c r="A99" s="152" t="s">
        <v>1016</v>
      </c>
      <c r="B99" s="152" t="s">
        <v>388</v>
      </c>
      <c r="C99" s="61">
        <v>42309</v>
      </c>
      <c r="D99" s="62" t="s">
        <v>955</v>
      </c>
      <c r="E99" s="62" t="s">
        <v>349</v>
      </c>
      <c r="F99" s="62" t="s">
        <v>385</v>
      </c>
      <c r="G99" s="62" t="s">
        <v>389</v>
      </c>
      <c r="H99" s="62" t="s">
        <v>957</v>
      </c>
      <c r="I99" s="59">
        <v>2411</v>
      </c>
    </row>
    <row r="100" spans="1:9" ht="15" customHeight="1" x14ac:dyDescent="0.45">
      <c r="A100" s="152" t="s">
        <v>1016</v>
      </c>
      <c r="B100" s="152" t="s">
        <v>390</v>
      </c>
      <c r="C100" s="61">
        <v>36434</v>
      </c>
      <c r="D100" s="62" t="s">
        <v>966</v>
      </c>
      <c r="E100" s="62" t="s">
        <v>391</v>
      </c>
      <c r="F100" s="62" t="s">
        <v>392</v>
      </c>
      <c r="G100" s="62" t="s">
        <v>1061</v>
      </c>
      <c r="H100" s="62" t="s">
        <v>957</v>
      </c>
      <c r="I100" s="59">
        <v>4148</v>
      </c>
    </row>
    <row r="101" spans="1:9" ht="15" customHeight="1" x14ac:dyDescent="0.45">
      <c r="A101" s="152" t="s">
        <v>1016</v>
      </c>
      <c r="B101" s="152" t="s">
        <v>394</v>
      </c>
      <c r="C101" s="61">
        <v>30651</v>
      </c>
      <c r="D101" s="62" t="s">
        <v>966</v>
      </c>
      <c r="E101" s="62" t="s">
        <v>391</v>
      </c>
      <c r="F101" s="62" t="s">
        <v>392</v>
      </c>
      <c r="G101" s="62" t="s">
        <v>395</v>
      </c>
      <c r="H101" s="62" t="s">
        <v>962</v>
      </c>
      <c r="I101" s="59">
        <v>3343</v>
      </c>
    </row>
    <row r="102" spans="1:9" ht="15" customHeight="1" x14ac:dyDescent="0.45">
      <c r="A102" s="152" t="s">
        <v>1016</v>
      </c>
      <c r="B102" s="152" t="s">
        <v>396</v>
      </c>
      <c r="C102" s="61">
        <v>40664</v>
      </c>
      <c r="D102" s="62" t="s">
        <v>966</v>
      </c>
      <c r="E102" s="62" t="s">
        <v>391</v>
      </c>
      <c r="F102" s="62" t="s">
        <v>392</v>
      </c>
      <c r="G102" s="62" t="s">
        <v>397</v>
      </c>
      <c r="H102" s="62" t="s">
        <v>957</v>
      </c>
      <c r="I102" s="59">
        <v>3862</v>
      </c>
    </row>
    <row r="103" spans="1:9" ht="15" customHeight="1" x14ac:dyDescent="0.45">
      <c r="A103" s="152" t="s">
        <v>1016</v>
      </c>
      <c r="B103" s="152" t="s">
        <v>398</v>
      </c>
      <c r="C103" s="61">
        <v>31017</v>
      </c>
      <c r="D103" s="62" t="s">
        <v>966</v>
      </c>
      <c r="E103" s="62" t="s">
        <v>391</v>
      </c>
      <c r="F103" s="62" t="s">
        <v>399</v>
      </c>
      <c r="G103" s="62" t="s">
        <v>400</v>
      </c>
      <c r="H103" s="62" t="s">
        <v>962</v>
      </c>
      <c r="I103" s="59">
        <v>3080</v>
      </c>
    </row>
    <row r="104" spans="1:9" ht="15" customHeight="1" x14ac:dyDescent="0.45">
      <c r="A104" s="152" t="s">
        <v>1016</v>
      </c>
      <c r="B104" s="152" t="s">
        <v>401</v>
      </c>
      <c r="C104" s="61">
        <v>41487</v>
      </c>
      <c r="D104" s="62" t="s">
        <v>966</v>
      </c>
      <c r="E104" s="62" t="s">
        <v>391</v>
      </c>
      <c r="F104" s="62" t="s">
        <v>392</v>
      </c>
      <c r="G104" s="62" t="s">
        <v>402</v>
      </c>
      <c r="H104" s="62" t="s">
        <v>957</v>
      </c>
      <c r="I104" s="59">
        <v>2053</v>
      </c>
    </row>
    <row r="105" spans="1:9" ht="15" customHeight="1" x14ac:dyDescent="0.45">
      <c r="A105" s="152" t="s">
        <v>1016</v>
      </c>
      <c r="B105" s="152" t="s">
        <v>403</v>
      </c>
      <c r="C105" s="61">
        <v>39052</v>
      </c>
      <c r="D105" s="62" t="s">
        <v>966</v>
      </c>
      <c r="E105" s="62" t="s">
        <v>1145</v>
      </c>
      <c r="F105" s="62" t="s">
        <v>404</v>
      </c>
      <c r="G105" s="62" t="s">
        <v>405</v>
      </c>
      <c r="H105" s="62" t="s">
        <v>957</v>
      </c>
      <c r="I105" s="59">
        <v>2840</v>
      </c>
    </row>
    <row r="106" spans="1:9" ht="15" customHeight="1" x14ac:dyDescent="0.45">
      <c r="A106" s="152" t="s">
        <v>1016</v>
      </c>
      <c r="B106" s="152" t="s">
        <v>406</v>
      </c>
      <c r="C106" s="61">
        <v>42095</v>
      </c>
      <c r="D106" s="62" t="s">
        <v>966</v>
      </c>
      <c r="E106" s="62" t="s">
        <v>1145</v>
      </c>
      <c r="F106" s="62" t="s">
        <v>404</v>
      </c>
      <c r="G106" s="62" t="s">
        <v>407</v>
      </c>
      <c r="H106" s="62" t="s">
        <v>957</v>
      </c>
      <c r="I106" s="59">
        <v>2533</v>
      </c>
    </row>
    <row r="107" spans="1:9" ht="15" customHeight="1" x14ac:dyDescent="0.45">
      <c r="A107" s="152" t="s">
        <v>1016</v>
      </c>
      <c r="B107" s="152" t="s">
        <v>408</v>
      </c>
      <c r="C107" s="61">
        <v>33756</v>
      </c>
      <c r="D107" s="62" t="s">
        <v>966</v>
      </c>
      <c r="E107" s="62" t="s">
        <v>1145</v>
      </c>
      <c r="F107" s="62" t="s">
        <v>404</v>
      </c>
      <c r="G107" s="62" t="s">
        <v>409</v>
      </c>
      <c r="H107" s="62" t="s">
        <v>962</v>
      </c>
      <c r="I107" s="59">
        <v>4589</v>
      </c>
    </row>
    <row r="108" spans="1:9" ht="15" customHeight="1" x14ac:dyDescent="0.45">
      <c r="A108" s="152" t="s">
        <v>1016</v>
      </c>
      <c r="B108" s="152" t="s">
        <v>410</v>
      </c>
      <c r="C108" s="61">
        <v>42309</v>
      </c>
      <c r="D108" s="62" t="s">
        <v>966</v>
      </c>
      <c r="E108" s="62" t="s">
        <v>1145</v>
      </c>
      <c r="F108" s="62" t="s">
        <v>411</v>
      </c>
      <c r="G108" s="62" t="s">
        <v>412</v>
      </c>
      <c r="H108" s="62" t="s">
        <v>957</v>
      </c>
      <c r="I108" s="59">
        <v>2368</v>
      </c>
    </row>
    <row r="109" spans="1:9" ht="15" customHeight="1" x14ac:dyDescent="0.45">
      <c r="A109" s="152" t="s">
        <v>1016</v>
      </c>
      <c r="B109" s="152" t="s">
        <v>413</v>
      </c>
      <c r="C109" s="61">
        <v>43040</v>
      </c>
      <c r="D109" s="62" t="s">
        <v>960</v>
      </c>
      <c r="E109" s="62" t="s">
        <v>414</v>
      </c>
      <c r="F109" s="62" t="s">
        <v>415</v>
      </c>
      <c r="G109" s="62" t="s">
        <v>416</v>
      </c>
      <c r="H109" s="62" t="s">
        <v>957</v>
      </c>
      <c r="I109" s="59">
        <v>2812</v>
      </c>
    </row>
    <row r="110" spans="1:9" ht="15" customHeight="1" x14ac:dyDescent="0.45">
      <c r="A110" s="152" t="s">
        <v>1016</v>
      </c>
      <c r="B110" s="152" t="s">
        <v>1198</v>
      </c>
      <c r="C110" s="61">
        <v>40118</v>
      </c>
      <c r="D110" s="62" t="s">
        <v>960</v>
      </c>
      <c r="E110" s="62" t="s">
        <v>414</v>
      </c>
      <c r="F110" s="62" t="s">
        <v>417</v>
      </c>
      <c r="G110" s="62" t="s">
        <v>418</v>
      </c>
      <c r="H110" s="62" t="s">
        <v>957</v>
      </c>
      <c r="I110" s="59">
        <v>3275</v>
      </c>
    </row>
    <row r="111" spans="1:9" ht="15" customHeight="1" x14ac:dyDescent="0.45">
      <c r="A111" s="152" t="s">
        <v>1016</v>
      </c>
      <c r="B111" s="152" t="s">
        <v>419</v>
      </c>
      <c r="C111" s="61">
        <v>38078</v>
      </c>
      <c r="D111" s="62" t="s">
        <v>960</v>
      </c>
      <c r="E111" s="62" t="s">
        <v>414</v>
      </c>
      <c r="F111" s="62" t="s">
        <v>417</v>
      </c>
      <c r="G111" s="62" t="s">
        <v>420</v>
      </c>
      <c r="H111" s="62" t="s">
        <v>957</v>
      </c>
      <c r="I111" s="59">
        <v>5332</v>
      </c>
    </row>
    <row r="112" spans="1:9" ht="15" customHeight="1" x14ac:dyDescent="0.45">
      <c r="A112" s="152" t="s">
        <v>1016</v>
      </c>
      <c r="B112" s="152" t="s">
        <v>421</v>
      </c>
      <c r="C112" s="61">
        <v>42217</v>
      </c>
      <c r="D112" s="62" t="s">
        <v>960</v>
      </c>
      <c r="E112" s="62" t="s">
        <v>414</v>
      </c>
      <c r="F112" s="62" t="s">
        <v>417</v>
      </c>
      <c r="G112" s="62" t="s">
        <v>422</v>
      </c>
      <c r="H112" s="62" t="s">
        <v>957</v>
      </c>
      <c r="I112" s="59">
        <v>2800</v>
      </c>
    </row>
    <row r="113" spans="1:9" ht="15" customHeight="1" x14ac:dyDescent="0.45">
      <c r="A113" s="152" t="s">
        <v>1016</v>
      </c>
      <c r="B113" s="152" t="s">
        <v>423</v>
      </c>
      <c r="C113" s="61">
        <v>32051</v>
      </c>
      <c r="D113" s="62" t="s">
        <v>960</v>
      </c>
      <c r="E113" s="62" t="s">
        <v>414</v>
      </c>
      <c r="F113" s="62" t="s">
        <v>417</v>
      </c>
      <c r="G113" s="62" t="s">
        <v>424</v>
      </c>
      <c r="H113" s="62" t="s">
        <v>962</v>
      </c>
      <c r="I113" s="59">
        <v>5905</v>
      </c>
    </row>
    <row r="114" spans="1:9" ht="15" customHeight="1" x14ac:dyDescent="0.45">
      <c r="A114" s="152" t="s">
        <v>1016</v>
      </c>
      <c r="B114" s="152" t="s">
        <v>425</v>
      </c>
      <c r="C114" s="61">
        <v>41000</v>
      </c>
      <c r="D114" s="62" t="s">
        <v>960</v>
      </c>
      <c r="E114" s="62" t="s">
        <v>414</v>
      </c>
      <c r="F114" s="62" t="s">
        <v>417</v>
      </c>
      <c r="G114" s="62" t="s">
        <v>426</v>
      </c>
      <c r="H114" s="62" t="s">
        <v>957</v>
      </c>
      <c r="I114" s="59">
        <v>2912</v>
      </c>
    </row>
    <row r="115" spans="1:9" ht="15" customHeight="1" x14ac:dyDescent="0.45">
      <c r="A115" s="152" t="s">
        <v>1016</v>
      </c>
      <c r="B115" s="152" t="s">
        <v>427</v>
      </c>
      <c r="C115" s="61">
        <v>41730</v>
      </c>
      <c r="D115" s="62" t="s">
        <v>960</v>
      </c>
      <c r="E115" s="62" t="s">
        <v>414</v>
      </c>
      <c r="F115" s="62" t="s">
        <v>417</v>
      </c>
      <c r="G115" s="62" t="s">
        <v>428</v>
      </c>
      <c r="H115" s="62" t="s">
        <v>957</v>
      </c>
      <c r="I115" s="59">
        <v>4358</v>
      </c>
    </row>
    <row r="116" spans="1:9" ht="15" customHeight="1" x14ac:dyDescent="0.45">
      <c r="A116" s="152" t="s">
        <v>1016</v>
      </c>
      <c r="B116" s="152" t="s">
        <v>429</v>
      </c>
      <c r="C116" s="61">
        <v>41395</v>
      </c>
      <c r="D116" s="62" t="s">
        <v>960</v>
      </c>
      <c r="E116" s="62" t="s">
        <v>414</v>
      </c>
      <c r="F116" s="62" t="s">
        <v>430</v>
      </c>
      <c r="G116" s="62" t="s">
        <v>431</v>
      </c>
      <c r="H116" s="62" t="s">
        <v>957</v>
      </c>
      <c r="I116" s="59">
        <v>2804</v>
      </c>
    </row>
    <row r="117" spans="1:9" ht="15" customHeight="1" x14ac:dyDescent="0.45">
      <c r="A117" s="152" t="s">
        <v>1016</v>
      </c>
      <c r="B117" s="152" t="s">
        <v>432</v>
      </c>
      <c r="C117" s="61">
        <v>41913</v>
      </c>
      <c r="D117" s="62" t="s">
        <v>960</v>
      </c>
      <c r="E117" s="62" t="s">
        <v>414</v>
      </c>
      <c r="F117" s="62" t="s">
        <v>433</v>
      </c>
      <c r="G117" s="62" t="s">
        <v>434</v>
      </c>
      <c r="H117" s="62" t="s">
        <v>957</v>
      </c>
      <c r="I117" s="59">
        <v>2925</v>
      </c>
    </row>
    <row r="118" spans="1:9" ht="15" customHeight="1" x14ac:dyDescent="0.45">
      <c r="A118" s="152" t="s">
        <v>1016</v>
      </c>
      <c r="B118" s="152" t="s">
        <v>435</v>
      </c>
      <c r="C118" s="61">
        <v>36647</v>
      </c>
      <c r="D118" s="62" t="s">
        <v>967</v>
      </c>
      <c r="E118" s="62" t="s">
        <v>436</v>
      </c>
      <c r="F118" s="62" t="s">
        <v>437</v>
      </c>
      <c r="G118" s="62" t="s">
        <v>438</v>
      </c>
      <c r="H118" s="62" t="s">
        <v>957</v>
      </c>
      <c r="I118" s="59">
        <v>3531</v>
      </c>
    </row>
    <row r="119" spans="1:9" ht="15" customHeight="1" x14ac:dyDescent="0.45">
      <c r="A119" s="152" t="s">
        <v>1016</v>
      </c>
      <c r="B119" s="152" t="s">
        <v>439</v>
      </c>
      <c r="C119" s="61">
        <v>35765</v>
      </c>
      <c r="D119" s="62" t="s">
        <v>967</v>
      </c>
      <c r="E119" s="62" t="s">
        <v>436</v>
      </c>
      <c r="F119" s="62" t="s">
        <v>440</v>
      </c>
      <c r="G119" s="62" t="s">
        <v>441</v>
      </c>
      <c r="H119" s="62" t="s">
        <v>957</v>
      </c>
      <c r="I119" s="59">
        <v>4330</v>
      </c>
    </row>
    <row r="120" spans="1:9" ht="15" customHeight="1" x14ac:dyDescent="0.45">
      <c r="A120" s="152" t="s">
        <v>1016</v>
      </c>
      <c r="B120" s="152" t="s">
        <v>442</v>
      </c>
      <c r="C120" s="61">
        <v>41913</v>
      </c>
      <c r="D120" s="62" t="s">
        <v>967</v>
      </c>
      <c r="E120" s="62" t="s">
        <v>436</v>
      </c>
      <c r="F120" s="62" t="s">
        <v>440</v>
      </c>
      <c r="G120" s="62" t="s">
        <v>443</v>
      </c>
      <c r="H120" s="62" t="s">
        <v>957</v>
      </c>
      <c r="I120" s="59">
        <v>2667</v>
      </c>
    </row>
    <row r="121" spans="1:9" ht="15" customHeight="1" x14ac:dyDescent="0.45">
      <c r="A121" s="152" t="s">
        <v>1016</v>
      </c>
      <c r="B121" s="152" t="s">
        <v>444</v>
      </c>
      <c r="C121" s="61">
        <v>39387</v>
      </c>
      <c r="D121" s="62" t="s">
        <v>967</v>
      </c>
      <c r="E121" s="62" t="s">
        <v>436</v>
      </c>
      <c r="F121" s="62" t="s">
        <v>440</v>
      </c>
      <c r="G121" s="62" t="s">
        <v>445</v>
      </c>
      <c r="H121" s="62" t="s">
        <v>957</v>
      </c>
      <c r="I121" s="59">
        <v>3929</v>
      </c>
    </row>
    <row r="122" spans="1:9" ht="15" customHeight="1" x14ac:dyDescent="0.45">
      <c r="A122" s="152" t="s">
        <v>1016</v>
      </c>
      <c r="B122" s="152" t="s">
        <v>446</v>
      </c>
      <c r="C122" s="61">
        <v>43221</v>
      </c>
      <c r="D122" s="62" t="s">
        <v>967</v>
      </c>
      <c r="E122" s="62" t="s">
        <v>447</v>
      </c>
      <c r="F122" s="62" t="s">
        <v>448</v>
      </c>
      <c r="G122" s="62" t="s">
        <v>449</v>
      </c>
      <c r="H122" s="62" t="s">
        <v>957</v>
      </c>
      <c r="I122" s="59">
        <v>2238</v>
      </c>
    </row>
    <row r="123" spans="1:9" ht="15" customHeight="1" x14ac:dyDescent="0.45">
      <c r="A123" s="152" t="s">
        <v>1016</v>
      </c>
      <c r="B123" s="152" t="s">
        <v>450</v>
      </c>
      <c r="C123" s="61">
        <v>40756</v>
      </c>
      <c r="D123" s="62" t="s">
        <v>967</v>
      </c>
      <c r="E123" s="62" t="s">
        <v>447</v>
      </c>
      <c r="F123" s="62" t="s">
        <v>451</v>
      </c>
      <c r="G123" s="62" t="s">
        <v>452</v>
      </c>
      <c r="H123" s="62" t="s">
        <v>957</v>
      </c>
      <c r="I123" s="59">
        <v>3160</v>
      </c>
    </row>
    <row r="124" spans="1:9" ht="15" customHeight="1" x14ac:dyDescent="0.45">
      <c r="A124" s="152" t="s">
        <v>1016</v>
      </c>
      <c r="B124" s="152" t="s">
        <v>453</v>
      </c>
      <c r="C124" s="61">
        <v>41974</v>
      </c>
      <c r="D124" s="62" t="s">
        <v>967</v>
      </c>
      <c r="E124" s="62" t="s">
        <v>447</v>
      </c>
      <c r="F124" s="62" t="s">
        <v>451</v>
      </c>
      <c r="G124" s="62" t="s">
        <v>454</v>
      </c>
      <c r="H124" s="62" t="s">
        <v>957</v>
      </c>
      <c r="I124" s="59">
        <v>1592</v>
      </c>
    </row>
    <row r="125" spans="1:9" ht="15" customHeight="1" x14ac:dyDescent="0.45">
      <c r="A125" s="152" t="s">
        <v>1016</v>
      </c>
      <c r="B125" s="152" t="s">
        <v>455</v>
      </c>
      <c r="C125" s="61">
        <v>43191</v>
      </c>
      <c r="D125" s="62" t="s">
        <v>967</v>
      </c>
      <c r="E125" s="62" t="s">
        <v>447</v>
      </c>
      <c r="F125" s="62" t="s">
        <v>456</v>
      </c>
      <c r="G125" s="62" t="s">
        <v>457</v>
      </c>
      <c r="H125" s="62" t="s">
        <v>957</v>
      </c>
      <c r="I125" s="59">
        <v>2289</v>
      </c>
    </row>
    <row r="126" spans="1:9" ht="15" customHeight="1" x14ac:dyDescent="0.45">
      <c r="A126" s="152" t="s">
        <v>1016</v>
      </c>
      <c r="B126" s="152" t="s">
        <v>458</v>
      </c>
      <c r="C126" s="61">
        <v>36831</v>
      </c>
      <c r="D126" s="62" t="s">
        <v>967</v>
      </c>
      <c r="E126" s="62" t="s">
        <v>447</v>
      </c>
      <c r="F126" s="62" t="s">
        <v>459</v>
      </c>
      <c r="G126" s="62" t="s">
        <v>460</v>
      </c>
      <c r="H126" s="62" t="s">
        <v>962</v>
      </c>
      <c r="I126" s="59">
        <v>11412</v>
      </c>
    </row>
    <row r="127" spans="1:9" ht="15" customHeight="1" x14ac:dyDescent="0.45">
      <c r="A127" s="152" t="s">
        <v>1016</v>
      </c>
      <c r="B127" s="152" t="s">
        <v>461</v>
      </c>
      <c r="C127" s="61">
        <v>36465</v>
      </c>
      <c r="D127" s="62" t="s">
        <v>967</v>
      </c>
      <c r="E127" s="62" t="s">
        <v>447</v>
      </c>
      <c r="F127" s="62" t="s">
        <v>459</v>
      </c>
      <c r="G127" s="62" t="s">
        <v>1199</v>
      </c>
      <c r="H127" s="62" t="s">
        <v>957</v>
      </c>
      <c r="I127" s="59">
        <v>4802</v>
      </c>
    </row>
    <row r="128" spans="1:9" ht="15" customHeight="1" x14ac:dyDescent="0.45">
      <c r="A128" s="152" t="s">
        <v>1016</v>
      </c>
      <c r="B128" s="152" t="s">
        <v>462</v>
      </c>
      <c r="C128" s="61">
        <v>41183</v>
      </c>
      <c r="D128" s="62" t="s">
        <v>967</v>
      </c>
      <c r="E128" s="62" t="s">
        <v>447</v>
      </c>
      <c r="F128" s="62" t="s">
        <v>459</v>
      </c>
      <c r="G128" s="62" t="s">
        <v>463</v>
      </c>
      <c r="H128" s="62" t="s">
        <v>957</v>
      </c>
      <c r="I128" s="59">
        <v>3551</v>
      </c>
    </row>
    <row r="129" spans="1:9" ht="15" customHeight="1" x14ac:dyDescent="0.45">
      <c r="A129" s="152" t="s">
        <v>1016</v>
      </c>
      <c r="B129" s="152" t="s">
        <v>464</v>
      </c>
      <c r="C129" s="61">
        <v>38078</v>
      </c>
      <c r="D129" s="62" t="s">
        <v>967</v>
      </c>
      <c r="E129" s="62" t="s">
        <v>447</v>
      </c>
      <c r="F129" s="62" t="s">
        <v>459</v>
      </c>
      <c r="G129" s="62" t="s">
        <v>465</v>
      </c>
      <c r="H129" s="62" t="s">
        <v>957</v>
      </c>
      <c r="I129" s="59">
        <v>4446</v>
      </c>
    </row>
    <row r="130" spans="1:9" ht="15" customHeight="1" x14ac:dyDescent="0.45">
      <c r="A130" s="152" t="s">
        <v>1016</v>
      </c>
      <c r="B130" s="152" t="s">
        <v>466</v>
      </c>
      <c r="C130" s="61">
        <v>41579</v>
      </c>
      <c r="D130" s="62" t="s">
        <v>967</v>
      </c>
      <c r="E130" s="62" t="s">
        <v>447</v>
      </c>
      <c r="F130" s="62" t="s">
        <v>459</v>
      </c>
      <c r="G130" s="62" t="s">
        <v>467</v>
      </c>
      <c r="H130" s="62" t="s">
        <v>962</v>
      </c>
      <c r="I130" s="59">
        <v>3556</v>
      </c>
    </row>
    <row r="131" spans="1:9" ht="15" customHeight="1" x14ac:dyDescent="0.45">
      <c r="A131" s="152" t="s">
        <v>1016</v>
      </c>
      <c r="B131" s="152" t="s">
        <v>468</v>
      </c>
      <c r="C131" s="61">
        <v>42278</v>
      </c>
      <c r="D131" s="62" t="s">
        <v>967</v>
      </c>
      <c r="E131" s="62" t="s">
        <v>447</v>
      </c>
      <c r="F131" s="62" t="s">
        <v>469</v>
      </c>
      <c r="G131" s="62" t="s">
        <v>470</v>
      </c>
      <c r="H131" s="62" t="s">
        <v>957</v>
      </c>
      <c r="I131" s="59">
        <v>2935</v>
      </c>
    </row>
    <row r="132" spans="1:9" ht="15" customHeight="1" x14ac:dyDescent="0.45">
      <c r="A132" s="152" t="s">
        <v>1016</v>
      </c>
      <c r="B132" s="152" t="s">
        <v>471</v>
      </c>
      <c r="C132" s="61">
        <v>41579</v>
      </c>
      <c r="D132" s="62" t="s">
        <v>967</v>
      </c>
      <c r="E132" s="62" t="s">
        <v>447</v>
      </c>
      <c r="F132" s="62" t="s">
        <v>472</v>
      </c>
      <c r="G132" s="62" t="s">
        <v>473</v>
      </c>
      <c r="H132" s="62" t="s">
        <v>957</v>
      </c>
      <c r="I132" s="59">
        <v>2258</v>
      </c>
    </row>
    <row r="133" spans="1:9" ht="15" customHeight="1" x14ac:dyDescent="0.45">
      <c r="A133" s="152" t="s">
        <v>1016</v>
      </c>
      <c r="B133" s="152" t="s">
        <v>474</v>
      </c>
      <c r="C133" s="61">
        <v>41579</v>
      </c>
      <c r="D133" s="62" t="s">
        <v>967</v>
      </c>
      <c r="E133" s="62" t="s">
        <v>447</v>
      </c>
      <c r="F133" s="62" t="s">
        <v>475</v>
      </c>
      <c r="G133" s="62" t="s">
        <v>476</v>
      </c>
      <c r="H133" s="62" t="s">
        <v>957</v>
      </c>
      <c r="I133" s="59">
        <v>1776</v>
      </c>
    </row>
    <row r="134" spans="1:9" ht="15" customHeight="1" x14ac:dyDescent="0.45">
      <c r="A134" s="152" t="s">
        <v>1016</v>
      </c>
      <c r="B134" s="152" t="s">
        <v>477</v>
      </c>
      <c r="C134" s="61">
        <v>41730</v>
      </c>
      <c r="D134" s="62" t="s">
        <v>967</v>
      </c>
      <c r="E134" s="62" t="s">
        <v>447</v>
      </c>
      <c r="F134" s="62" t="s">
        <v>478</v>
      </c>
      <c r="G134" s="62" t="s">
        <v>479</v>
      </c>
      <c r="H134" s="62" t="s">
        <v>957</v>
      </c>
      <c r="I134" s="59">
        <v>2168</v>
      </c>
    </row>
    <row r="135" spans="1:9" ht="15" customHeight="1" x14ac:dyDescent="0.45">
      <c r="A135" s="152" t="s">
        <v>1016</v>
      </c>
      <c r="B135" s="152" t="s">
        <v>480</v>
      </c>
      <c r="C135" s="61">
        <v>41609</v>
      </c>
      <c r="D135" s="62" t="s">
        <v>967</v>
      </c>
      <c r="E135" s="62" t="s">
        <v>447</v>
      </c>
      <c r="F135" s="62" t="s">
        <v>481</v>
      </c>
      <c r="G135" s="62" t="s">
        <v>482</v>
      </c>
      <c r="H135" s="62" t="s">
        <v>957</v>
      </c>
      <c r="I135" s="59">
        <v>2984</v>
      </c>
    </row>
    <row r="136" spans="1:9" ht="15" customHeight="1" x14ac:dyDescent="0.45">
      <c r="A136" s="152" t="s">
        <v>1016</v>
      </c>
      <c r="B136" s="152" t="s">
        <v>483</v>
      </c>
      <c r="C136" s="61">
        <v>42309</v>
      </c>
      <c r="D136" s="62" t="s">
        <v>967</v>
      </c>
      <c r="E136" s="62" t="s">
        <v>484</v>
      </c>
      <c r="F136" s="62" t="s">
        <v>485</v>
      </c>
      <c r="G136" s="62" t="s">
        <v>486</v>
      </c>
      <c r="H136" s="62" t="s">
        <v>957</v>
      </c>
      <c r="I136" s="59">
        <v>1851</v>
      </c>
    </row>
    <row r="137" spans="1:9" ht="15" customHeight="1" x14ac:dyDescent="0.45">
      <c r="A137" s="152" t="s">
        <v>1016</v>
      </c>
      <c r="B137" s="152" t="s">
        <v>487</v>
      </c>
      <c r="C137" s="61">
        <v>30256</v>
      </c>
      <c r="D137" s="62" t="s">
        <v>967</v>
      </c>
      <c r="E137" s="62" t="s">
        <v>484</v>
      </c>
      <c r="F137" s="62" t="s">
        <v>488</v>
      </c>
      <c r="G137" s="62" t="s">
        <v>489</v>
      </c>
      <c r="H137" s="62" t="s">
        <v>962</v>
      </c>
      <c r="I137" s="59">
        <v>5166</v>
      </c>
    </row>
    <row r="138" spans="1:9" ht="15" customHeight="1" x14ac:dyDescent="0.45">
      <c r="A138" s="152" t="s">
        <v>1016</v>
      </c>
      <c r="B138" s="152" t="s">
        <v>490</v>
      </c>
      <c r="C138" s="61">
        <v>31717</v>
      </c>
      <c r="D138" s="62" t="s">
        <v>967</v>
      </c>
      <c r="E138" s="62" t="s">
        <v>484</v>
      </c>
      <c r="F138" s="62" t="s">
        <v>488</v>
      </c>
      <c r="G138" s="62" t="s">
        <v>491</v>
      </c>
      <c r="H138" s="62" t="s">
        <v>962</v>
      </c>
      <c r="I138" s="59">
        <v>453</v>
      </c>
    </row>
    <row r="139" spans="1:9" ht="15" customHeight="1" x14ac:dyDescent="0.45">
      <c r="A139" s="152" t="s">
        <v>1016</v>
      </c>
      <c r="B139" s="152" t="s">
        <v>492</v>
      </c>
      <c r="C139" s="61">
        <v>41426</v>
      </c>
      <c r="D139" s="62" t="s">
        <v>967</v>
      </c>
      <c r="E139" s="62" t="s">
        <v>484</v>
      </c>
      <c r="F139" s="62" t="s">
        <v>488</v>
      </c>
      <c r="G139" s="62" t="s">
        <v>493</v>
      </c>
      <c r="H139" s="62" t="s">
        <v>957</v>
      </c>
      <c r="I139" s="59">
        <v>3377</v>
      </c>
    </row>
    <row r="140" spans="1:9" ht="15" customHeight="1" x14ac:dyDescent="0.45">
      <c r="A140" s="152" t="s">
        <v>1016</v>
      </c>
      <c r="B140" s="152" t="s">
        <v>494</v>
      </c>
      <c r="C140" s="61">
        <v>42248</v>
      </c>
      <c r="D140" s="62" t="s">
        <v>967</v>
      </c>
      <c r="E140" s="62" t="s">
        <v>484</v>
      </c>
      <c r="F140" s="62" t="s">
        <v>488</v>
      </c>
      <c r="G140" s="62" t="s">
        <v>495</v>
      </c>
      <c r="H140" s="62" t="s">
        <v>957</v>
      </c>
      <c r="I140" s="59">
        <v>3416</v>
      </c>
    </row>
    <row r="141" spans="1:9" ht="15" customHeight="1" x14ac:dyDescent="0.45">
      <c r="A141" s="152" t="s">
        <v>1016</v>
      </c>
      <c r="B141" s="152" t="s">
        <v>496</v>
      </c>
      <c r="C141" s="61">
        <v>30468</v>
      </c>
      <c r="D141" s="62" t="s">
        <v>964</v>
      </c>
      <c r="E141" s="62" t="s">
        <v>497</v>
      </c>
      <c r="F141" s="62" t="s">
        <v>498</v>
      </c>
      <c r="G141" s="62" t="s">
        <v>499</v>
      </c>
      <c r="H141" s="62" t="s">
        <v>962</v>
      </c>
      <c r="I141" s="59">
        <v>2841</v>
      </c>
    </row>
    <row r="142" spans="1:9" ht="15" customHeight="1" x14ac:dyDescent="0.45">
      <c r="A142" s="152" t="s">
        <v>1016</v>
      </c>
      <c r="B142" s="152" t="s">
        <v>500</v>
      </c>
      <c r="C142" s="61">
        <v>26390</v>
      </c>
      <c r="D142" s="62" t="s">
        <v>964</v>
      </c>
      <c r="E142" s="62" t="s">
        <v>497</v>
      </c>
      <c r="F142" s="62" t="s">
        <v>501</v>
      </c>
      <c r="G142" s="62" t="s">
        <v>502</v>
      </c>
      <c r="H142" s="62" t="s">
        <v>962</v>
      </c>
      <c r="I142" s="59">
        <v>5029</v>
      </c>
    </row>
    <row r="143" spans="1:9" ht="15" customHeight="1" x14ac:dyDescent="0.45">
      <c r="A143" s="152" t="s">
        <v>1016</v>
      </c>
      <c r="B143" s="152" t="s">
        <v>503</v>
      </c>
      <c r="C143" s="61">
        <v>39022</v>
      </c>
      <c r="D143" s="62" t="s">
        <v>964</v>
      </c>
      <c r="E143" s="62" t="s">
        <v>497</v>
      </c>
      <c r="F143" s="62" t="s">
        <v>501</v>
      </c>
      <c r="G143" s="62" t="s">
        <v>504</v>
      </c>
      <c r="H143" s="62" t="s">
        <v>957</v>
      </c>
      <c r="I143" s="59">
        <v>3093</v>
      </c>
    </row>
    <row r="144" spans="1:9" ht="15" customHeight="1" x14ac:dyDescent="0.45">
      <c r="A144" s="152" t="s">
        <v>1016</v>
      </c>
      <c r="B144" s="152" t="s">
        <v>505</v>
      </c>
      <c r="C144" s="61">
        <v>39661</v>
      </c>
      <c r="D144" s="62" t="s">
        <v>964</v>
      </c>
      <c r="E144" s="62" t="s">
        <v>497</v>
      </c>
      <c r="F144" s="62" t="s">
        <v>501</v>
      </c>
      <c r="G144" s="62" t="s">
        <v>506</v>
      </c>
      <c r="H144" s="62" t="s">
        <v>957</v>
      </c>
      <c r="I144" s="59">
        <v>3462</v>
      </c>
    </row>
    <row r="145" spans="1:9" ht="15" customHeight="1" x14ac:dyDescent="0.45">
      <c r="A145" s="152" t="s">
        <v>1016</v>
      </c>
      <c r="B145" s="152" t="s">
        <v>507</v>
      </c>
      <c r="C145" s="61">
        <v>42095</v>
      </c>
      <c r="D145" s="62" t="s">
        <v>964</v>
      </c>
      <c r="E145" s="62" t="s">
        <v>497</v>
      </c>
      <c r="F145" s="62" t="s">
        <v>501</v>
      </c>
      <c r="G145" s="62" t="s">
        <v>508</v>
      </c>
      <c r="H145" s="62" t="s">
        <v>957</v>
      </c>
      <c r="I145" s="59">
        <v>2289.44</v>
      </c>
    </row>
    <row r="146" spans="1:9" ht="15" customHeight="1" x14ac:dyDescent="0.45">
      <c r="A146" s="152" t="s">
        <v>1016</v>
      </c>
      <c r="B146" s="152" t="s">
        <v>509</v>
      </c>
      <c r="C146" s="61">
        <v>29830</v>
      </c>
      <c r="D146" s="62" t="s">
        <v>964</v>
      </c>
      <c r="E146" s="62" t="s">
        <v>497</v>
      </c>
      <c r="F146" s="62" t="s">
        <v>510</v>
      </c>
      <c r="G146" s="62" t="s">
        <v>511</v>
      </c>
      <c r="H146" s="62" t="s">
        <v>962</v>
      </c>
      <c r="I146" s="59">
        <v>2560</v>
      </c>
    </row>
    <row r="147" spans="1:9" ht="15" customHeight="1" x14ac:dyDescent="0.45">
      <c r="A147" s="152" t="s">
        <v>1016</v>
      </c>
      <c r="B147" s="152" t="s">
        <v>512</v>
      </c>
      <c r="C147" s="61">
        <v>42948</v>
      </c>
      <c r="D147" s="62" t="s">
        <v>964</v>
      </c>
      <c r="E147" s="62" t="s">
        <v>497</v>
      </c>
      <c r="F147" s="62" t="s">
        <v>510</v>
      </c>
      <c r="G147" s="62" t="s">
        <v>513</v>
      </c>
      <c r="H147" s="62" t="s">
        <v>957</v>
      </c>
      <c r="I147" s="59">
        <v>2115.5700000000002</v>
      </c>
    </row>
    <row r="148" spans="1:9" ht="15" customHeight="1" x14ac:dyDescent="0.45">
      <c r="A148" s="152" t="s">
        <v>1016</v>
      </c>
      <c r="B148" s="152" t="s">
        <v>514</v>
      </c>
      <c r="C148" s="61">
        <v>41518</v>
      </c>
      <c r="D148" s="62" t="s">
        <v>964</v>
      </c>
      <c r="E148" s="62" t="s">
        <v>497</v>
      </c>
      <c r="F148" s="62" t="s">
        <v>515</v>
      </c>
      <c r="G148" s="62" t="s">
        <v>516</v>
      </c>
      <c r="H148" s="62" t="s">
        <v>957</v>
      </c>
      <c r="I148" s="59">
        <v>2440</v>
      </c>
    </row>
    <row r="149" spans="1:9" ht="15" customHeight="1" x14ac:dyDescent="0.45">
      <c r="A149" s="152" t="s">
        <v>1016</v>
      </c>
      <c r="B149" s="152" t="s">
        <v>517</v>
      </c>
      <c r="C149" s="61">
        <v>39753</v>
      </c>
      <c r="D149" s="62" t="s">
        <v>964</v>
      </c>
      <c r="E149" s="62" t="s">
        <v>497</v>
      </c>
      <c r="F149" s="62" t="s">
        <v>515</v>
      </c>
      <c r="G149" s="62" t="s">
        <v>518</v>
      </c>
      <c r="H149" s="62" t="s">
        <v>957</v>
      </c>
      <c r="I149" s="59">
        <v>3567</v>
      </c>
    </row>
    <row r="150" spans="1:9" ht="15" customHeight="1" x14ac:dyDescent="0.45">
      <c r="A150" s="152" t="s">
        <v>1016</v>
      </c>
      <c r="B150" s="152" t="s">
        <v>519</v>
      </c>
      <c r="C150" s="61">
        <v>31717</v>
      </c>
      <c r="D150" s="62" t="s">
        <v>964</v>
      </c>
      <c r="E150" s="62" t="s">
        <v>497</v>
      </c>
      <c r="F150" s="62" t="s">
        <v>515</v>
      </c>
      <c r="G150" s="62" t="s">
        <v>520</v>
      </c>
      <c r="H150" s="62" t="s">
        <v>962</v>
      </c>
      <c r="I150" s="59">
        <v>8050</v>
      </c>
    </row>
    <row r="151" spans="1:9" ht="15" customHeight="1" x14ac:dyDescent="0.45">
      <c r="A151" s="152" t="s">
        <v>1016</v>
      </c>
      <c r="B151" s="152" t="s">
        <v>521</v>
      </c>
      <c r="C151" s="61">
        <v>41214</v>
      </c>
      <c r="D151" s="62" t="s">
        <v>964</v>
      </c>
      <c r="E151" s="62" t="s">
        <v>497</v>
      </c>
      <c r="F151" s="62" t="s">
        <v>515</v>
      </c>
      <c r="G151" s="62" t="s">
        <v>522</v>
      </c>
      <c r="H151" s="62" t="s">
        <v>957</v>
      </c>
      <c r="I151" s="59">
        <v>1982</v>
      </c>
    </row>
    <row r="152" spans="1:9" ht="15" customHeight="1" x14ac:dyDescent="0.45">
      <c r="A152" s="152" t="s">
        <v>1016</v>
      </c>
      <c r="B152" s="153" t="s">
        <v>1176</v>
      </c>
      <c r="C152" s="61">
        <v>40483</v>
      </c>
      <c r="D152" s="62" t="s">
        <v>964</v>
      </c>
      <c r="E152" s="62" t="s">
        <v>497</v>
      </c>
      <c r="F152" s="62" t="s">
        <v>523</v>
      </c>
      <c r="G152" s="62" t="s">
        <v>1177</v>
      </c>
      <c r="H152" s="62" t="s">
        <v>957</v>
      </c>
      <c r="I152" s="59">
        <v>2651.95</v>
      </c>
    </row>
    <row r="153" spans="1:9" ht="15" customHeight="1" x14ac:dyDescent="0.45">
      <c r="A153" s="152" t="s">
        <v>1016</v>
      </c>
      <c r="B153" s="152" t="s">
        <v>524</v>
      </c>
      <c r="C153" s="61">
        <v>41944</v>
      </c>
      <c r="D153" s="62" t="s">
        <v>964</v>
      </c>
      <c r="E153" s="62" t="s">
        <v>497</v>
      </c>
      <c r="F153" s="62" t="s">
        <v>523</v>
      </c>
      <c r="G153" s="62" t="s">
        <v>525</v>
      </c>
      <c r="H153" s="62" t="s">
        <v>957</v>
      </c>
      <c r="I153" s="59">
        <v>1104.77</v>
      </c>
    </row>
    <row r="154" spans="1:9" ht="15" customHeight="1" x14ac:dyDescent="0.45">
      <c r="A154" s="152" t="s">
        <v>1016</v>
      </c>
      <c r="B154" s="152" t="s">
        <v>526</v>
      </c>
      <c r="C154" s="61">
        <v>30256</v>
      </c>
      <c r="D154" s="62" t="s">
        <v>964</v>
      </c>
      <c r="E154" s="62" t="s">
        <v>497</v>
      </c>
      <c r="F154" s="62" t="s">
        <v>523</v>
      </c>
      <c r="G154" s="62" t="s">
        <v>527</v>
      </c>
      <c r="H154" s="62" t="s">
        <v>962</v>
      </c>
      <c r="I154" s="59">
        <v>2827</v>
      </c>
    </row>
    <row r="155" spans="1:9" ht="15" customHeight="1" x14ac:dyDescent="0.45">
      <c r="A155" s="152" t="s">
        <v>1016</v>
      </c>
      <c r="B155" s="152" t="s">
        <v>528</v>
      </c>
      <c r="C155" s="61">
        <v>40878</v>
      </c>
      <c r="D155" s="62" t="s">
        <v>964</v>
      </c>
      <c r="E155" s="62" t="s">
        <v>497</v>
      </c>
      <c r="F155" s="62" t="s">
        <v>529</v>
      </c>
      <c r="G155" s="62" t="s">
        <v>530</v>
      </c>
      <c r="H155" s="62" t="s">
        <v>957</v>
      </c>
      <c r="I155" s="59">
        <v>2349</v>
      </c>
    </row>
    <row r="156" spans="1:9" ht="15" customHeight="1" x14ac:dyDescent="0.45">
      <c r="A156" s="152" t="s">
        <v>1016</v>
      </c>
      <c r="B156" s="152" t="s">
        <v>531</v>
      </c>
      <c r="C156" s="61">
        <v>41730</v>
      </c>
      <c r="D156" s="62" t="s">
        <v>955</v>
      </c>
      <c r="E156" s="62" t="s">
        <v>532</v>
      </c>
      <c r="F156" s="62" t="s">
        <v>532</v>
      </c>
      <c r="G156" s="62" t="s">
        <v>533</v>
      </c>
      <c r="H156" s="62" t="s">
        <v>957</v>
      </c>
      <c r="I156" s="59">
        <v>2286</v>
      </c>
    </row>
    <row r="157" spans="1:9" ht="15" customHeight="1" x14ac:dyDescent="0.45">
      <c r="A157" s="152" t="s">
        <v>1016</v>
      </c>
      <c r="B157" s="152" t="s">
        <v>534</v>
      </c>
      <c r="C157" s="61">
        <v>42186</v>
      </c>
      <c r="D157" s="62" t="s">
        <v>955</v>
      </c>
      <c r="E157" s="62" t="s">
        <v>532</v>
      </c>
      <c r="F157" s="62" t="s">
        <v>532</v>
      </c>
      <c r="G157" s="62" t="s">
        <v>535</v>
      </c>
      <c r="H157" s="62" t="s">
        <v>957</v>
      </c>
      <c r="I157" s="59">
        <v>1997</v>
      </c>
    </row>
    <row r="158" spans="1:9" ht="15" customHeight="1" x14ac:dyDescent="0.45">
      <c r="A158" s="152" t="s">
        <v>1016</v>
      </c>
      <c r="B158" s="152" t="s">
        <v>536</v>
      </c>
      <c r="C158" s="61">
        <v>40513</v>
      </c>
      <c r="D158" s="62" t="s">
        <v>955</v>
      </c>
      <c r="E158" s="62" t="s">
        <v>532</v>
      </c>
      <c r="F158" s="62" t="s">
        <v>532</v>
      </c>
      <c r="G158" s="62" t="s">
        <v>537</v>
      </c>
      <c r="H158" s="62" t="s">
        <v>957</v>
      </c>
      <c r="I158" s="59">
        <v>3260</v>
      </c>
    </row>
    <row r="159" spans="1:9" ht="15" customHeight="1" x14ac:dyDescent="0.45">
      <c r="A159" s="152" t="s">
        <v>1016</v>
      </c>
      <c r="B159" s="152" t="s">
        <v>538</v>
      </c>
      <c r="C159" s="61">
        <v>42948</v>
      </c>
      <c r="D159" s="62" t="s">
        <v>955</v>
      </c>
      <c r="E159" s="62" t="s">
        <v>532</v>
      </c>
      <c r="F159" s="62" t="s">
        <v>532</v>
      </c>
      <c r="G159" s="62" t="s">
        <v>539</v>
      </c>
      <c r="H159" s="62" t="s">
        <v>957</v>
      </c>
      <c r="I159" s="59">
        <v>2540</v>
      </c>
    </row>
    <row r="160" spans="1:9" ht="15" customHeight="1" x14ac:dyDescent="0.45">
      <c r="A160" s="152" t="s">
        <v>1016</v>
      </c>
      <c r="B160" s="152" t="s">
        <v>540</v>
      </c>
      <c r="C160" s="61">
        <v>41214</v>
      </c>
      <c r="D160" s="62" t="s">
        <v>955</v>
      </c>
      <c r="E160" s="62" t="s">
        <v>532</v>
      </c>
      <c r="F160" s="62" t="s">
        <v>392</v>
      </c>
      <c r="G160" s="62" t="s">
        <v>393</v>
      </c>
      <c r="H160" s="62" t="s">
        <v>957</v>
      </c>
      <c r="I160" s="59">
        <v>2746</v>
      </c>
    </row>
    <row r="161" spans="1:9" ht="15" customHeight="1" x14ac:dyDescent="0.45">
      <c r="A161" s="152" t="s">
        <v>1016</v>
      </c>
      <c r="B161" s="152" t="s">
        <v>541</v>
      </c>
      <c r="C161" s="61">
        <v>39203</v>
      </c>
      <c r="D161" s="62" t="s">
        <v>955</v>
      </c>
      <c r="E161" s="62" t="s">
        <v>532</v>
      </c>
      <c r="F161" s="62" t="s">
        <v>532</v>
      </c>
      <c r="G161" s="62" t="s">
        <v>542</v>
      </c>
      <c r="H161" s="62" t="s">
        <v>957</v>
      </c>
      <c r="I161" s="59">
        <v>4689</v>
      </c>
    </row>
    <row r="162" spans="1:9" ht="15" customHeight="1" x14ac:dyDescent="0.45">
      <c r="A162" s="152" t="s">
        <v>1016</v>
      </c>
      <c r="B162" s="152" t="s">
        <v>543</v>
      </c>
      <c r="C162" s="61">
        <v>42339</v>
      </c>
      <c r="D162" s="62" t="s">
        <v>955</v>
      </c>
      <c r="E162" s="62" t="s">
        <v>532</v>
      </c>
      <c r="F162" s="62" t="s">
        <v>532</v>
      </c>
      <c r="G162" s="62" t="s">
        <v>544</v>
      </c>
      <c r="H162" s="62" t="s">
        <v>962</v>
      </c>
      <c r="I162" s="59">
        <v>1304</v>
      </c>
    </row>
    <row r="163" spans="1:9" ht="15" customHeight="1" x14ac:dyDescent="0.45">
      <c r="A163" s="152" t="s">
        <v>1016</v>
      </c>
      <c r="B163" s="152" t="s">
        <v>545</v>
      </c>
      <c r="C163" s="61">
        <v>36465</v>
      </c>
      <c r="D163" s="62" t="s">
        <v>955</v>
      </c>
      <c r="E163" s="62" t="s">
        <v>532</v>
      </c>
      <c r="F163" s="62" t="s">
        <v>532</v>
      </c>
      <c r="G163" s="62" t="s">
        <v>546</v>
      </c>
      <c r="H163" s="62" t="s">
        <v>957</v>
      </c>
      <c r="I163" s="59">
        <v>3290</v>
      </c>
    </row>
    <row r="164" spans="1:9" ht="15" customHeight="1" x14ac:dyDescent="0.45">
      <c r="A164" s="152" t="s">
        <v>1016</v>
      </c>
      <c r="B164" s="152" t="s">
        <v>547</v>
      </c>
      <c r="C164" s="61">
        <v>39904</v>
      </c>
      <c r="D164" s="62" t="s">
        <v>955</v>
      </c>
      <c r="E164" s="62" t="s">
        <v>532</v>
      </c>
      <c r="F164" s="62" t="s">
        <v>532</v>
      </c>
      <c r="G164" s="62" t="s">
        <v>548</v>
      </c>
      <c r="H164" s="62" t="s">
        <v>957</v>
      </c>
      <c r="I164" s="59">
        <v>5384</v>
      </c>
    </row>
    <row r="165" spans="1:9" ht="15" customHeight="1" x14ac:dyDescent="0.45">
      <c r="A165" s="152" t="s">
        <v>1016</v>
      </c>
      <c r="B165" s="152" t="s">
        <v>549</v>
      </c>
      <c r="C165" s="61">
        <v>40878</v>
      </c>
      <c r="D165" s="62" t="s">
        <v>955</v>
      </c>
      <c r="E165" s="62" t="s">
        <v>532</v>
      </c>
      <c r="F165" s="62" t="s">
        <v>532</v>
      </c>
      <c r="G165" s="62" t="s">
        <v>550</v>
      </c>
      <c r="H165" s="62" t="s">
        <v>957</v>
      </c>
      <c r="I165" s="59">
        <v>3312</v>
      </c>
    </row>
    <row r="166" spans="1:9" ht="15" customHeight="1" x14ac:dyDescent="0.45">
      <c r="A166" s="152" t="s">
        <v>1016</v>
      </c>
      <c r="B166" s="152" t="s">
        <v>551</v>
      </c>
      <c r="C166" s="61">
        <v>39234</v>
      </c>
      <c r="D166" s="62" t="s">
        <v>955</v>
      </c>
      <c r="E166" s="62" t="s">
        <v>532</v>
      </c>
      <c r="F166" s="62" t="s">
        <v>532</v>
      </c>
      <c r="G166" s="62" t="s">
        <v>552</v>
      </c>
      <c r="H166" s="62" t="s">
        <v>962</v>
      </c>
      <c r="I166" s="59">
        <v>4202</v>
      </c>
    </row>
    <row r="167" spans="1:9" ht="15" customHeight="1" x14ac:dyDescent="0.45">
      <c r="A167" s="152" t="s">
        <v>1016</v>
      </c>
      <c r="B167" s="152" t="s">
        <v>553</v>
      </c>
      <c r="C167" s="61">
        <v>40575</v>
      </c>
      <c r="D167" s="62" t="s">
        <v>955</v>
      </c>
      <c r="E167" s="62" t="s">
        <v>532</v>
      </c>
      <c r="F167" s="62" t="s">
        <v>532</v>
      </c>
      <c r="G167" s="62" t="s">
        <v>554</v>
      </c>
      <c r="H167" s="62" t="s">
        <v>957</v>
      </c>
      <c r="I167" s="59">
        <v>3185</v>
      </c>
    </row>
    <row r="168" spans="1:9" ht="15" customHeight="1" x14ac:dyDescent="0.45">
      <c r="A168" s="152" t="s">
        <v>1016</v>
      </c>
      <c r="B168" s="152" t="s">
        <v>555</v>
      </c>
      <c r="C168" s="61">
        <v>41579</v>
      </c>
      <c r="D168" s="62" t="s">
        <v>955</v>
      </c>
      <c r="E168" s="62" t="s">
        <v>532</v>
      </c>
      <c r="F168" s="62" t="s">
        <v>532</v>
      </c>
      <c r="G168" s="62" t="s">
        <v>556</v>
      </c>
      <c r="H168" s="62" t="s">
        <v>957</v>
      </c>
      <c r="I168" s="59">
        <v>3506</v>
      </c>
    </row>
    <row r="169" spans="1:9" ht="15" customHeight="1" x14ac:dyDescent="0.45">
      <c r="A169" s="152" t="s">
        <v>1016</v>
      </c>
      <c r="B169" s="152" t="s">
        <v>557</v>
      </c>
      <c r="C169" s="61">
        <v>40664</v>
      </c>
      <c r="D169" s="62" t="s">
        <v>955</v>
      </c>
      <c r="E169" s="62" t="s">
        <v>532</v>
      </c>
      <c r="F169" s="62" t="s">
        <v>558</v>
      </c>
      <c r="G169" s="62" t="s">
        <v>559</v>
      </c>
      <c r="H169" s="62" t="s">
        <v>957</v>
      </c>
      <c r="I169" s="59">
        <v>2618</v>
      </c>
    </row>
    <row r="170" spans="1:9" ht="15" customHeight="1" x14ac:dyDescent="0.45">
      <c r="A170" s="152" t="s">
        <v>1016</v>
      </c>
      <c r="B170" s="152" t="s">
        <v>560</v>
      </c>
      <c r="C170" s="61">
        <v>41244</v>
      </c>
      <c r="D170" s="62" t="s">
        <v>955</v>
      </c>
      <c r="E170" s="62" t="s">
        <v>532</v>
      </c>
      <c r="F170" s="62" t="s">
        <v>561</v>
      </c>
      <c r="G170" s="62" t="s">
        <v>562</v>
      </c>
      <c r="H170" s="62" t="s">
        <v>962</v>
      </c>
      <c r="I170" s="59">
        <v>4677</v>
      </c>
    </row>
    <row r="171" spans="1:9" ht="15" customHeight="1" x14ac:dyDescent="0.45">
      <c r="A171" s="152" t="s">
        <v>1016</v>
      </c>
      <c r="B171" s="152" t="s">
        <v>563</v>
      </c>
      <c r="C171" s="61">
        <v>39753</v>
      </c>
      <c r="D171" s="62" t="s">
        <v>955</v>
      </c>
      <c r="E171" s="62" t="s">
        <v>532</v>
      </c>
      <c r="F171" s="62" t="s">
        <v>561</v>
      </c>
      <c r="G171" s="62" t="s">
        <v>564</v>
      </c>
      <c r="H171" s="62" t="s">
        <v>957</v>
      </c>
      <c r="I171" s="59">
        <v>4458</v>
      </c>
    </row>
    <row r="172" spans="1:9" ht="15" customHeight="1" x14ac:dyDescent="0.45">
      <c r="A172" s="152" t="s">
        <v>1016</v>
      </c>
      <c r="B172" s="152" t="s">
        <v>565</v>
      </c>
      <c r="C172" s="61">
        <v>42036</v>
      </c>
      <c r="D172" s="62" t="s">
        <v>955</v>
      </c>
      <c r="E172" s="62" t="s">
        <v>532</v>
      </c>
      <c r="F172" s="62" t="s">
        <v>566</v>
      </c>
      <c r="G172" s="62" t="s">
        <v>567</v>
      </c>
      <c r="H172" s="62" t="s">
        <v>957</v>
      </c>
      <c r="I172" s="59">
        <v>2093</v>
      </c>
    </row>
    <row r="173" spans="1:9" ht="15" customHeight="1" x14ac:dyDescent="0.45">
      <c r="A173" s="152" t="s">
        <v>1016</v>
      </c>
      <c r="B173" s="152" t="s">
        <v>568</v>
      </c>
      <c r="C173" s="61">
        <v>42064</v>
      </c>
      <c r="D173" s="62" t="s">
        <v>955</v>
      </c>
      <c r="E173" s="62" t="s">
        <v>532</v>
      </c>
      <c r="F173" s="62" t="s">
        <v>569</v>
      </c>
      <c r="G173" s="62" t="s">
        <v>570</v>
      </c>
      <c r="H173" s="62" t="s">
        <v>957</v>
      </c>
      <c r="I173" s="59">
        <v>1919</v>
      </c>
    </row>
    <row r="174" spans="1:9" ht="15" customHeight="1" x14ac:dyDescent="0.45">
      <c r="A174" s="152" t="s">
        <v>1016</v>
      </c>
      <c r="B174" s="152" t="s">
        <v>571</v>
      </c>
      <c r="C174" s="61">
        <v>41365</v>
      </c>
      <c r="D174" s="62" t="s">
        <v>955</v>
      </c>
      <c r="E174" s="62" t="s">
        <v>532</v>
      </c>
      <c r="F174" s="62" t="s">
        <v>572</v>
      </c>
      <c r="G174" s="62" t="s">
        <v>573</v>
      </c>
      <c r="H174" s="62" t="s">
        <v>957</v>
      </c>
      <c r="I174" s="59">
        <v>2288.0300000000002</v>
      </c>
    </row>
    <row r="175" spans="1:9" ht="15" customHeight="1" x14ac:dyDescent="0.45">
      <c r="A175" s="152" t="s">
        <v>1016</v>
      </c>
      <c r="B175" s="152" t="s">
        <v>574</v>
      </c>
      <c r="C175" s="61">
        <v>42186</v>
      </c>
      <c r="D175" s="62" t="s">
        <v>955</v>
      </c>
      <c r="E175" s="62" t="s">
        <v>532</v>
      </c>
      <c r="F175" s="62" t="s">
        <v>575</v>
      </c>
      <c r="G175" s="62" t="s">
        <v>576</v>
      </c>
      <c r="H175" s="62" t="s">
        <v>957</v>
      </c>
      <c r="I175" s="59">
        <v>2716</v>
      </c>
    </row>
    <row r="176" spans="1:9" ht="15" customHeight="1" x14ac:dyDescent="0.45">
      <c r="A176" s="152" t="s">
        <v>1016</v>
      </c>
      <c r="B176" s="152" t="s">
        <v>577</v>
      </c>
      <c r="C176" s="61">
        <v>36495</v>
      </c>
      <c r="D176" s="62" t="s">
        <v>955</v>
      </c>
      <c r="E176" s="62" t="s">
        <v>532</v>
      </c>
      <c r="F176" s="62" t="s">
        <v>578</v>
      </c>
      <c r="G176" s="62" t="s">
        <v>579</v>
      </c>
      <c r="H176" s="62" t="s">
        <v>957</v>
      </c>
      <c r="I176" s="59">
        <v>3582</v>
      </c>
    </row>
    <row r="177" spans="1:9" ht="15" customHeight="1" x14ac:dyDescent="0.45">
      <c r="A177" s="152" t="s">
        <v>1016</v>
      </c>
      <c r="B177" s="152" t="s">
        <v>580</v>
      </c>
      <c r="C177" s="61">
        <v>42461</v>
      </c>
      <c r="D177" s="62" t="s">
        <v>955</v>
      </c>
      <c r="E177" s="62" t="s">
        <v>532</v>
      </c>
      <c r="F177" s="62" t="s">
        <v>578</v>
      </c>
      <c r="G177" s="62" t="s">
        <v>581</v>
      </c>
      <c r="H177" s="62" t="s">
        <v>957</v>
      </c>
      <c r="I177" s="59">
        <v>2956</v>
      </c>
    </row>
    <row r="178" spans="1:9" ht="15" customHeight="1" x14ac:dyDescent="0.45">
      <c r="A178" s="152" t="s">
        <v>1016</v>
      </c>
      <c r="B178" s="152" t="s">
        <v>582</v>
      </c>
      <c r="C178" s="61">
        <v>40787</v>
      </c>
      <c r="D178" s="62" t="s">
        <v>955</v>
      </c>
      <c r="E178" s="62" t="s">
        <v>532</v>
      </c>
      <c r="F178" s="62" t="s">
        <v>583</v>
      </c>
      <c r="G178" s="62" t="s">
        <v>584</v>
      </c>
      <c r="H178" s="62" t="s">
        <v>957</v>
      </c>
      <c r="I178" s="59">
        <v>1808</v>
      </c>
    </row>
    <row r="179" spans="1:9" ht="15" customHeight="1" x14ac:dyDescent="0.45">
      <c r="A179" s="152" t="s">
        <v>1016</v>
      </c>
      <c r="B179" s="152" t="s">
        <v>585</v>
      </c>
      <c r="C179" s="61">
        <v>41548</v>
      </c>
      <c r="D179" s="62" t="s">
        <v>955</v>
      </c>
      <c r="E179" s="62" t="s">
        <v>532</v>
      </c>
      <c r="F179" s="62" t="s">
        <v>532</v>
      </c>
      <c r="G179" s="62" t="s">
        <v>586</v>
      </c>
      <c r="H179" s="62" t="s">
        <v>957</v>
      </c>
      <c r="I179" s="59">
        <v>2795</v>
      </c>
    </row>
    <row r="180" spans="1:9" ht="15" customHeight="1" x14ac:dyDescent="0.45">
      <c r="A180" s="152" t="s">
        <v>1016</v>
      </c>
      <c r="B180" s="152" t="s">
        <v>587</v>
      </c>
      <c r="C180" s="61">
        <v>41579</v>
      </c>
      <c r="D180" s="62" t="s">
        <v>955</v>
      </c>
      <c r="E180" s="62" t="s">
        <v>532</v>
      </c>
      <c r="F180" s="62" t="s">
        <v>588</v>
      </c>
      <c r="G180" s="62" t="s">
        <v>589</v>
      </c>
      <c r="H180" s="62" t="s">
        <v>957</v>
      </c>
      <c r="I180" s="59">
        <v>2341</v>
      </c>
    </row>
    <row r="181" spans="1:9" ht="15" customHeight="1" x14ac:dyDescent="0.45">
      <c r="A181" s="152" t="s">
        <v>1016</v>
      </c>
      <c r="B181" s="152" t="s">
        <v>590</v>
      </c>
      <c r="C181" s="61">
        <v>40483</v>
      </c>
      <c r="D181" s="62" t="s">
        <v>955</v>
      </c>
      <c r="E181" s="62" t="s">
        <v>532</v>
      </c>
      <c r="F181" s="62" t="s">
        <v>575</v>
      </c>
      <c r="G181" s="62" t="s">
        <v>591</v>
      </c>
      <c r="H181" s="62" t="s">
        <v>957</v>
      </c>
      <c r="I181" s="59">
        <v>2859</v>
      </c>
    </row>
    <row r="182" spans="1:9" ht="15" customHeight="1" x14ac:dyDescent="0.45">
      <c r="A182" s="152" t="s">
        <v>1016</v>
      </c>
      <c r="B182" s="152" t="s">
        <v>592</v>
      </c>
      <c r="C182" s="61">
        <v>30407</v>
      </c>
      <c r="D182" s="62" t="s">
        <v>967</v>
      </c>
      <c r="E182" s="62" t="s">
        <v>593</v>
      </c>
      <c r="F182" s="62" t="s">
        <v>594</v>
      </c>
      <c r="G182" s="62" t="s">
        <v>595</v>
      </c>
      <c r="H182" s="62" t="s">
        <v>962</v>
      </c>
      <c r="I182" s="59">
        <v>3801</v>
      </c>
    </row>
    <row r="183" spans="1:9" ht="15" customHeight="1" x14ac:dyDescent="0.45">
      <c r="A183" s="152" t="s">
        <v>1016</v>
      </c>
      <c r="B183" s="152" t="s">
        <v>596</v>
      </c>
      <c r="C183" s="61">
        <v>39387</v>
      </c>
      <c r="D183" s="62" t="s">
        <v>967</v>
      </c>
      <c r="E183" s="62" t="s">
        <v>593</v>
      </c>
      <c r="F183" s="62" t="s">
        <v>594</v>
      </c>
      <c r="G183" s="62" t="s">
        <v>597</v>
      </c>
      <c r="H183" s="62" t="s">
        <v>957</v>
      </c>
      <c r="I183" s="59">
        <v>2386</v>
      </c>
    </row>
    <row r="184" spans="1:9" ht="15" customHeight="1" x14ac:dyDescent="0.45">
      <c r="A184" s="152" t="s">
        <v>1016</v>
      </c>
      <c r="B184" s="152" t="s">
        <v>598</v>
      </c>
      <c r="C184" s="61">
        <v>30072</v>
      </c>
      <c r="D184" s="62" t="s">
        <v>967</v>
      </c>
      <c r="E184" s="62" t="s">
        <v>593</v>
      </c>
      <c r="F184" s="62" t="s">
        <v>599</v>
      </c>
      <c r="G184" s="62" t="s">
        <v>600</v>
      </c>
      <c r="H184" s="62" t="s">
        <v>962</v>
      </c>
      <c r="I184" s="59">
        <v>7138</v>
      </c>
    </row>
    <row r="185" spans="1:9" ht="15" customHeight="1" x14ac:dyDescent="0.45">
      <c r="A185" s="152" t="s">
        <v>1021</v>
      </c>
      <c r="B185" s="152" t="s">
        <v>601</v>
      </c>
      <c r="C185" s="61">
        <v>38473</v>
      </c>
      <c r="D185" s="62" t="s">
        <v>967</v>
      </c>
      <c r="E185" s="62" t="s">
        <v>593</v>
      </c>
      <c r="F185" s="62" t="s">
        <v>599</v>
      </c>
      <c r="G185" s="62" t="s">
        <v>602</v>
      </c>
      <c r="H185" s="62" t="s">
        <v>957</v>
      </c>
      <c r="I185" s="59">
        <v>8237.8799999999992</v>
      </c>
    </row>
    <row r="186" spans="1:9" ht="15" customHeight="1" x14ac:dyDescent="0.45">
      <c r="A186" s="152" t="s">
        <v>1016</v>
      </c>
      <c r="B186" s="152" t="s">
        <v>603</v>
      </c>
      <c r="C186" s="61">
        <v>43009</v>
      </c>
      <c r="D186" s="62" t="s">
        <v>967</v>
      </c>
      <c r="E186" s="62" t="s">
        <v>593</v>
      </c>
      <c r="F186" s="62" t="s">
        <v>599</v>
      </c>
      <c r="G186" s="62" t="s">
        <v>604</v>
      </c>
      <c r="H186" s="62" t="s">
        <v>957</v>
      </c>
      <c r="I186" s="59">
        <v>2325.91</v>
      </c>
    </row>
    <row r="187" spans="1:9" ht="15" customHeight="1" x14ac:dyDescent="0.45">
      <c r="A187" s="152" t="s">
        <v>1016</v>
      </c>
      <c r="B187" s="152" t="s">
        <v>605</v>
      </c>
      <c r="C187" s="61">
        <v>41579</v>
      </c>
      <c r="D187" s="62" t="s">
        <v>960</v>
      </c>
      <c r="E187" s="62" t="s">
        <v>606</v>
      </c>
      <c r="F187" s="62" t="s">
        <v>607</v>
      </c>
      <c r="G187" s="62" t="s">
        <v>608</v>
      </c>
      <c r="H187" s="62" t="s">
        <v>957</v>
      </c>
      <c r="I187" s="59">
        <v>2999</v>
      </c>
    </row>
    <row r="188" spans="1:9" ht="15" customHeight="1" x14ac:dyDescent="0.45">
      <c r="A188" s="152" t="s">
        <v>1016</v>
      </c>
      <c r="B188" s="152" t="s">
        <v>609</v>
      </c>
      <c r="C188" s="61">
        <v>41944</v>
      </c>
      <c r="D188" s="62" t="s">
        <v>960</v>
      </c>
      <c r="E188" s="62" t="s">
        <v>610</v>
      </c>
      <c r="F188" s="62" t="s">
        <v>611</v>
      </c>
      <c r="G188" s="62" t="s">
        <v>612</v>
      </c>
      <c r="H188" s="62" t="s">
        <v>957</v>
      </c>
      <c r="I188" s="59">
        <v>2537</v>
      </c>
    </row>
    <row r="189" spans="1:9" ht="15" customHeight="1" x14ac:dyDescent="0.45">
      <c r="A189" s="152" t="s">
        <v>1016</v>
      </c>
      <c r="B189" s="152" t="s">
        <v>613</v>
      </c>
      <c r="C189" s="61">
        <v>41944</v>
      </c>
      <c r="D189" s="62" t="s">
        <v>960</v>
      </c>
      <c r="E189" s="62" t="s">
        <v>610</v>
      </c>
      <c r="F189" s="62" t="s">
        <v>611</v>
      </c>
      <c r="G189" s="62" t="s">
        <v>614</v>
      </c>
      <c r="H189" s="62" t="s">
        <v>957</v>
      </c>
      <c r="I189" s="59">
        <v>2579</v>
      </c>
    </row>
    <row r="190" spans="1:9" ht="15" customHeight="1" x14ac:dyDescent="0.45">
      <c r="A190" s="152" t="s">
        <v>1016</v>
      </c>
      <c r="B190" s="152" t="s">
        <v>615</v>
      </c>
      <c r="C190" s="61">
        <v>40634</v>
      </c>
      <c r="D190" s="62" t="s">
        <v>964</v>
      </c>
      <c r="E190" s="62" t="s">
        <v>616</v>
      </c>
      <c r="F190" s="62" t="s">
        <v>617</v>
      </c>
      <c r="G190" s="62" t="s">
        <v>618</v>
      </c>
      <c r="H190" s="62" t="s">
        <v>957</v>
      </c>
      <c r="I190" s="59">
        <v>3020</v>
      </c>
    </row>
    <row r="191" spans="1:9" ht="15" customHeight="1" x14ac:dyDescent="0.45">
      <c r="A191" s="152" t="s">
        <v>1016</v>
      </c>
      <c r="B191" s="152" t="s">
        <v>619</v>
      </c>
      <c r="C191" s="61">
        <v>43040</v>
      </c>
      <c r="D191" s="62" t="s">
        <v>964</v>
      </c>
      <c r="E191" s="62" t="s">
        <v>616</v>
      </c>
      <c r="F191" s="62" t="s">
        <v>617</v>
      </c>
      <c r="G191" s="62" t="s">
        <v>620</v>
      </c>
      <c r="H191" s="62" t="s">
        <v>957</v>
      </c>
      <c r="I191" s="59">
        <v>2083</v>
      </c>
    </row>
    <row r="192" spans="1:9" ht="15" customHeight="1" x14ac:dyDescent="0.45">
      <c r="A192" s="152" t="s">
        <v>1016</v>
      </c>
      <c r="B192" s="152" t="s">
        <v>621</v>
      </c>
      <c r="C192" s="61">
        <v>40269</v>
      </c>
      <c r="D192" s="62" t="s">
        <v>964</v>
      </c>
      <c r="E192" s="62" t="s">
        <v>616</v>
      </c>
      <c r="F192" s="62" t="s">
        <v>622</v>
      </c>
      <c r="G192" s="62" t="s">
        <v>623</v>
      </c>
      <c r="H192" s="62" t="s">
        <v>957</v>
      </c>
      <c r="I192" s="59">
        <v>2689</v>
      </c>
    </row>
    <row r="193" spans="1:9" ht="15" customHeight="1" x14ac:dyDescent="0.45">
      <c r="A193" s="152" t="s">
        <v>1016</v>
      </c>
      <c r="B193" s="152" t="s">
        <v>624</v>
      </c>
      <c r="C193" s="61">
        <v>41518</v>
      </c>
      <c r="D193" s="62" t="s">
        <v>964</v>
      </c>
      <c r="E193" s="62" t="s">
        <v>616</v>
      </c>
      <c r="F193" s="62" t="s">
        <v>625</v>
      </c>
      <c r="G193" s="62" t="s">
        <v>626</v>
      </c>
      <c r="H193" s="62" t="s">
        <v>957</v>
      </c>
      <c r="I193" s="59">
        <v>2971</v>
      </c>
    </row>
    <row r="194" spans="1:9" ht="15" customHeight="1" x14ac:dyDescent="0.45">
      <c r="A194" s="152" t="s">
        <v>1016</v>
      </c>
      <c r="B194" s="152" t="s">
        <v>1200</v>
      </c>
      <c r="C194" s="61">
        <v>42309</v>
      </c>
      <c r="D194" s="62" t="s">
        <v>964</v>
      </c>
      <c r="E194" s="62" t="s">
        <v>616</v>
      </c>
      <c r="F194" s="62" t="s">
        <v>627</v>
      </c>
      <c r="G194" s="62" t="s">
        <v>628</v>
      </c>
      <c r="H194" s="62" t="s">
        <v>957</v>
      </c>
      <c r="I194" s="59">
        <v>2046</v>
      </c>
    </row>
    <row r="195" spans="1:9" ht="15" customHeight="1" x14ac:dyDescent="0.45">
      <c r="A195" s="152" t="s">
        <v>1016</v>
      </c>
      <c r="B195" s="152" t="s">
        <v>629</v>
      </c>
      <c r="C195" s="61">
        <v>39387</v>
      </c>
      <c r="D195" s="62" t="s">
        <v>964</v>
      </c>
      <c r="E195" s="62" t="s">
        <v>616</v>
      </c>
      <c r="F195" s="62" t="s">
        <v>627</v>
      </c>
      <c r="G195" s="62" t="s">
        <v>630</v>
      </c>
      <c r="H195" s="62" t="s">
        <v>957</v>
      </c>
      <c r="I195" s="59">
        <v>3313</v>
      </c>
    </row>
    <row r="196" spans="1:9" ht="15" customHeight="1" x14ac:dyDescent="0.45">
      <c r="A196" s="152" t="s">
        <v>1016</v>
      </c>
      <c r="B196" s="152" t="s">
        <v>631</v>
      </c>
      <c r="C196" s="61">
        <v>41000</v>
      </c>
      <c r="D196" s="62" t="s">
        <v>964</v>
      </c>
      <c r="E196" s="62" t="s">
        <v>616</v>
      </c>
      <c r="F196" s="62" t="s">
        <v>627</v>
      </c>
      <c r="G196" s="62" t="s">
        <v>632</v>
      </c>
      <c r="H196" s="62" t="s">
        <v>957</v>
      </c>
      <c r="I196" s="59">
        <v>3022</v>
      </c>
    </row>
    <row r="197" spans="1:9" ht="15" customHeight="1" x14ac:dyDescent="0.45">
      <c r="A197" s="152" t="s">
        <v>1016</v>
      </c>
      <c r="B197" s="152" t="s">
        <v>1201</v>
      </c>
      <c r="C197" s="61">
        <v>42461</v>
      </c>
      <c r="D197" s="62" t="s">
        <v>964</v>
      </c>
      <c r="E197" s="62" t="s">
        <v>616</v>
      </c>
      <c r="F197" s="62" t="s">
        <v>627</v>
      </c>
      <c r="G197" s="62" t="s">
        <v>633</v>
      </c>
      <c r="H197" s="62" t="s">
        <v>957</v>
      </c>
      <c r="I197" s="59">
        <v>2093</v>
      </c>
    </row>
    <row r="198" spans="1:9" ht="15" customHeight="1" x14ac:dyDescent="0.45">
      <c r="A198" s="152" t="s">
        <v>1016</v>
      </c>
      <c r="B198" s="152" t="s">
        <v>634</v>
      </c>
      <c r="C198" s="61">
        <v>42309</v>
      </c>
      <c r="D198" s="62" t="s">
        <v>964</v>
      </c>
      <c r="E198" s="62" t="s">
        <v>616</v>
      </c>
      <c r="F198" s="62" t="s">
        <v>627</v>
      </c>
      <c r="G198" s="62" t="s">
        <v>635</v>
      </c>
      <c r="H198" s="62" t="s">
        <v>962</v>
      </c>
      <c r="I198" s="59">
        <v>5481</v>
      </c>
    </row>
    <row r="199" spans="1:9" ht="15" customHeight="1" x14ac:dyDescent="0.45">
      <c r="A199" s="152" t="s">
        <v>1016</v>
      </c>
      <c r="B199" s="152" t="s">
        <v>636</v>
      </c>
      <c r="C199" s="61">
        <v>41244</v>
      </c>
      <c r="D199" s="62" t="s">
        <v>964</v>
      </c>
      <c r="E199" s="62" t="s">
        <v>616</v>
      </c>
      <c r="F199" s="62" t="s">
        <v>627</v>
      </c>
      <c r="G199" s="62" t="s">
        <v>637</v>
      </c>
      <c r="H199" s="62" t="s">
        <v>957</v>
      </c>
      <c r="I199" s="59">
        <v>1927</v>
      </c>
    </row>
    <row r="200" spans="1:9" ht="15" customHeight="1" x14ac:dyDescent="0.45">
      <c r="A200" s="152" t="s">
        <v>1016</v>
      </c>
      <c r="B200" s="152" t="s">
        <v>638</v>
      </c>
      <c r="C200" s="61">
        <v>42979</v>
      </c>
      <c r="D200" s="62" t="s">
        <v>964</v>
      </c>
      <c r="E200" s="62" t="s">
        <v>616</v>
      </c>
      <c r="F200" s="62" t="s">
        <v>639</v>
      </c>
      <c r="G200" s="62" t="s">
        <v>640</v>
      </c>
      <c r="H200" s="62" t="s">
        <v>957</v>
      </c>
      <c r="I200" s="59">
        <v>2495</v>
      </c>
    </row>
    <row r="201" spans="1:9" ht="15" customHeight="1" x14ac:dyDescent="0.45">
      <c r="A201" s="152" t="s">
        <v>1016</v>
      </c>
      <c r="B201" s="152" t="s">
        <v>641</v>
      </c>
      <c r="C201" s="61">
        <v>42309</v>
      </c>
      <c r="D201" s="62" t="s">
        <v>964</v>
      </c>
      <c r="E201" s="62" t="s">
        <v>616</v>
      </c>
      <c r="F201" s="62" t="s">
        <v>642</v>
      </c>
      <c r="G201" s="62" t="s">
        <v>643</v>
      </c>
      <c r="H201" s="62" t="s">
        <v>957</v>
      </c>
      <c r="I201" s="59">
        <v>2099</v>
      </c>
    </row>
    <row r="202" spans="1:9" ht="15" customHeight="1" x14ac:dyDescent="0.45">
      <c r="A202" s="152" t="s">
        <v>1016</v>
      </c>
      <c r="B202" s="152" t="s">
        <v>644</v>
      </c>
      <c r="C202" s="61">
        <v>30864</v>
      </c>
      <c r="D202" s="62" t="s">
        <v>964</v>
      </c>
      <c r="E202" s="62" t="s">
        <v>616</v>
      </c>
      <c r="F202" s="62" t="s">
        <v>639</v>
      </c>
      <c r="G202" s="62" t="s">
        <v>645</v>
      </c>
      <c r="H202" s="62" t="s">
        <v>962</v>
      </c>
      <c r="I202" s="59">
        <v>3055</v>
      </c>
    </row>
    <row r="203" spans="1:9" ht="15" customHeight="1" x14ac:dyDescent="0.45">
      <c r="A203" s="152" t="s">
        <v>1016</v>
      </c>
      <c r="B203" s="152" t="s">
        <v>646</v>
      </c>
      <c r="C203" s="61">
        <v>41579</v>
      </c>
      <c r="D203" s="62" t="s">
        <v>964</v>
      </c>
      <c r="E203" s="62" t="s">
        <v>616</v>
      </c>
      <c r="F203" s="62" t="s">
        <v>647</v>
      </c>
      <c r="G203" s="62" t="s">
        <v>648</v>
      </c>
      <c r="H203" s="62" t="s">
        <v>957</v>
      </c>
      <c r="I203" s="59">
        <v>2320</v>
      </c>
    </row>
    <row r="204" spans="1:9" ht="15" customHeight="1" x14ac:dyDescent="0.45">
      <c r="A204" s="152" t="s">
        <v>1016</v>
      </c>
      <c r="B204" s="152" t="s">
        <v>649</v>
      </c>
      <c r="C204" s="61">
        <v>39022</v>
      </c>
      <c r="D204" s="62" t="s">
        <v>964</v>
      </c>
      <c r="E204" s="62" t="s">
        <v>650</v>
      </c>
      <c r="F204" s="62" t="s">
        <v>651</v>
      </c>
      <c r="G204" s="62" t="s">
        <v>652</v>
      </c>
      <c r="H204" s="62" t="s">
        <v>957</v>
      </c>
      <c r="I204" s="59">
        <v>3877</v>
      </c>
    </row>
    <row r="205" spans="1:9" ht="15" customHeight="1" x14ac:dyDescent="0.45">
      <c r="A205" s="152" t="s">
        <v>1016</v>
      </c>
      <c r="B205" s="152" t="s">
        <v>1161</v>
      </c>
      <c r="C205" s="61">
        <v>41944</v>
      </c>
      <c r="D205" s="62" t="s">
        <v>964</v>
      </c>
      <c r="E205" s="62" t="s">
        <v>650</v>
      </c>
      <c r="F205" s="62" t="s">
        <v>653</v>
      </c>
      <c r="G205" s="62" t="s">
        <v>654</v>
      </c>
      <c r="H205" s="62" t="s">
        <v>957</v>
      </c>
      <c r="I205" s="59">
        <v>2064</v>
      </c>
    </row>
    <row r="206" spans="1:9" ht="15" customHeight="1" x14ac:dyDescent="0.45">
      <c r="A206" s="152" t="s">
        <v>1016</v>
      </c>
      <c r="B206" s="152" t="s">
        <v>655</v>
      </c>
      <c r="C206" s="61">
        <v>41883</v>
      </c>
      <c r="D206" s="62" t="s">
        <v>964</v>
      </c>
      <c r="E206" s="62" t="s">
        <v>650</v>
      </c>
      <c r="F206" s="62" t="s">
        <v>657</v>
      </c>
      <c r="G206" s="62" t="s">
        <v>656</v>
      </c>
      <c r="H206" s="62" t="s">
        <v>957</v>
      </c>
      <c r="I206" s="59">
        <v>1627</v>
      </c>
    </row>
    <row r="207" spans="1:9" ht="15" customHeight="1" x14ac:dyDescent="0.45">
      <c r="A207" s="152" t="s">
        <v>1016</v>
      </c>
      <c r="B207" s="152" t="s">
        <v>658</v>
      </c>
      <c r="C207" s="61">
        <v>40513</v>
      </c>
      <c r="D207" s="62" t="s">
        <v>964</v>
      </c>
      <c r="E207" s="62" t="s">
        <v>650</v>
      </c>
      <c r="F207" s="62" t="s">
        <v>657</v>
      </c>
      <c r="G207" s="62" t="s">
        <v>659</v>
      </c>
      <c r="H207" s="62" t="s">
        <v>957</v>
      </c>
      <c r="I207" s="59">
        <v>2664</v>
      </c>
    </row>
    <row r="208" spans="1:9" ht="15" customHeight="1" x14ac:dyDescent="0.45">
      <c r="A208" s="152" t="s">
        <v>1016</v>
      </c>
      <c r="B208" s="152" t="s">
        <v>660</v>
      </c>
      <c r="C208" s="61">
        <v>41548</v>
      </c>
      <c r="D208" s="62" t="s">
        <v>964</v>
      </c>
      <c r="E208" s="62" t="s">
        <v>650</v>
      </c>
      <c r="F208" s="62" t="s">
        <v>661</v>
      </c>
      <c r="G208" s="62" t="s">
        <v>662</v>
      </c>
      <c r="H208" s="62" t="s">
        <v>957</v>
      </c>
      <c r="I208" s="59">
        <v>1667</v>
      </c>
    </row>
    <row r="209" spans="1:9" ht="15" customHeight="1" x14ac:dyDescent="0.45">
      <c r="A209" s="152" t="s">
        <v>1016</v>
      </c>
      <c r="B209" s="152" t="s">
        <v>663</v>
      </c>
      <c r="C209" s="61">
        <v>42461</v>
      </c>
      <c r="D209" s="62" t="s">
        <v>964</v>
      </c>
      <c r="E209" s="62" t="s">
        <v>650</v>
      </c>
      <c r="F209" s="62" t="s">
        <v>664</v>
      </c>
      <c r="G209" s="62" t="s">
        <v>665</v>
      </c>
      <c r="H209" s="62" t="s">
        <v>957</v>
      </c>
      <c r="I209" s="59">
        <v>2233</v>
      </c>
    </row>
    <row r="210" spans="1:9" ht="15" customHeight="1" x14ac:dyDescent="0.45">
      <c r="A210" s="152" t="s">
        <v>1016</v>
      </c>
      <c r="B210" s="152" t="s">
        <v>666</v>
      </c>
      <c r="C210" s="61">
        <v>41883</v>
      </c>
      <c r="D210" s="62" t="s">
        <v>964</v>
      </c>
      <c r="E210" s="62" t="s">
        <v>650</v>
      </c>
      <c r="F210" s="62" t="s">
        <v>667</v>
      </c>
      <c r="G210" s="62" t="s">
        <v>668</v>
      </c>
      <c r="H210" s="62" t="s">
        <v>957</v>
      </c>
      <c r="I210" s="59">
        <v>1925</v>
      </c>
    </row>
    <row r="211" spans="1:9" ht="15" customHeight="1" x14ac:dyDescent="0.45">
      <c r="A211" s="152" t="s">
        <v>1016</v>
      </c>
      <c r="B211" s="152" t="s">
        <v>669</v>
      </c>
      <c r="C211" s="61">
        <v>42095</v>
      </c>
      <c r="D211" s="62" t="s">
        <v>964</v>
      </c>
      <c r="E211" s="62" t="s">
        <v>650</v>
      </c>
      <c r="F211" s="62" t="s">
        <v>670</v>
      </c>
      <c r="G211" s="62" t="s">
        <v>671</v>
      </c>
      <c r="H211" s="62" t="s">
        <v>957</v>
      </c>
      <c r="I211" s="59">
        <v>2253</v>
      </c>
    </row>
    <row r="212" spans="1:9" ht="15" customHeight="1" x14ac:dyDescent="0.45">
      <c r="A212" s="152" t="s">
        <v>1016</v>
      </c>
      <c r="B212" s="152" t="s">
        <v>672</v>
      </c>
      <c r="C212" s="61">
        <v>41944</v>
      </c>
      <c r="D212" s="62" t="s">
        <v>964</v>
      </c>
      <c r="E212" s="62" t="s">
        <v>650</v>
      </c>
      <c r="F212" s="62" t="s">
        <v>673</v>
      </c>
      <c r="G212" s="62" t="s">
        <v>674</v>
      </c>
      <c r="H212" s="62" t="s">
        <v>957</v>
      </c>
      <c r="I212" s="59">
        <v>2297</v>
      </c>
    </row>
    <row r="213" spans="1:9" ht="15" customHeight="1" x14ac:dyDescent="0.45">
      <c r="A213" s="152" t="s">
        <v>1016</v>
      </c>
      <c r="B213" s="152" t="s">
        <v>675</v>
      </c>
      <c r="C213" s="61">
        <v>41944</v>
      </c>
      <c r="D213" s="62" t="s">
        <v>964</v>
      </c>
      <c r="E213" s="62" t="s">
        <v>650</v>
      </c>
      <c r="F213" s="62" t="s">
        <v>676</v>
      </c>
      <c r="G213" s="62" t="s">
        <v>677</v>
      </c>
      <c r="H213" s="62" t="s">
        <v>957</v>
      </c>
      <c r="I213" s="59">
        <v>1924</v>
      </c>
    </row>
    <row r="214" spans="1:9" ht="15" customHeight="1" x14ac:dyDescent="0.45">
      <c r="A214" s="152" t="s">
        <v>1016</v>
      </c>
      <c r="B214" s="152" t="s">
        <v>678</v>
      </c>
      <c r="C214" s="61">
        <v>41183</v>
      </c>
      <c r="D214" s="62" t="s">
        <v>964</v>
      </c>
      <c r="E214" s="62" t="s">
        <v>650</v>
      </c>
      <c r="F214" s="62" t="s">
        <v>901</v>
      </c>
      <c r="G214" s="62" t="s">
        <v>679</v>
      </c>
      <c r="H214" s="62" t="s">
        <v>957</v>
      </c>
      <c r="I214" s="59">
        <v>2387</v>
      </c>
    </row>
    <row r="215" spans="1:9" ht="15" customHeight="1" x14ac:dyDescent="0.45">
      <c r="A215" s="152" t="s">
        <v>1016</v>
      </c>
      <c r="B215" s="152" t="s">
        <v>680</v>
      </c>
      <c r="C215" s="61">
        <v>42125</v>
      </c>
      <c r="D215" s="62" t="s">
        <v>964</v>
      </c>
      <c r="E215" s="62" t="s">
        <v>650</v>
      </c>
      <c r="F215" s="62" t="s">
        <v>681</v>
      </c>
      <c r="G215" s="62" t="s">
        <v>682</v>
      </c>
      <c r="H215" s="62" t="s">
        <v>957</v>
      </c>
      <c r="I215" s="59">
        <v>1969</v>
      </c>
    </row>
    <row r="216" spans="1:9" ht="15" customHeight="1" x14ac:dyDescent="0.45">
      <c r="A216" s="152" t="s">
        <v>1016</v>
      </c>
      <c r="B216" s="152" t="s">
        <v>683</v>
      </c>
      <c r="C216" s="61">
        <v>30529</v>
      </c>
      <c r="D216" s="62" t="s">
        <v>967</v>
      </c>
      <c r="E216" s="62" t="s">
        <v>684</v>
      </c>
      <c r="F216" s="62" t="s">
        <v>685</v>
      </c>
      <c r="G216" s="62" t="s">
        <v>686</v>
      </c>
      <c r="H216" s="62" t="s">
        <v>962</v>
      </c>
      <c r="I216" s="59">
        <v>5481</v>
      </c>
    </row>
    <row r="217" spans="1:9" ht="15" customHeight="1" x14ac:dyDescent="0.45">
      <c r="A217" s="152" t="s">
        <v>1016</v>
      </c>
      <c r="B217" s="152" t="s">
        <v>687</v>
      </c>
      <c r="C217" s="61">
        <v>38808</v>
      </c>
      <c r="D217" s="62" t="s">
        <v>967</v>
      </c>
      <c r="E217" s="62" t="s">
        <v>684</v>
      </c>
      <c r="F217" s="62" t="s">
        <v>685</v>
      </c>
      <c r="G217" s="62" t="s">
        <v>688</v>
      </c>
      <c r="H217" s="62" t="s">
        <v>957</v>
      </c>
      <c r="I217" s="59">
        <v>4410</v>
      </c>
    </row>
    <row r="218" spans="1:9" ht="15" customHeight="1" x14ac:dyDescent="0.45">
      <c r="A218" s="152" t="s">
        <v>1016</v>
      </c>
      <c r="B218" s="152" t="s">
        <v>689</v>
      </c>
      <c r="C218" s="61">
        <v>43009</v>
      </c>
      <c r="D218" s="62" t="s">
        <v>967</v>
      </c>
      <c r="E218" s="62" t="s">
        <v>684</v>
      </c>
      <c r="F218" s="62" t="s">
        <v>685</v>
      </c>
      <c r="G218" s="62" t="s">
        <v>690</v>
      </c>
      <c r="H218" s="62" t="s">
        <v>957</v>
      </c>
      <c r="I218" s="59">
        <v>1828.2</v>
      </c>
    </row>
    <row r="219" spans="1:9" ht="15" customHeight="1" x14ac:dyDescent="0.45">
      <c r="A219" s="152" t="s">
        <v>1016</v>
      </c>
      <c r="B219" s="152" t="s">
        <v>691</v>
      </c>
      <c r="C219" s="61">
        <v>41974</v>
      </c>
      <c r="D219" s="62" t="s">
        <v>967</v>
      </c>
      <c r="E219" s="62" t="s">
        <v>684</v>
      </c>
      <c r="F219" s="62" t="s">
        <v>692</v>
      </c>
      <c r="G219" s="62" t="s">
        <v>693</v>
      </c>
      <c r="H219" s="62" t="s">
        <v>957</v>
      </c>
      <c r="I219" s="59">
        <v>1740</v>
      </c>
    </row>
    <row r="220" spans="1:9" ht="15" customHeight="1" x14ac:dyDescent="0.45">
      <c r="A220" s="152" t="s">
        <v>1016</v>
      </c>
      <c r="B220" s="152" t="s">
        <v>694</v>
      </c>
      <c r="C220" s="61">
        <v>41974</v>
      </c>
      <c r="D220" s="62" t="s">
        <v>955</v>
      </c>
      <c r="E220" s="62" t="s">
        <v>695</v>
      </c>
      <c r="F220" s="62" t="s">
        <v>695</v>
      </c>
      <c r="G220" s="62" t="s">
        <v>696</v>
      </c>
      <c r="H220" s="62" t="s">
        <v>962</v>
      </c>
      <c r="I220" s="59">
        <v>2832</v>
      </c>
    </row>
    <row r="221" spans="1:9" ht="15" customHeight="1" x14ac:dyDescent="0.45">
      <c r="A221" s="152" t="s">
        <v>1016</v>
      </c>
      <c r="B221" s="152" t="s">
        <v>697</v>
      </c>
      <c r="C221" s="61">
        <v>36465</v>
      </c>
      <c r="D221" s="62" t="s">
        <v>955</v>
      </c>
      <c r="E221" s="62" t="s">
        <v>695</v>
      </c>
      <c r="F221" s="62" t="s">
        <v>695</v>
      </c>
      <c r="G221" s="62" t="s">
        <v>698</v>
      </c>
      <c r="H221" s="62" t="s">
        <v>957</v>
      </c>
      <c r="I221" s="59">
        <v>3504</v>
      </c>
    </row>
    <row r="222" spans="1:9" ht="15" customHeight="1" x14ac:dyDescent="0.45">
      <c r="A222" s="152" t="s">
        <v>1016</v>
      </c>
      <c r="B222" s="152" t="s">
        <v>699</v>
      </c>
      <c r="C222" s="61">
        <v>40118</v>
      </c>
      <c r="D222" s="62" t="s">
        <v>955</v>
      </c>
      <c r="E222" s="62" t="s">
        <v>695</v>
      </c>
      <c r="F222" s="62" t="s">
        <v>695</v>
      </c>
      <c r="G222" s="62" t="s">
        <v>700</v>
      </c>
      <c r="H222" s="62" t="s">
        <v>957</v>
      </c>
      <c r="I222" s="59">
        <v>3154</v>
      </c>
    </row>
    <row r="223" spans="1:9" ht="15" customHeight="1" x14ac:dyDescent="0.45">
      <c r="A223" s="152" t="s">
        <v>1016</v>
      </c>
      <c r="B223" s="152" t="s">
        <v>701</v>
      </c>
      <c r="C223" s="61">
        <v>41760</v>
      </c>
      <c r="D223" s="62" t="s">
        <v>955</v>
      </c>
      <c r="E223" s="62" t="s">
        <v>695</v>
      </c>
      <c r="F223" s="62" t="s">
        <v>695</v>
      </c>
      <c r="G223" s="62" t="s">
        <v>702</v>
      </c>
      <c r="H223" s="62" t="s">
        <v>962</v>
      </c>
      <c r="I223" s="59">
        <v>4533</v>
      </c>
    </row>
    <row r="224" spans="1:9" ht="15" customHeight="1" x14ac:dyDescent="0.45">
      <c r="A224" s="152" t="s">
        <v>1016</v>
      </c>
      <c r="B224" s="152" t="s">
        <v>703</v>
      </c>
      <c r="C224" s="61">
        <v>39508</v>
      </c>
      <c r="D224" s="62" t="s">
        <v>955</v>
      </c>
      <c r="E224" s="62" t="s">
        <v>695</v>
      </c>
      <c r="F224" s="62" t="s">
        <v>695</v>
      </c>
      <c r="G224" s="62" t="s">
        <v>704</v>
      </c>
      <c r="H224" s="62" t="s">
        <v>957</v>
      </c>
      <c r="I224" s="59">
        <v>2123</v>
      </c>
    </row>
    <row r="225" spans="1:9" ht="15" customHeight="1" x14ac:dyDescent="0.45">
      <c r="A225" s="152" t="s">
        <v>1016</v>
      </c>
      <c r="B225" s="152" t="s">
        <v>705</v>
      </c>
      <c r="C225" s="61">
        <v>30773</v>
      </c>
      <c r="D225" s="62" t="s">
        <v>955</v>
      </c>
      <c r="E225" s="62" t="s">
        <v>695</v>
      </c>
      <c r="F225" s="62" t="s">
        <v>695</v>
      </c>
      <c r="G225" s="62" t="s">
        <v>706</v>
      </c>
      <c r="H225" s="62" t="s">
        <v>957</v>
      </c>
      <c r="I225" s="59">
        <v>3147</v>
      </c>
    </row>
    <row r="226" spans="1:9" ht="15" customHeight="1" x14ac:dyDescent="0.45">
      <c r="A226" s="152" t="s">
        <v>1016</v>
      </c>
      <c r="B226" s="152" t="s">
        <v>707</v>
      </c>
      <c r="C226" s="61">
        <v>36404</v>
      </c>
      <c r="D226" s="62" t="s">
        <v>955</v>
      </c>
      <c r="E226" s="62" t="s">
        <v>695</v>
      </c>
      <c r="F226" s="62" t="s">
        <v>695</v>
      </c>
      <c r="G226" s="62" t="s">
        <v>708</v>
      </c>
      <c r="H226" s="62" t="s">
        <v>957</v>
      </c>
      <c r="I226" s="59">
        <v>2755</v>
      </c>
    </row>
    <row r="227" spans="1:9" ht="15" customHeight="1" x14ac:dyDescent="0.45">
      <c r="A227" s="152" t="s">
        <v>1016</v>
      </c>
      <c r="B227" s="152" t="s">
        <v>709</v>
      </c>
      <c r="C227" s="61">
        <v>41456</v>
      </c>
      <c r="D227" s="62" t="s">
        <v>955</v>
      </c>
      <c r="E227" s="62" t="s">
        <v>695</v>
      </c>
      <c r="F227" s="62" t="s">
        <v>695</v>
      </c>
      <c r="G227" s="62" t="s">
        <v>710</v>
      </c>
      <c r="H227" s="62" t="s">
        <v>957</v>
      </c>
      <c r="I227" s="59">
        <v>2403</v>
      </c>
    </row>
    <row r="228" spans="1:9" ht="15" customHeight="1" x14ac:dyDescent="0.45">
      <c r="A228" s="152" t="s">
        <v>1016</v>
      </c>
      <c r="B228" s="152" t="s">
        <v>711</v>
      </c>
      <c r="C228" s="61">
        <v>41821</v>
      </c>
      <c r="D228" s="62" t="s">
        <v>955</v>
      </c>
      <c r="E228" s="62" t="s">
        <v>695</v>
      </c>
      <c r="F228" s="62" t="s">
        <v>695</v>
      </c>
      <c r="G228" s="62" t="s">
        <v>712</v>
      </c>
      <c r="H228" s="62" t="s">
        <v>957</v>
      </c>
      <c r="I228" s="59">
        <v>1304.72</v>
      </c>
    </row>
    <row r="229" spans="1:9" ht="15" customHeight="1" x14ac:dyDescent="0.45">
      <c r="A229" s="152" t="s">
        <v>1016</v>
      </c>
      <c r="B229" s="152" t="s">
        <v>713</v>
      </c>
      <c r="C229" s="61">
        <v>35400</v>
      </c>
      <c r="D229" s="62" t="s">
        <v>955</v>
      </c>
      <c r="E229" s="62" t="s">
        <v>695</v>
      </c>
      <c r="F229" s="62" t="s">
        <v>695</v>
      </c>
      <c r="G229" s="62" t="s">
        <v>714</v>
      </c>
      <c r="H229" s="62" t="s">
        <v>957</v>
      </c>
      <c r="I229" s="59">
        <v>1923</v>
      </c>
    </row>
    <row r="230" spans="1:9" ht="15" customHeight="1" x14ac:dyDescent="0.45">
      <c r="A230" s="152" t="s">
        <v>1016</v>
      </c>
      <c r="B230" s="152" t="s">
        <v>715</v>
      </c>
      <c r="C230" s="61">
        <v>35886</v>
      </c>
      <c r="D230" s="62" t="s">
        <v>955</v>
      </c>
      <c r="E230" s="62" t="s">
        <v>695</v>
      </c>
      <c r="F230" s="62" t="s">
        <v>695</v>
      </c>
      <c r="G230" s="62" t="s">
        <v>716</v>
      </c>
      <c r="H230" s="62" t="s">
        <v>957</v>
      </c>
      <c r="I230" s="59">
        <v>3326</v>
      </c>
    </row>
    <row r="231" spans="1:9" ht="15" customHeight="1" x14ac:dyDescent="0.45">
      <c r="A231" s="152" t="s">
        <v>1016</v>
      </c>
      <c r="B231" s="152" t="s">
        <v>717</v>
      </c>
      <c r="C231" s="61">
        <v>43009</v>
      </c>
      <c r="D231" s="62" t="s">
        <v>955</v>
      </c>
      <c r="E231" s="62" t="s">
        <v>695</v>
      </c>
      <c r="F231" s="62" t="s">
        <v>695</v>
      </c>
      <c r="G231" s="62" t="s">
        <v>718</v>
      </c>
      <c r="H231" s="62" t="s">
        <v>957</v>
      </c>
      <c r="I231" s="59">
        <v>2848</v>
      </c>
    </row>
    <row r="232" spans="1:9" ht="15" customHeight="1" x14ac:dyDescent="0.45">
      <c r="A232" s="152" t="s">
        <v>1016</v>
      </c>
      <c r="B232" s="152" t="s">
        <v>1155</v>
      </c>
      <c r="C232" s="61">
        <v>40513</v>
      </c>
      <c r="D232" s="62" t="s">
        <v>955</v>
      </c>
      <c r="E232" s="62" t="s">
        <v>695</v>
      </c>
      <c r="F232" s="62" t="s">
        <v>695</v>
      </c>
      <c r="G232" s="62" t="s">
        <v>719</v>
      </c>
      <c r="H232" s="62" t="s">
        <v>957</v>
      </c>
      <c r="I232" s="59">
        <v>3504</v>
      </c>
    </row>
    <row r="233" spans="1:9" ht="15" customHeight="1" x14ac:dyDescent="0.45">
      <c r="A233" s="152" t="s">
        <v>1016</v>
      </c>
      <c r="B233" s="152" t="s">
        <v>720</v>
      </c>
      <c r="C233" s="61">
        <v>40848</v>
      </c>
      <c r="D233" s="62" t="s">
        <v>955</v>
      </c>
      <c r="E233" s="62" t="s">
        <v>695</v>
      </c>
      <c r="F233" s="62" t="s">
        <v>695</v>
      </c>
      <c r="G233" s="62" t="s">
        <v>721</v>
      </c>
      <c r="H233" s="62" t="s">
        <v>957</v>
      </c>
      <c r="I233" s="59">
        <v>2675</v>
      </c>
    </row>
    <row r="234" spans="1:9" ht="15" customHeight="1" x14ac:dyDescent="0.45">
      <c r="A234" s="152" t="s">
        <v>1016</v>
      </c>
      <c r="B234" s="152" t="s">
        <v>722</v>
      </c>
      <c r="C234" s="61">
        <v>41883</v>
      </c>
      <c r="D234" s="62" t="s">
        <v>955</v>
      </c>
      <c r="E234" s="62" t="s">
        <v>695</v>
      </c>
      <c r="F234" s="62" t="s">
        <v>695</v>
      </c>
      <c r="G234" s="62" t="s">
        <v>723</v>
      </c>
      <c r="H234" s="62" t="s">
        <v>957</v>
      </c>
      <c r="I234" s="59">
        <v>1456.31</v>
      </c>
    </row>
    <row r="235" spans="1:9" ht="15" customHeight="1" x14ac:dyDescent="0.45">
      <c r="A235" s="152" t="s">
        <v>1016</v>
      </c>
      <c r="B235" s="152" t="s">
        <v>724</v>
      </c>
      <c r="C235" s="61">
        <v>41365</v>
      </c>
      <c r="D235" s="62" t="s">
        <v>955</v>
      </c>
      <c r="E235" s="62" t="s">
        <v>695</v>
      </c>
      <c r="F235" s="62" t="s">
        <v>695</v>
      </c>
      <c r="G235" s="62" t="s">
        <v>725</v>
      </c>
      <c r="H235" s="62" t="s">
        <v>957</v>
      </c>
      <c r="I235" s="59">
        <v>3008</v>
      </c>
    </row>
    <row r="236" spans="1:9" ht="15" customHeight="1" x14ac:dyDescent="0.45">
      <c r="A236" s="152" t="s">
        <v>1016</v>
      </c>
      <c r="B236" s="152" t="s">
        <v>726</v>
      </c>
      <c r="C236" s="61">
        <v>41122</v>
      </c>
      <c r="D236" s="62" t="s">
        <v>955</v>
      </c>
      <c r="E236" s="62" t="s">
        <v>695</v>
      </c>
      <c r="F236" s="62" t="s">
        <v>695</v>
      </c>
      <c r="G236" s="62" t="s">
        <v>727</v>
      </c>
      <c r="H236" s="62" t="s">
        <v>957</v>
      </c>
      <c r="I236" s="59">
        <v>1362</v>
      </c>
    </row>
    <row r="237" spans="1:9" ht="15" customHeight="1" x14ac:dyDescent="0.45">
      <c r="A237" s="152" t="s">
        <v>1016</v>
      </c>
      <c r="B237" s="152" t="s">
        <v>728</v>
      </c>
      <c r="C237" s="61">
        <v>41609</v>
      </c>
      <c r="D237" s="62" t="s">
        <v>955</v>
      </c>
      <c r="E237" s="62" t="s">
        <v>695</v>
      </c>
      <c r="F237" s="62" t="s">
        <v>695</v>
      </c>
      <c r="G237" s="62" t="s">
        <v>729</v>
      </c>
      <c r="H237" s="62" t="s">
        <v>957</v>
      </c>
      <c r="I237" s="59">
        <v>2644</v>
      </c>
    </row>
    <row r="238" spans="1:9" ht="15" customHeight="1" x14ac:dyDescent="0.45">
      <c r="A238" s="152" t="s">
        <v>1016</v>
      </c>
      <c r="B238" s="152" t="s">
        <v>730</v>
      </c>
      <c r="C238" s="61">
        <v>30956</v>
      </c>
      <c r="D238" s="62" t="s">
        <v>955</v>
      </c>
      <c r="E238" s="62" t="s">
        <v>695</v>
      </c>
      <c r="F238" s="62" t="s">
        <v>731</v>
      </c>
      <c r="G238" s="62" t="s">
        <v>732</v>
      </c>
      <c r="H238" s="62" t="s">
        <v>962</v>
      </c>
      <c r="I238" s="59">
        <v>3422</v>
      </c>
    </row>
    <row r="239" spans="1:9" ht="15" customHeight="1" x14ac:dyDescent="0.45">
      <c r="A239" s="152" t="s">
        <v>1016</v>
      </c>
      <c r="B239" s="152" t="s">
        <v>733</v>
      </c>
      <c r="C239" s="61">
        <v>41944</v>
      </c>
      <c r="D239" s="62" t="s">
        <v>955</v>
      </c>
      <c r="E239" s="62" t="s">
        <v>695</v>
      </c>
      <c r="F239" s="62" t="s">
        <v>731</v>
      </c>
      <c r="G239" s="62" t="s">
        <v>734</v>
      </c>
      <c r="H239" s="62" t="s">
        <v>957</v>
      </c>
      <c r="I239" s="59">
        <v>1774</v>
      </c>
    </row>
    <row r="240" spans="1:9" ht="15" customHeight="1" x14ac:dyDescent="0.45">
      <c r="A240" s="152" t="s">
        <v>1016</v>
      </c>
      <c r="B240" s="152" t="s">
        <v>735</v>
      </c>
      <c r="C240" s="61">
        <v>42095</v>
      </c>
      <c r="D240" s="62" t="s">
        <v>955</v>
      </c>
      <c r="E240" s="62" t="s">
        <v>695</v>
      </c>
      <c r="F240" s="62" t="s">
        <v>736</v>
      </c>
      <c r="G240" s="62" t="s">
        <v>737</v>
      </c>
      <c r="H240" s="62" t="s">
        <v>957</v>
      </c>
      <c r="I240" s="59">
        <v>1992.37</v>
      </c>
    </row>
    <row r="241" spans="1:9" ht="15" customHeight="1" x14ac:dyDescent="0.45">
      <c r="A241" s="152" t="s">
        <v>1016</v>
      </c>
      <c r="B241" s="152" t="s">
        <v>738</v>
      </c>
      <c r="C241" s="61">
        <v>40848</v>
      </c>
      <c r="D241" s="62" t="s">
        <v>955</v>
      </c>
      <c r="E241" s="62" t="s">
        <v>695</v>
      </c>
      <c r="F241" s="62" t="s">
        <v>739</v>
      </c>
      <c r="G241" s="62" t="s">
        <v>740</v>
      </c>
      <c r="H241" s="62" t="s">
        <v>957</v>
      </c>
      <c r="I241" s="59">
        <v>3012</v>
      </c>
    </row>
    <row r="242" spans="1:9" ht="15" customHeight="1" x14ac:dyDescent="0.45">
      <c r="A242" s="152" t="s">
        <v>1016</v>
      </c>
      <c r="B242" s="152" t="s">
        <v>741</v>
      </c>
      <c r="C242" s="61">
        <v>32448</v>
      </c>
      <c r="D242" s="62" t="s">
        <v>955</v>
      </c>
      <c r="E242" s="62" t="s">
        <v>695</v>
      </c>
      <c r="F242" s="62" t="s">
        <v>742</v>
      </c>
      <c r="G242" s="62" t="s">
        <v>743</v>
      </c>
      <c r="H242" s="62" t="s">
        <v>962</v>
      </c>
      <c r="I242" s="59">
        <v>9979</v>
      </c>
    </row>
    <row r="243" spans="1:9" ht="15" customHeight="1" x14ac:dyDescent="0.45">
      <c r="A243" s="152" t="s">
        <v>1016</v>
      </c>
      <c r="B243" s="152" t="s">
        <v>744</v>
      </c>
      <c r="C243" s="61">
        <v>41214</v>
      </c>
      <c r="D243" s="62" t="s">
        <v>955</v>
      </c>
      <c r="E243" s="62" t="s">
        <v>695</v>
      </c>
      <c r="F243" s="62" t="s">
        <v>742</v>
      </c>
      <c r="G243" s="62" t="s">
        <v>745</v>
      </c>
      <c r="H243" s="62" t="s">
        <v>957</v>
      </c>
      <c r="I243" s="59">
        <v>1168</v>
      </c>
    </row>
    <row r="244" spans="1:9" ht="15" customHeight="1" x14ac:dyDescent="0.45">
      <c r="A244" s="152" t="s">
        <v>1016</v>
      </c>
      <c r="B244" s="152" t="s">
        <v>746</v>
      </c>
      <c r="C244" s="61">
        <v>41852</v>
      </c>
      <c r="D244" s="62" t="s">
        <v>955</v>
      </c>
      <c r="E244" s="62" t="s">
        <v>695</v>
      </c>
      <c r="F244" s="62" t="s">
        <v>747</v>
      </c>
      <c r="G244" s="62" t="s">
        <v>748</v>
      </c>
      <c r="H244" s="62" t="s">
        <v>957</v>
      </c>
      <c r="I244" s="59">
        <v>1768.29</v>
      </c>
    </row>
    <row r="245" spans="1:9" ht="15" customHeight="1" x14ac:dyDescent="0.45">
      <c r="A245" s="152" t="s">
        <v>1016</v>
      </c>
      <c r="B245" s="152" t="s">
        <v>749</v>
      </c>
      <c r="C245" s="61">
        <v>41883</v>
      </c>
      <c r="D245" s="62" t="s">
        <v>955</v>
      </c>
      <c r="E245" s="62" t="s">
        <v>695</v>
      </c>
      <c r="F245" s="62" t="s">
        <v>750</v>
      </c>
      <c r="G245" s="62" t="s">
        <v>751</v>
      </c>
      <c r="H245" s="62" t="s">
        <v>957</v>
      </c>
      <c r="I245" s="59">
        <v>1546.25</v>
      </c>
    </row>
    <row r="246" spans="1:9" ht="15" customHeight="1" x14ac:dyDescent="0.45">
      <c r="A246" s="152" t="s">
        <v>1016</v>
      </c>
      <c r="B246" s="152" t="s">
        <v>752</v>
      </c>
      <c r="C246" s="61">
        <v>40848</v>
      </c>
      <c r="D246" s="62" t="s">
        <v>955</v>
      </c>
      <c r="E246" s="62" t="s">
        <v>695</v>
      </c>
      <c r="F246" s="62" t="s">
        <v>753</v>
      </c>
      <c r="G246" s="62" t="s">
        <v>754</v>
      </c>
      <c r="H246" s="62" t="s">
        <v>957</v>
      </c>
      <c r="I246" s="59">
        <v>2076.4499999999998</v>
      </c>
    </row>
    <row r="247" spans="1:9" ht="15" customHeight="1" x14ac:dyDescent="0.45">
      <c r="A247" s="152" t="s">
        <v>1016</v>
      </c>
      <c r="B247" s="152" t="s">
        <v>755</v>
      </c>
      <c r="C247" s="61">
        <v>41214</v>
      </c>
      <c r="D247" s="62" t="s">
        <v>955</v>
      </c>
      <c r="E247" s="62" t="s">
        <v>695</v>
      </c>
      <c r="F247" s="62" t="s">
        <v>756</v>
      </c>
      <c r="G247" s="62" t="s">
        <v>757</v>
      </c>
      <c r="H247" s="62" t="s">
        <v>957</v>
      </c>
      <c r="I247" s="59">
        <v>2864</v>
      </c>
    </row>
    <row r="248" spans="1:9" ht="15" customHeight="1" x14ac:dyDescent="0.45">
      <c r="A248" s="152" t="s">
        <v>1016</v>
      </c>
      <c r="B248" s="152" t="s">
        <v>1202</v>
      </c>
      <c r="C248" s="61">
        <v>37316</v>
      </c>
      <c r="D248" s="62" t="s">
        <v>955</v>
      </c>
      <c r="E248" s="62" t="s">
        <v>695</v>
      </c>
      <c r="F248" s="62" t="s">
        <v>756</v>
      </c>
      <c r="G248" s="62" t="s">
        <v>758</v>
      </c>
      <c r="H248" s="62" t="s">
        <v>957</v>
      </c>
      <c r="I248" s="59">
        <v>4701</v>
      </c>
    </row>
    <row r="249" spans="1:9" ht="15" customHeight="1" x14ac:dyDescent="0.45">
      <c r="A249" s="152" t="s">
        <v>1016</v>
      </c>
      <c r="B249" s="152" t="s">
        <v>759</v>
      </c>
      <c r="C249" s="61">
        <v>36800</v>
      </c>
      <c r="D249" s="62" t="s">
        <v>955</v>
      </c>
      <c r="E249" s="62" t="s">
        <v>695</v>
      </c>
      <c r="F249" s="62" t="s">
        <v>756</v>
      </c>
      <c r="G249" s="62" t="s">
        <v>760</v>
      </c>
      <c r="H249" s="62" t="s">
        <v>957</v>
      </c>
      <c r="I249" s="59">
        <v>3544</v>
      </c>
    </row>
    <row r="250" spans="1:9" ht="15" customHeight="1" x14ac:dyDescent="0.45">
      <c r="A250" s="152" t="s">
        <v>1016</v>
      </c>
      <c r="B250" s="152" t="s">
        <v>761</v>
      </c>
      <c r="C250" s="61">
        <v>41609</v>
      </c>
      <c r="D250" s="62" t="s">
        <v>955</v>
      </c>
      <c r="E250" s="62" t="s">
        <v>695</v>
      </c>
      <c r="F250" s="62" t="s">
        <v>762</v>
      </c>
      <c r="G250" s="62" t="s">
        <v>763</v>
      </c>
      <c r="H250" s="62" t="s">
        <v>957</v>
      </c>
      <c r="I250" s="59">
        <v>1845.84</v>
      </c>
    </row>
    <row r="251" spans="1:9" ht="15" customHeight="1" x14ac:dyDescent="0.45">
      <c r="A251" s="152" t="s">
        <v>1016</v>
      </c>
      <c r="B251" s="152" t="s">
        <v>764</v>
      </c>
      <c r="C251" s="61">
        <v>40269</v>
      </c>
      <c r="D251" s="62" t="s">
        <v>955</v>
      </c>
      <c r="E251" s="62" t="s">
        <v>695</v>
      </c>
      <c r="F251" s="62" t="s">
        <v>765</v>
      </c>
      <c r="G251" s="62" t="s">
        <v>766</v>
      </c>
      <c r="H251" s="62" t="s">
        <v>957</v>
      </c>
      <c r="I251" s="59">
        <v>3004</v>
      </c>
    </row>
    <row r="252" spans="1:9" ht="15" customHeight="1" x14ac:dyDescent="0.45">
      <c r="A252" s="152" t="s">
        <v>1016</v>
      </c>
      <c r="B252" s="152" t="s">
        <v>767</v>
      </c>
      <c r="C252" s="61">
        <v>41913</v>
      </c>
      <c r="D252" s="62" t="s">
        <v>955</v>
      </c>
      <c r="E252" s="62" t="s">
        <v>695</v>
      </c>
      <c r="F252" s="62" t="s">
        <v>768</v>
      </c>
      <c r="G252" s="62" t="s">
        <v>769</v>
      </c>
      <c r="H252" s="62" t="s">
        <v>957</v>
      </c>
      <c r="I252" s="59">
        <v>1768.29</v>
      </c>
    </row>
    <row r="253" spans="1:9" ht="15" customHeight="1" x14ac:dyDescent="0.45">
      <c r="A253" s="152" t="s">
        <v>1016</v>
      </c>
      <c r="B253" s="152" t="s">
        <v>770</v>
      </c>
      <c r="C253" s="61">
        <v>32051</v>
      </c>
      <c r="D253" s="62" t="s">
        <v>955</v>
      </c>
      <c r="E253" s="62" t="s">
        <v>695</v>
      </c>
      <c r="F253" s="62" t="s">
        <v>771</v>
      </c>
      <c r="G253" s="62" t="s">
        <v>772</v>
      </c>
      <c r="H253" s="62" t="s">
        <v>962</v>
      </c>
      <c r="I253" s="59">
        <v>4112</v>
      </c>
    </row>
    <row r="254" spans="1:9" ht="15" customHeight="1" x14ac:dyDescent="0.45">
      <c r="A254" s="152" t="s">
        <v>1016</v>
      </c>
      <c r="B254" s="152" t="s">
        <v>773</v>
      </c>
      <c r="C254" s="61">
        <v>32964</v>
      </c>
      <c r="D254" s="62" t="s">
        <v>955</v>
      </c>
      <c r="E254" s="62" t="s">
        <v>695</v>
      </c>
      <c r="F254" s="62" t="s">
        <v>774</v>
      </c>
      <c r="G254" s="62" t="s">
        <v>775</v>
      </c>
      <c r="H254" s="62" t="s">
        <v>962</v>
      </c>
      <c r="I254" s="59">
        <v>2241</v>
      </c>
    </row>
    <row r="255" spans="1:9" ht="15" customHeight="1" x14ac:dyDescent="0.45">
      <c r="A255" s="152" t="s">
        <v>1016</v>
      </c>
      <c r="B255" s="152" t="s">
        <v>776</v>
      </c>
      <c r="C255" s="61">
        <v>42095</v>
      </c>
      <c r="D255" s="62" t="s">
        <v>955</v>
      </c>
      <c r="E255" s="62" t="s">
        <v>695</v>
      </c>
      <c r="F255" s="62" t="s">
        <v>774</v>
      </c>
      <c r="G255" s="62" t="s">
        <v>777</v>
      </c>
      <c r="H255" s="62" t="s">
        <v>957</v>
      </c>
      <c r="I255" s="59">
        <v>1322</v>
      </c>
    </row>
    <row r="256" spans="1:9" ht="15" customHeight="1" x14ac:dyDescent="0.45">
      <c r="A256" s="152" t="s">
        <v>1016</v>
      </c>
      <c r="B256" s="152" t="s">
        <v>1203</v>
      </c>
      <c r="C256" s="61">
        <v>36100</v>
      </c>
      <c r="D256" s="62" t="s">
        <v>955</v>
      </c>
      <c r="E256" s="62" t="s">
        <v>695</v>
      </c>
      <c r="F256" s="62" t="s">
        <v>774</v>
      </c>
      <c r="G256" s="62" t="s">
        <v>778</v>
      </c>
      <c r="H256" s="62" t="s">
        <v>957</v>
      </c>
      <c r="I256" s="59">
        <v>2558</v>
      </c>
    </row>
    <row r="257" spans="1:9" ht="15" customHeight="1" x14ac:dyDescent="0.45">
      <c r="A257" s="152" t="s">
        <v>1016</v>
      </c>
      <c r="B257" s="152" t="s">
        <v>779</v>
      </c>
      <c r="C257" s="61">
        <v>41913</v>
      </c>
      <c r="D257" s="62" t="s">
        <v>955</v>
      </c>
      <c r="E257" s="62" t="s">
        <v>695</v>
      </c>
      <c r="F257" s="62" t="s">
        <v>780</v>
      </c>
      <c r="G257" s="62" t="s">
        <v>781</v>
      </c>
      <c r="H257" s="62" t="s">
        <v>957</v>
      </c>
      <c r="I257" s="59">
        <v>2298</v>
      </c>
    </row>
    <row r="258" spans="1:9" ht="15" customHeight="1" x14ac:dyDescent="0.45">
      <c r="A258" s="152" t="s">
        <v>1016</v>
      </c>
      <c r="B258" s="152" t="s">
        <v>782</v>
      </c>
      <c r="C258" s="61">
        <v>31382</v>
      </c>
      <c r="D258" s="62" t="s">
        <v>955</v>
      </c>
      <c r="E258" s="62" t="s">
        <v>695</v>
      </c>
      <c r="F258" s="62" t="s">
        <v>783</v>
      </c>
      <c r="G258" s="62" t="s">
        <v>784</v>
      </c>
      <c r="H258" s="62" t="s">
        <v>962</v>
      </c>
      <c r="I258" s="59">
        <v>4958</v>
      </c>
    </row>
    <row r="259" spans="1:9" ht="15" customHeight="1" x14ac:dyDescent="0.45">
      <c r="A259" s="152" t="s">
        <v>1016</v>
      </c>
      <c r="B259" s="152" t="s">
        <v>785</v>
      </c>
      <c r="C259" s="61">
        <v>31291</v>
      </c>
      <c r="D259" s="62" t="s">
        <v>955</v>
      </c>
      <c r="E259" s="62" t="s">
        <v>695</v>
      </c>
      <c r="F259" s="62" t="s">
        <v>786</v>
      </c>
      <c r="G259" s="62" t="s">
        <v>787</v>
      </c>
      <c r="H259" s="62" t="s">
        <v>962</v>
      </c>
      <c r="I259" s="59">
        <v>2551</v>
      </c>
    </row>
    <row r="260" spans="1:9" ht="15" customHeight="1" x14ac:dyDescent="0.45">
      <c r="A260" s="152" t="s">
        <v>1016</v>
      </c>
      <c r="B260" s="152" t="s">
        <v>788</v>
      </c>
      <c r="C260" s="61">
        <v>41183</v>
      </c>
      <c r="D260" s="62" t="s">
        <v>955</v>
      </c>
      <c r="E260" s="62" t="s">
        <v>695</v>
      </c>
      <c r="F260" s="62" t="s">
        <v>786</v>
      </c>
      <c r="G260" s="62" t="s">
        <v>789</v>
      </c>
      <c r="H260" s="62" t="s">
        <v>957</v>
      </c>
      <c r="I260" s="59">
        <v>2839.06</v>
      </c>
    </row>
    <row r="261" spans="1:9" ht="15" customHeight="1" x14ac:dyDescent="0.45">
      <c r="A261" s="152" t="s">
        <v>1016</v>
      </c>
      <c r="B261" s="152" t="s">
        <v>790</v>
      </c>
      <c r="C261" s="61">
        <v>39387</v>
      </c>
      <c r="D261" s="62" t="s">
        <v>955</v>
      </c>
      <c r="E261" s="62" t="s">
        <v>695</v>
      </c>
      <c r="F261" s="62" t="s">
        <v>791</v>
      </c>
      <c r="G261" s="62" t="s">
        <v>792</v>
      </c>
      <c r="H261" s="62" t="s">
        <v>957</v>
      </c>
      <c r="I261" s="59">
        <v>3048</v>
      </c>
    </row>
    <row r="262" spans="1:9" ht="15" customHeight="1" x14ac:dyDescent="0.45">
      <c r="A262" s="152" t="s">
        <v>1016</v>
      </c>
      <c r="B262" s="152" t="s">
        <v>793</v>
      </c>
      <c r="C262" s="61">
        <v>34973</v>
      </c>
      <c r="D262" s="62" t="s">
        <v>955</v>
      </c>
      <c r="E262" s="62" t="s">
        <v>695</v>
      </c>
      <c r="F262" s="62" t="s">
        <v>794</v>
      </c>
      <c r="G262" s="62" t="s">
        <v>795</v>
      </c>
      <c r="H262" s="62" t="s">
        <v>962</v>
      </c>
      <c r="I262" s="59">
        <v>7313</v>
      </c>
    </row>
    <row r="263" spans="1:9" ht="15" customHeight="1" x14ac:dyDescent="0.45">
      <c r="A263" s="152" t="s">
        <v>1016</v>
      </c>
      <c r="B263" s="152" t="s">
        <v>796</v>
      </c>
      <c r="C263" s="61">
        <v>34973</v>
      </c>
      <c r="D263" s="62" t="s">
        <v>955</v>
      </c>
      <c r="E263" s="62" t="s">
        <v>695</v>
      </c>
      <c r="F263" s="62" t="s">
        <v>797</v>
      </c>
      <c r="G263" s="62" t="s">
        <v>798</v>
      </c>
      <c r="H263" s="62" t="s">
        <v>962</v>
      </c>
      <c r="I263" s="59">
        <v>5098</v>
      </c>
    </row>
    <row r="264" spans="1:9" ht="15" customHeight="1" x14ac:dyDescent="0.45">
      <c r="A264" s="152" t="s">
        <v>1016</v>
      </c>
      <c r="B264" s="152" t="s">
        <v>799</v>
      </c>
      <c r="C264" s="61">
        <v>41214</v>
      </c>
      <c r="D264" s="62" t="s">
        <v>955</v>
      </c>
      <c r="E264" s="62" t="s">
        <v>695</v>
      </c>
      <c r="F264" s="62" t="s">
        <v>800</v>
      </c>
      <c r="G264" s="62" t="s">
        <v>801</v>
      </c>
      <c r="H264" s="62" t="s">
        <v>957</v>
      </c>
      <c r="I264" s="59">
        <v>1986</v>
      </c>
    </row>
    <row r="265" spans="1:9" ht="15" customHeight="1" x14ac:dyDescent="0.45">
      <c r="A265" s="152" t="s">
        <v>1016</v>
      </c>
      <c r="B265" s="152" t="s">
        <v>802</v>
      </c>
      <c r="C265" s="61">
        <v>41609</v>
      </c>
      <c r="D265" s="62" t="s">
        <v>955</v>
      </c>
      <c r="E265" s="62" t="s">
        <v>695</v>
      </c>
      <c r="F265" s="62" t="s">
        <v>797</v>
      </c>
      <c r="G265" s="62" t="s">
        <v>803</v>
      </c>
      <c r="H265" s="62" t="s">
        <v>957</v>
      </c>
      <c r="I265" s="59">
        <v>1811</v>
      </c>
    </row>
    <row r="266" spans="1:9" ht="15" customHeight="1" x14ac:dyDescent="0.45">
      <c r="A266" s="152" t="s">
        <v>1016</v>
      </c>
      <c r="B266" s="152" t="s">
        <v>804</v>
      </c>
      <c r="C266" s="61">
        <v>39753</v>
      </c>
      <c r="D266" s="62" t="s">
        <v>955</v>
      </c>
      <c r="E266" s="62" t="s">
        <v>695</v>
      </c>
      <c r="F266" s="62" t="s">
        <v>805</v>
      </c>
      <c r="G266" s="62" t="s">
        <v>806</v>
      </c>
      <c r="H266" s="62" t="s">
        <v>957</v>
      </c>
      <c r="I266" s="59">
        <v>3066</v>
      </c>
    </row>
    <row r="267" spans="1:9" ht="15" customHeight="1" x14ac:dyDescent="0.45">
      <c r="A267" s="152" t="s">
        <v>1016</v>
      </c>
      <c r="B267" s="152" t="s">
        <v>807</v>
      </c>
      <c r="C267" s="61">
        <v>40269</v>
      </c>
      <c r="D267" s="62" t="s">
        <v>955</v>
      </c>
      <c r="E267" s="62" t="s">
        <v>695</v>
      </c>
      <c r="F267" s="62" t="s">
        <v>805</v>
      </c>
      <c r="G267" s="62" t="s">
        <v>808</v>
      </c>
      <c r="H267" s="62" t="s">
        <v>957</v>
      </c>
      <c r="I267" s="59">
        <v>3093</v>
      </c>
    </row>
    <row r="268" spans="1:9" ht="15" customHeight="1" x14ac:dyDescent="0.45">
      <c r="A268" s="152" t="s">
        <v>1016</v>
      </c>
      <c r="B268" s="152" t="s">
        <v>809</v>
      </c>
      <c r="C268" s="61">
        <v>41730</v>
      </c>
      <c r="D268" s="62" t="s">
        <v>955</v>
      </c>
      <c r="E268" s="62" t="s">
        <v>695</v>
      </c>
      <c r="F268" s="62" t="s">
        <v>810</v>
      </c>
      <c r="G268" s="62" t="s">
        <v>811</v>
      </c>
      <c r="H268" s="62" t="s">
        <v>957</v>
      </c>
      <c r="I268" s="59">
        <v>1785</v>
      </c>
    </row>
    <row r="269" spans="1:9" ht="15" customHeight="1" x14ac:dyDescent="0.45">
      <c r="A269" s="152" t="s">
        <v>1016</v>
      </c>
      <c r="B269" s="152" t="s">
        <v>812</v>
      </c>
      <c r="C269" s="61">
        <v>41730</v>
      </c>
      <c r="D269" s="62" t="s">
        <v>955</v>
      </c>
      <c r="E269" s="62" t="s">
        <v>695</v>
      </c>
      <c r="F269" s="62" t="s">
        <v>813</v>
      </c>
      <c r="G269" s="62" t="s">
        <v>814</v>
      </c>
      <c r="H269" s="62" t="s">
        <v>957</v>
      </c>
      <c r="I269" s="59">
        <v>2926</v>
      </c>
    </row>
    <row r="270" spans="1:9" ht="15" customHeight="1" x14ac:dyDescent="0.45">
      <c r="A270" s="152" t="s">
        <v>1016</v>
      </c>
      <c r="B270" s="152" t="s">
        <v>815</v>
      </c>
      <c r="C270" s="61">
        <v>41426</v>
      </c>
      <c r="D270" s="62" t="s">
        <v>955</v>
      </c>
      <c r="E270" s="62" t="s">
        <v>695</v>
      </c>
      <c r="F270" s="62" t="s">
        <v>816</v>
      </c>
      <c r="G270" s="62" t="s">
        <v>817</v>
      </c>
      <c r="H270" s="62" t="s">
        <v>957</v>
      </c>
      <c r="I270" s="59">
        <v>2533</v>
      </c>
    </row>
    <row r="271" spans="1:9" ht="15" customHeight="1" x14ac:dyDescent="0.45">
      <c r="A271" s="152" t="s">
        <v>1016</v>
      </c>
      <c r="B271" s="152" t="s">
        <v>818</v>
      </c>
      <c r="C271" s="61">
        <v>30072</v>
      </c>
      <c r="D271" s="62" t="s">
        <v>955</v>
      </c>
      <c r="E271" s="62" t="s">
        <v>695</v>
      </c>
      <c r="F271" s="62" t="s">
        <v>819</v>
      </c>
      <c r="G271" s="62" t="s">
        <v>820</v>
      </c>
      <c r="H271" s="62" t="s">
        <v>962</v>
      </c>
      <c r="I271" s="59">
        <v>1629.3</v>
      </c>
    </row>
    <row r="272" spans="1:9" ht="15" customHeight="1" x14ac:dyDescent="0.45">
      <c r="A272" s="152" t="s">
        <v>1016</v>
      </c>
      <c r="B272" s="152" t="s">
        <v>821</v>
      </c>
      <c r="C272" s="61">
        <v>40513</v>
      </c>
      <c r="D272" s="62" t="s">
        <v>955</v>
      </c>
      <c r="E272" s="62" t="s">
        <v>695</v>
      </c>
      <c r="F272" s="62" t="s">
        <v>819</v>
      </c>
      <c r="G272" s="62" t="s">
        <v>822</v>
      </c>
      <c r="H272" s="62" t="s">
        <v>957</v>
      </c>
      <c r="I272" s="59">
        <v>3370</v>
      </c>
    </row>
    <row r="273" spans="1:9" ht="15" customHeight="1" x14ac:dyDescent="0.45">
      <c r="A273" s="152" t="s">
        <v>1016</v>
      </c>
      <c r="B273" s="152" t="s">
        <v>823</v>
      </c>
      <c r="C273" s="61">
        <v>36404</v>
      </c>
      <c r="D273" s="62" t="s">
        <v>955</v>
      </c>
      <c r="E273" s="62" t="s">
        <v>695</v>
      </c>
      <c r="F273" s="62" t="s">
        <v>819</v>
      </c>
      <c r="G273" s="62" t="s">
        <v>824</v>
      </c>
      <c r="H273" s="62" t="s">
        <v>957</v>
      </c>
      <c r="I273" s="59">
        <v>2498</v>
      </c>
    </row>
    <row r="274" spans="1:9" ht="15" customHeight="1" x14ac:dyDescent="0.45">
      <c r="A274" s="152" t="s">
        <v>1016</v>
      </c>
      <c r="B274" s="152" t="s">
        <v>825</v>
      </c>
      <c r="C274" s="61">
        <v>41518</v>
      </c>
      <c r="D274" s="62" t="s">
        <v>955</v>
      </c>
      <c r="E274" s="62" t="s">
        <v>695</v>
      </c>
      <c r="F274" s="62" t="s">
        <v>819</v>
      </c>
      <c r="G274" s="62" t="s">
        <v>826</v>
      </c>
      <c r="H274" s="62" t="s">
        <v>957</v>
      </c>
      <c r="I274" s="59">
        <v>2437</v>
      </c>
    </row>
    <row r="275" spans="1:9" ht="15" customHeight="1" x14ac:dyDescent="0.45">
      <c r="A275" s="152" t="s">
        <v>1016</v>
      </c>
      <c r="B275" s="152" t="s">
        <v>827</v>
      </c>
      <c r="C275" s="61">
        <v>41579</v>
      </c>
      <c r="D275" s="62" t="s">
        <v>955</v>
      </c>
      <c r="E275" s="62" t="s">
        <v>695</v>
      </c>
      <c r="F275" s="62" t="s">
        <v>819</v>
      </c>
      <c r="G275" s="62" t="s">
        <v>828</v>
      </c>
      <c r="H275" s="62" t="s">
        <v>957</v>
      </c>
      <c r="I275" s="59">
        <v>1883</v>
      </c>
    </row>
    <row r="276" spans="1:9" ht="15" customHeight="1" x14ac:dyDescent="0.45">
      <c r="A276" s="152" t="s">
        <v>1016</v>
      </c>
      <c r="B276" s="152" t="s">
        <v>829</v>
      </c>
      <c r="C276" s="61">
        <v>32264</v>
      </c>
      <c r="D276" s="62" t="s">
        <v>955</v>
      </c>
      <c r="E276" s="62" t="s">
        <v>695</v>
      </c>
      <c r="F276" s="62" t="s">
        <v>830</v>
      </c>
      <c r="G276" s="62" t="s">
        <v>831</v>
      </c>
      <c r="H276" s="62" t="s">
        <v>962</v>
      </c>
      <c r="I276" s="59">
        <v>6406</v>
      </c>
    </row>
    <row r="277" spans="1:9" ht="15" customHeight="1" x14ac:dyDescent="0.45">
      <c r="A277" s="152" t="s">
        <v>1016</v>
      </c>
      <c r="B277" s="152" t="s">
        <v>832</v>
      </c>
      <c r="C277" s="61">
        <v>41214</v>
      </c>
      <c r="D277" s="62" t="s">
        <v>955</v>
      </c>
      <c r="E277" s="62" t="s">
        <v>695</v>
      </c>
      <c r="F277" s="62" t="s">
        <v>830</v>
      </c>
      <c r="G277" s="62" t="s">
        <v>833</v>
      </c>
      <c r="H277" s="62" t="s">
        <v>957</v>
      </c>
      <c r="I277" s="59">
        <v>3074</v>
      </c>
    </row>
    <row r="278" spans="1:9" ht="15" customHeight="1" x14ac:dyDescent="0.45">
      <c r="A278" s="152" t="s">
        <v>1016</v>
      </c>
      <c r="B278" s="152" t="s">
        <v>834</v>
      </c>
      <c r="C278" s="61">
        <v>41548</v>
      </c>
      <c r="D278" s="62" t="s">
        <v>955</v>
      </c>
      <c r="E278" s="62" t="s">
        <v>695</v>
      </c>
      <c r="F278" s="62" t="s">
        <v>830</v>
      </c>
      <c r="G278" s="62" t="s">
        <v>835</v>
      </c>
      <c r="H278" s="62" t="s">
        <v>957</v>
      </c>
      <c r="I278" s="59">
        <v>2361</v>
      </c>
    </row>
    <row r="279" spans="1:9" ht="15" customHeight="1" x14ac:dyDescent="0.45">
      <c r="A279" s="152" t="s">
        <v>1016</v>
      </c>
      <c r="B279" s="152" t="s">
        <v>836</v>
      </c>
      <c r="C279" s="61">
        <v>41852</v>
      </c>
      <c r="D279" s="62" t="s">
        <v>955</v>
      </c>
      <c r="E279" s="62" t="s">
        <v>695</v>
      </c>
      <c r="F279" s="62" t="s">
        <v>837</v>
      </c>
      <c r="G279" s="62" t="s">
        <v>838</v>
      </c>
      <c r="H279" s="62" t="s">
        <v>957</v>
      </c>
      <c r="I279" s="59">
        <v>1064</v>
      </c>
    </row>
    <row r="280" spans="1:9" ht="15" customHeight="1" x14ac:dyDescent="0.45">
      <c r="A280" s="152" t="s">
        <v>1016</v>
      </c>
      <c r="B280" s="152" t="s">
        <v>839</v>
      </c>
      <c r="C280" s="61">
        <v>40848</v>
      </c>
      <c r="D280" s="62" t="s">
        <v>955</v>
      </c>
      <c r="E280" s="62" t="s">
        <v>695</v>
      </c>
      <c r="F280" s="62" t="s">
        <v>840</v>
      </c>
      <c r="G280" s="62" t="s">
        <v>969</v>
      </c>
      <c r="H280" s="62" t="s">
        <v>957</v>
      </c>
      <c r="I280" s="59">
        <v>2454</v>
      </c>
    </row>
    <row r="281" spans="1:9" ht="15" customHeight="1" x14ac:dyDescent="0.45">
      <c r="A281" s="152" t="s">
        <v>1016</v>
      </c>
      <c r="B281" s="152" t="s">
        <v>841</v>
      </c>
      <c r="C281" s="61">
        <v>41821</v>
      </c>
      <c r="D281" s="62" t="s">
        <v>955</v>
      </c>
      <c r="E281" s="62" t="s">
        <v>695</v>
      </c>
      <c r="F281" s="62" t="s">
        <v>842</v>
      </c>
      <c r="G281" s="62" t="s">
        <v>843</v>
      </c>
      <c r="H281" s="62" t="s">
        <v>957</v>
      </c>
      <c r="I281" s="59">
        <v>2241.6799999999998</v>
      </c>
    </row>
    <row r="282" spans="1:9" ht="15" customHeight="1" x14ac:dyDescent="0.45">
      <c r="A282" s="152" t="s">
        <v>1016</v>
      </c>
      <c r="B282" s="152" t="s">
        <v>844</v>
      </c>
      <c r="C282" s="61">
        <v>42095</v>
      </c>
      <c r="D282" s="62" t="s">
        <v>955</v>
      </c>
      <c r="E282" s="62" t="s">
        <v>695</v>
      </c>
      <c r="F282" s="62" t="s">
        <v>845</v>
      </c>
      <c r="G282" s="62" t="s">
        <v>846</v>
      </c>
      <c r="H282" s="62" t="s">
        <v>957</v>
      </c>
      <c r="I282" s="59">
        <v>2408</v>
      </c>
    </row>
    <row r="283" spans="1:9" ht="15" customHeight="1" x14ac:dyDescent="0.45">
      <c r="A283" s="152" t="s">
        <v>1016</v>
      </c>
      <c r="B283" s="152" t="s">
        <v>847</v>
      </c>
      <c r="C283" s="61">
        <v>42095</v>
      </c>
      <c r="D283" s="62" t="s">
        <v>955</v>
      </c>
      <c r="E283" s="62" t="s">
        <v>695</v>
      </c>
      <c r="F283" s="62" t="s">
        <v>848</v>
      </c>
      <c r="G283" s="62" t="s">
        <v>849</v>
      </c>
      <c r="H283" s="62" t="s">
        <v>957</v>
      </c>
      <c r="I283" s="59">
        <v>1801</v>
      </c>
    </row>
    <row r="284" spans="1:9" ht="15" customHeight="1" x14ac:dyDescent="0.45">
      <c r="A284" s="152" t="s">
        <v>1016</v>
      </c>
      <c r="B284" s="152" t="s">
        <v>850</v>
      </c>
      <c r="C284" s="61">
        <v>35551</v>
      </c>
      <c r="D284" s="62" t="s">
        <v>955</v>
      </c>
      <c r="E284" s="62" t="s">
        <v>695</v>
      </c>
      <c r="F284" s="62" t="s">
        <v>851</v>
      </c>
      <c r="G284" s="62" t="s">
        <v>852</v>
      </c>
      <c r="H284" s="62" t="s">
        <v>957</v>
      </c>
      <c r="I284" s="59">
        <v>3103</v>
      </c>
    </row>
    <row r="285" spans="1:9" ht="15" customHeight="1" x14ac:dyDescent="0.45">
      <c r="A285" s="152" t="s">
        <v>1016</v>
      </c>
      <c r="B285" s="152" t="s">
        <v>1159</v>
      </c>
      <c r="C285" s="61">
        <v>41183</v>
      </c>
      <c r="D285" s="62" t="s">
        <v>955</v>
      </c>
      <c r="E285" s="62" t="s">
        <v>695</v>
      </c>
      <c r="F285" s="62" t="s">
        <v>851</v>
      </c>
      <c r="G285" s="62" t="s">
        <v>853</v>
      </c>
      <c r="H285" s="62" t="s">
        <v>957</v>
      </c>
      <c r="I285" s="59">
        <v>3177</v>
      </c>
    </row>
    <row r="286" spans="1:9" ht="15" customHeight="1" x14ac:dyDescent="0.45">
      <c r="A286" s="152" t="s">
        <v>1016</v>
      </c>
      <c r="B286" s="152" t="s">
        <v>854</v>
      </c>
      <c r="C286" s="61">
        <v>30651</v>
      </c>
      <c r="D286" s="62" t="s">
        <v>955</v>
      </c>
      <c r="E286" s="62" t="s">
        <v>695</v>
      </c>
      <c r="F286" s="62" t="s">
        <v>855</v>
      </c>
      <c r="G286" s="62" t="s">
        <v>856</v>
      </c>
      <c r="H286" s="62" t="s">
        <v>962</v>
      </c>
      <c r="I286" s="59">
        <v>3503</v>
      </c>
    </row>
    <row r="287" spans="1:9" ht="15" customHeight="1" x14ac:dyDescent="0.45">
      <c r="A287" s="152" t="s">
        <v>1016</v>
      </c>
      <c r="B287" s="152" t="s">
        <v>857</v>
      </c>
      <c r="C287" s="61">
        <v>36617</v>
      </c>
      <c r="D287" s="62" t="s">
        <v>955</v>
      </c>
      <c r="E287" s="62" t="s">
        <v>695</v>
      </c>
      <c r="F287" s="62" t="s">
        <v>855</v>
      </c>
      <c r="G287" s="62" t="s">
        <v>858</v>
      </c>
      <c r="H287" s="62" t="s">
        <v>957</v>
      </c>
      <c r="I287" s="59">
        <v>3138</v>
      </c>
    </row>
    <row r="288" spans="1:9" ht="15" customHeight="1" x14ac:dyDescent="0.45">
      <c r="A288" s="152" t="s">
        <v>1016</v>
      </c>
      <c r="B288" s="152" t="s">
        <v>859</v>
      </c>
      <c r="C288" s="61">
        <v>40848</v>
      </c>
      <c r="D288" s="62" t="s">
        <v>955</v>
      </c>
      <c r="E288" s="62" t="s">
        <v>695</v>
      </c>
      <c r="F288" s="62" t="s">
        <v>860</v>
      </c>
      <c r="G288" s="62" t="s">
        <v>861</v>
      </c>
      <c r="H288" s="62" t="s">
        <v>957</v>
      </c>
      <c r="I288" s="59">
        <v>2186</v>
      </c>
    </row>
    <row r="289" spans="1:9" ht="15" customHeight="1" x14ac:dyDescent="0.45">
      <c r="A289" s="152" t="s">
        <v>1016</v>
      </c>
      <c r="B289" s="152" t="s">
        <v>1156</v>
      </c>
      <c r="C289" s="61">
        <v>39022</v>
      </c>
      <c r="D289" s="62" t="s">
        <v>955</v>
      </c>
      <c r="E289" s="62" t="s">
        <v>695</v>
      </c>
      <c r="F289" s="62" t="s">
        <v>842</v>
      </c>
      <c r="G289" s="62" t="s">
        <v>862</v>
      </c>
      <c r="H289" s="62" t="s">
        <v>957</v>
      </c>
      <c r="I289" s="59">
        <v>3350</v>
      </c>
    </row>
    <row r="290" spans="1:9" ht="15" customHeight="1" x14ac:dyDescent="0.45">
      <c r="A290" s="152" t="s">
        <v>1016</v>
      </c>
      <c r="B290" s="152" t="s">
        <v>863</v>
      </c>
      <c r="C290" s="61">
        <v>34973</v>
      </c>
      <c r="D290" s="62" t="s">
        <v>955</v>
      </c>
      <c r="E290" s="62" t="s">
        <v>695</v>
      </c>
      <c r="F290" s="62" t="s">
        <v>842</v>
      </c>
      <c r="G290" s="62" t="s">
        <v>864</v>
      </c>
      <c r="H290" s="62" t="s">
        <v>962</v>
      </c>
      <c r="I290" s="59">
        <v>3532</v>
      </c>
    </row>
    <row r="291" spans="1:9" ht="15" customHeight="1" x14ac:dyDescent="0.45">
      <c r="A291" s="152" t="s">
        <v>1016</v>
      </c>
      <c r="B291" s="152" t="s">
        <v>865</v>
      </c>
      <c r="C291" s="61">
        <v>30651</v>
      </c>
      <c r="D291" s="62" t="s">
        <v>955</v>
      </c>
      <c r="E291" s="62" t="s">
        <v>695</v>
      </c>
      <c r="F291" s="62" t="s">
        <v>845</v>
      </c>
      <c r="G291" s="62" t="s">
        <v>866</v>
      </c>
      <c r="H291" s="62" t="s">
        <v>962</v>
      </c>
      <c r="I291" s="59">
        <v>4007</v>
      </c>
    </row>
    <row r="292" spans="1:9" ht="15" customHeight="1" x14ac:dyDescent="0.45">
      <c r="A292" s="152" t="s">
        <v>1016</v>
      </c>
      <c r="B292" s="152" t="s">
        <v>1142</v>
      </c>
      <c r="C292" s="61">
        <v>41699</v>
      </c>
      <c r="D292" s="62" t="s">
        <v>955</v>
      </c>
      <c r="E292" s="62" t="s">
        <v>695</v>
      </c>
      <c r="F292" s="62" t="s">
        <v>845</v>
      </c>
      <c r="G292" s="62" t="s">
        <v>867</v>
      </c>
      <c r="H292" s="62" t="s">
        <v>957</v>
      </c>
      <c r="I292" s="59">
        <v>1527</v>
      </c>
    </row>
    <row r="293" spans="1:9" ht="15" customHeight="1" x14ac:dyDescent="0.45">
      <c r="A293" s="152" t="s">
        <v>1016</v>
      </c>
      <c r="B293" s="152" t="s">
        <v>868</v>
      </c>
      <c r="C293" s="61">
        <v>33512</v>
      </c>
      <c r="D293" s="62" t="s">
        <v>955</v>
      </c>
      <c r="E293" s="62" t="s">
        <v>695</v>
      </c>
      <c r="F293" s="62" t="s">
        <v>869</v>
      </c>
      <c r="G293" s="62" t="s">
        <v>870</v>
      </c>
      <c r="H293" s="62" t="s">
        <v>957</v>
      </c>
      <c r="I293" s="59">
        <v>5497</v>
      </c>
    </row>
    <row r="294" spans="1:9" ht="15" customHeight="1" x14ac:dyDescent="0.45">
      <c r="A294" s="152" t="s">
        <v>1016</v>
      </c>
      <c r="B294" s="152" t="s">
        <v>871</v>
      </c>
      <c r="C294" s="61">
        <v>41518</v>
      </c>
      <c r="D294" s="62" t="s">
        <v>955</v>
      </c>
      <c r="E294" s="62" t="s">
        <v>695</v>
      </c>
      <c r="F294" s="62" t="s">
        <v>869</v>
      </c>
      <c r="G294" s="62" t="s">
        <v>872</v>
      </c>
      <c r="H294" s="62" t="s">
        <v>957</v>
      </c>
      <c r="I294" s="59">
        <v>1941</v>
      </c>
    </row>
    <row r="295" spans="1:9" ht="15" customHeight="1" x14ac:dyDescent="0.45">
      <c r="A295" s="152" t="s">
        <v>1016</v>
      </c>
      <c r="B295" s="152" t="s">
        <v>873</v>
      </c>
      <c r="C295" s="61">
        <v>41579</v>
      </c>
      <c r="D295" s="62" t="s">
        <v>955</v>
      </c>
      <c r="E295" s="62" t="s">
        <v>695</v>
      </c>
      <c r="F295" s="62" t="s">
        <v>869</v>
      </c>
      <c r="G295" s="62" t="s">
        <v>874</v>
      </c>
      <c r="H295" s="62" t="s">
        <v>957</v>
      </c>
      <c r="I295" s="59">
        <v>3215</v>
      </c>
    </row>
    <row r="296" spans="1:9" ht="15" customHeight="1" x14ac:dyDescent="0.45">
      <c r="A296" s="152" t="s">
        <v>1016</v>
      </c>
      <c r="B296" s="152" t="s">
        <v>875</v>
      </c>
      <c r="C296" s="61">
        <v>37438</v>
      </c>
      <c r="D296" s="62" t="s">
        <v>955</v>
      </c>
      <c r="E296" s="62" t="s">
        <v>695</v>
      </c>
      <c r="F296" s="62" t="s">
        <v>876</v>
      </c>
      <c r="G296" s="62" t="s">
        <v>877</v>
      </c>
      <c r="H296" s="62" t="s">
        <v>957</v>
      </c>
      <c r="I296" s="59">
        <v>3840</v>
      </c>
    </row>
    <row r="297" spans="1:9" ht="15" customHeight="1" x14ac:dyDescent="0.45">
      <c r="A297" s="152" t="s">
        <v>1016</v>
      </c>
      <c r="B297" s="152" t="s">
        <v>878</v>
      </c>
      <c r="C297" s="61">
        <v>40634</v>
      </c>
      <c r="D297" s="62" t="s">
        <v>955</v>
      </c>
      <c r="E297" s="62" t="s">
        <v>695</v>
      </c>
      <c r="F297" s="62" t="s">
        <v>739</v>
      </c>
      <c r="G297" s="62" t="s">
        <v>879</v>
      </c>
      <c r="H297" s="62" t="s">
        <v>957</v>
      </c>
      <c r="I297" s="59">
        <v>3178</v>
      </c>
    </row>
    <row r="298" spans="1:9" ht="15" customHeight="1" x14ac:dyDescent="0.45">
      <c r="A298" s="152" t="s">
        <v>1016</v>
      </c>
      <c r="B298" s="152" t="s">
        <v>880</v>
      </c>
      <c r="C298" s="61">
        <v>41244</v>
      </c>
      <c r="D298" s="62" t="s">
        <v>955</v>
      </c>
      <c r="E298" s="62" t="s">
        <v>695</v>
      </c>
      <c r="F298" s="62" t="s">
        <v>881</v>
      </c>
      <c r="G298" s="62" t="s">
        <v>882</v>
      </c>
      <c r="H298" s="62" t="s">
        <v>957</v>
      </c>
      <c r="I298" s="59">
        <v>2576</v>
      </c>
    </row>
    <row r="299" spans="1:9" ht="15" customHeight="1" x14ac:dyDescent="0.45">
      <c r="A299" s="152" t="s">
        <v>1016</v>
      </c>
      <c r="B299" s="152" t="s">
        <v>883</v>
      </c>
      <c r="C299" s="61">
        <v>40391</v>
      </c>
      <c r="D299" s="62" t="s">
        <v>960</v>
      </c>
      <c r="E299" s="62" t="s">
        <v>884</v>
      </c>
      <c r="F299" s="62" t="s">
        <v>885</v>
      </c>
      <c r="G299" s="62" t="s">
        <v>886</v>
      </c>
      <c r="H299" s="62" t="s">
        <v>957</v>
      </c>
      <c r="I299" s="59">
        <v>3652</v>
      </c>
    </row>
    <row r="300" spans="1:9" ht="15" customHeight="1" x14ac:dyDescent="0.45">
      <c r="A300" s="152" t="s">
        <v>1016</v>
      </c>
      <c r="B300" s="152" t="s">
        <v>887</v>
      </c>
      <c r="C300" s="61">
        <v>43313</v>
      </c>
      <c r="D300" s="62" t="s">
        <v>955</v>
      </c>
      <c r="E300" s="62" t="s">
        <v>695</v>
      </c>
      <c r="F300" s="62" t="s">
        <v>756</v>
      </c>
      <c r="G300" s="62" t="s">
        <v>888</v>
      </c>
      <c r="H300" s="62" t="s">
        <v>957</v>
      </c>
      <c r="I300" s="59">
        <v>1618</v>
      </c>
    </row>
    <row r="301" spans="1:9" ht="15" customHeight="1" x14ac:dyDescent="0.45">
      <c r="A301" s="152" t="s">
        <v>1016</v>
      </c>
      <c r="B301" s="152" t="s">
        <v>889</v>
      </c>
      <c r="C301" s="61">
        <v>43374</v>
      </c>
      <c r="D301" s="62" t="s">
        <v>966</v>
      </c>
      <c r="E301" s="62" t="s">
        <v>1145</v>
      </c>
      <c r="F301" s="62" t="s">
        <v>404</v>
      </c>
      <c r="G301" s="62" t="s">
        <v>1146</v>
      </c>
      <c r="H301" s="62" t="s">
        <v>957</v>
      </c>
      <c r="I301" s="59">
        <v>2579</v>
      </c>
    </row>
    <row r="302" spans="1:9" ht="15" customHeight="1" x14ac:dyDescent="0.45">
      <c r="A302" s="152" t="s">
        <v>1016</v>
      </c>
      <c r="B302" s="152" t="s">
        <v>890</v>
      </c>
      <c r="C302" s="61">
        <v>43374</v>
      </c>
      <c r="D302" s="62" t="s">
        <v>955</v>
      </c>
      <c r="E302" s="62" t="s">
        <v>532</v>
      </c>
      <c r="F302" s="62" t="s">
        <v>891</v>
      </c>
      <c r="G302" s="62" t="s">
        <v>892</v>
      </c>
      <c r="H302" s="62" t="s">
        <v>957</v>
      </c>
      <c r="I302" s="59">
        <v>2103</v>
      </c>
    </row>
    <row r="303" spans="1:9" ht="15" customHeight="1" x14ac:dyDescent="0.45">
      <c r="A303" s="152" t="s">
        <v>1016</v>
      </c>
      <c r="B303" s="152" t="s">
        <v>893</v>
      </c>
      <c r="C303" s="61">
        <v>43405</v>
      </c>
      <c r="D303" s="62" t="s">
        <v>967</v>
      </c>
      <c r="E303" s="62" t="s">
        <v>201</v>
      </c>
      <c r="F303" s="62" t="s">
        <v>229</v>
      </c>
      <c r="G303" s="62" t="s">
        <v>1173</v>
      </c>
      <c r="H303" s="62" t="s">
        <v>957</v>
      </c>
      <c r="I303" s="59">
        <v>1715</v>
      </c>
    </row>
    <row r="304" spans="1:9" ht="15" customHeight="1" x14ac:dyDescent="0.45">
      <c r="A304" s="152" t="s">
        <v>1016</v>
      </c>
      <c r="B304" s="152" t="s">
        <v>894</v>
      </c>
      <c r="C304" s="61">
        <v>43405</v>
      </c>
      <c r="D304" s="62" t="s">
        <v>964</v>
      </c>
      <c r="E304" s="62" t="s">
        <v>497</v>
      </c>
      <c r="F304" s="62" t="s">
        <v>895</v>
      </c>
      <c r="G304" s="62" t="s">
        <v>896</v>
      </c>
      <c r="H304" s="62" t="s">
        <v>957</v>
      </c>
      <c r="I304" s="59">
        <v>1776</v>
      </c>
    </row>
    <row r="305" spans="1:9" ht="15" customHeight="1" x14ac:dyDescent="0.45">
      <c r="A305" s="152" t="s">
        <v>1016</v>
      </c>
      <c r="B305" s="152" t="s">
        <v>897</v>
      </c>
      <c r="C305" s="61">
        <v>43405</v>
      </c>
      <c r="D305" s="62" t="s">
        <v>964</v>
      </c>
      <c r="E305" s="62" t="s">
        <v>616</v>
      </c>
      <c r="F305" s="62" t="s">
        <v>898</v>
      </c>
      <c r="G305" s="62" t="s">
        <v>899</v>
      </c>
      <c r="H305" s="62" t="s">
        <v>957</v>
      </c>
      <c r="I305" s="59">
        <v>1950</v>
      </c>
    </row>
    <row r="306" spans="1:9" ht="15" customHeight="1" x14ac:dyDescent="0.45">
      <c r="A306" s="152" t="s">
        <v>1016</v>
      </c>
      <c r="B306" s="152" t="s">
        <v>900</v>
      </c>
      <c r="C306" s="61">
        <v>43405</v>
      </c>
      <c r="D306" s="62" t="s">
        <v>964</v>
      </c>
      <c r="E306" s="62" t="s">
        <v>650</v>
      </c>
      <c r="F306" s="62" t="s">
        <v>901</v>
      </c>
      <c r="G306" s="62" t="s">
        <v>963</v>
      </c>
      <c r="H306" s="62" t="s">
        <v>957</v>
      </c>
      <c r="I306" s="59">
        <v>1688</v>
      </c>
    </row>
    <row r="307" spans="1:9" ht="15" customHeight="1" x14ac:dyDescent="0.45">
      <c r="A307" s="152" t="s">
        <v>1016</v>
      </c>
      <c r="B307" s="152" t="s">
        <v>902</v>
      </c>
      <c r="C307" s="61">
        <v>43405</v>
      </c>
      <c r="D307" s="62" t="s">
        <v>955</v>
      </c>
      <c r="E307" s="62" t="s">
        <v>695</v>
      </c>
      <c r="F307" s="62" t="s">
        <v>903</v>
      </c>
      <c r="G307" s="62" t="s">
        <v>904</v>
      </c>
      <c r="H307" s="62" t="s">
        <v>957</v>
      </c>
      <c r="I307" s="59">
        <v>1859</v>
      </c>
    </row>
    <row r="308" spans="1:9" ht="15" customHeight="1" x14ac:dyDescent="0.45">
      <c r="A308" s="152" t="s">
        <v>1016</v>
      </c>
      <c r="B308" s="152" t="s">
        <v>905</v>
      </c>
      <c r="C308" s="61">
        <v>43405</v>
      </c>
      <c r="D308" s="62" t="s">
        <v>955</v>
      </c>
      <c r="E308" s="62" t="s">
        <v>695</v>
      </c>
      <c r="F308" s="62" t="s">
        <v>906</v>
      </c>
      <c r="G308" s="62" t="s">
        <v>907</v>
      </c>
      <c r="H308" s="62" t="s">
        <v>957</v>
      </c>
      <c r="I308" s="59">
        <v>1928</v>
      </c>
    </row>
    <row r="309" spans="1:9" ht="15" customHeight="1" x14ac:dyDescent="0.45">
      <c r="A309" s="152" t="s">
        <v>1016</v>
      </c>
      <c r="B309" s="152" t="s">
        <v>908</v>
      </c>
      <c r="C309" s="61">
        <v>43556</v>
      </c>
      <c r="D309" s="62" t="s">
        <v>967</v>
      </c>
      <c r="E309" s="62" t="s">
        <v>330</v>
      </c>
      <c r="F309" s="62" t="s">
        <v>337</v>
      </c>
      <c r="G309" s="62" t="s">
        <v>909</v>
      </c>
      <c r="H309" s="62" t="s">
        <v>957</v>
      </c>
      <c r="I309" s="59">
        <v>1732</v>
      </c>
    </row>
    <row r="310" spans="1:9" ht="15" customHeight="1" x14ac:dyDescent="0.45">
      <c r="A310" s="152" t="s">
        <v>1016</v>
      </c>
      <c r="B310" s="152" t="s">
        <v>910</v>
      </c>
      <c r="C310" s="61">
        <v>43556</v>
      </c>
      <c r="D310" s="62" t="s">
        <v>960</v>
      </c>
      <c r="E310" s="62" t="s">
        <v>414</v>
      </c>
      <c r="F310" s="62" t="s">
        <v>911</v>
      </c>
      <c r="G310" s="62" t="s">
        <v>912</v>
      </c>
      <c r="H310" s="62" t="s">
        <v>957</v>
      </c>
      <c r="I310" s="59">
        <v>1952</v>
      </c>
    </row>
    <row r="311" spans="1:9" ht="15" customHeight="1" x14ac:dyDescent="0.45">
      <c r="A311" s="152" t="s">
        <v>1016</v>
      </c>
      <c r="B311" s="152" t="s">
        <v>913</v>
      </c>
      <c r="C311" s="61">
        <v>43617</v>
      </c>
      <c r="D311" s="62" t="s">
        <v>964</v>
      </c>
      <c r="E311" s="62" t="s">
        <v>497</v>
      </c>
      <c r="F311" s="62" t="s">
        <v>501</v>
      </c>
      <c r="G311" s="62" t="s">
        <v>914</v>
      </c>
      <c r="H311" s="62" t="s">
        <v>957</v>
      </c>
      <c r="I311" s="59">
        <v>2242</v>
      </c>
    </row>
    <row r="312" spans="1:9" ht="15" customHeight="1" x14ac:dyDescent="0.45">
      <c r="A312" s="152" t="s">
        <v>1016</v>
      </c>
      <c r="B312" s="152" t="s">
        <v>915</v>
      </c>
      <c r="C312" s="61">
        <v>43678</v>
      </c>
      <c r="D312" s="62" t="s">
        <v>955</v>
      </c>
      <c r="E312" s="62" t="s">
        <v>532</v>
      </c>
      <c r="F312" s="62" t="s">
        <v>532</v>
      </c>
      <c r="G312" s="62" t="s">
        <v>916</v>
      </c>
      <c r="H312" s="62" t="s">
        <v>957</v>
      </c>
      <c r="I312" s="59">
        <v>2217</v>
      </c>
    </row>
    <row r="313" spans="1:9" ht="15" customHeight="1" x14ac:dyDescent="0.45">
      <c r="A313" s="152" t="s">
        <v>1016</v>
      </c>
      <c r="B313" s="152" t="s">
        <v>917</v>
      </c>
      <c r="C313" s="61">
        <v>43709</v>
      </c>
      <c r="D313" s="62" t="s">
        <v>967</v>
      </c>
      <c r="E313" s="62" t="s">
        <v>684</v>
      </c>
      <c r="F313" s="62" t="s">
        <v>685</v>
      </c>
      <c r="G313" s="62" t="s">
        <v>918</v>
      </c>
      <c r="H313" s="62" t="s">
        <v>957</v>
      </c>
      <c r="I313" s="59">
        <v>1816</v>
      </c>
    </row>
    <row r="314" spans="1:9" ht="15" customHeight="1" x14ac:dyDescent="0.45">
      <c r="A314" s="152" t="s">
        <v>1016</v>
      </c>
      <c r="B314" s="152" t="s">
        <v>1020</v>
      </c>
      <c r="C314" s="61">
        <v>43709</v>
      </c>
      <c r="D314" s="62" t="s">
        <v>955</v>
      </c>
      <c r="E314" s="62" t="s">
        <v>695</v>
      </c>
      <c r="F314" s="62" t="s">
        <v>695</v>
      </c>
      <c r="G314" s="62" t="s">
        <v>919</v>
      </c>
      <c r="H314" s="62" t="s">
        <v>957</v>
      </c>
      <c r="I314" s="59">
        <v>2770</v>
      </c>
    </row>
    <row r="315" spans="1:9" ht="15" customHeight="1" x14ac:dyDescent="0.45">
      <c r="A315" s="152" t="s">
        <v>1016</v>
      </c>
      <c r="B315" s="152" t="s">
        <v>920</v>
      </c>
      <c r="C315" s="61">
        <v>43739</v>
      </c>
      <c r="D315" s="62" t="s">
        <v>955</v>
      </c>
      <c r="E315" s="62" t="s">
        <v>349</v>
      </c>
      <c r="F315" s="62" t="s">
        <v>349</v>
      </c>
      <c r="G315" s="62" t="s">
        <v>921</v>
      </c>
      <c r="H315" s="62" t="s">
        <v>957</v>
      </c>
      <c r="I315" s="59">
        <v>2000</v>
      </c>
    </row>
    <row r="316" spans="1:9" ht="15" customHeight="1" x14ac:dyDescent="0.45">
      <c r="A316" s="152" t="s">
        <v>1016</v>
      </c>
      <c r="B316" s="152" t="s">
        <v>922</v>
      </c>
      <c r="C316" s="61">
        <v>43770</v>
      </c>
      <c r="D316" s="62" t="s">
        <v>955</v>
      </c>
      <c r="E316" s="62" t="s">
        <v>695</v>
      </c>
      <c r="F316" s="62" t="s">
        <v>695</v>
      </c>
      <c r="G316" s="62" t="s">
        <v>923</v>
      </c>
      <c r="H316" s="62" t="s">
        <v>957</v>
      </c>
      <c r="I316" s="59">
        <v>1749.28</v>
      </c>
    </row>
    <row r="317" spans="1:9" ht="15" customHeight="1" x14ac:dyDescent="0.45">
      <c r="A317" s="152" t="s">
        <v>1016</v>
      </c>
      <c r="B317" s="152" t="s">
        <v>924</v>
      </c>
      <c r="C317" s="61">
        <v>43800</v>
      </c>
      <c r="D317" s="62" t="s">
        <v>955</v>
      </c>
      <c r="E317" s="62" t="s">
        <v>695</v>
      </c>
      <c r="F317" s="62" t="s">
        <v>695</v>
      </c>
      <c r="G317" s="62" t="s">
        <v>925</v>
      </c>
      <c r="H317" s="62" t="s">
        <v>962</v>
      </c>
      <c r="I317" s="59">
        <v>2475</v>
      </c>
    </row>
    <row r="318" spans="1:9" ht="15" customHeight="1" x14ac:dyDescent="0.45">
      <c r="A318" s="152" t="s">
        <v>1016</v>
      </c>
      <c r="B318" s="152" t="s">
        <v>926</v>
      </c>
      <c r="C318" s="61">
        <v>43891</v>
      </c>
      <c r="D318" s="62" t="s">
        <v>966</v>
      </c>
      <c r="E318" s="62" t="s">
        <v>391</v>
      </c>
      <c r="F318" s="62" t="s">
        <v>927</v>
      </c>
      <c r="G318" s="62" t="s">
        <v>928</v>
      </c>
      <c r="H318" s="62" t="s">
        <v>957</v>
      </c>
      <c r="I318" s="59">
        <v>2042</v>
      </c>
    </row>
    <row r="319" spans="1:9" ht="15" customHeight="1" x14ac:dyDescent="0.45">
      <c r="A319" s="152" t="s">
        <v>1016</v>
      </c>
      <c r="B319" s="152" t="s">
        <v>929</v>
      </c>
      <c r="C319" s="61">
        <v>43891</v>
      </c>
      <c r="D319" s="62" t="s">
        <v>967</v>
      </c>
      <c r="E319" s="62" t="s">
        <v>201</v>
      </c>
      <c r="F319" s="62" t="s">
        <v>930</v>
      </c>
      <c r="G319" s="62" t="s">
        <v>931</v>
      </c>
      <c r="H319" s="62" t="s">
        <v>957</v>
      </c>
      <c r="I319" s="59">
        <v>2735</v>
      </c>
    </row>
    <row r="320" spans="1:9" ht="15" customHeight="1" x14ac:dyDescent="0.45">
      <c r="A320" s="152" t="s">
        <v>1017</v>
      </c>
      <c r="B320" s="152" t="s">
        <v>1204</v>
      </c>
      <c r="C320" s="61">
        <v>44075</v>
      </c>
      <c r="D320" s="62" t="s">
        <v>955</v>
      </c>
      <c r="E320" s="62" t="s">
        <v>695</v>
      </c>
      <c r="F320" s="62" t="s">
        <v>695</v>
      </c>
      <c r="G320" s="62" t="s">
        <v>714</v>
      </c>
      <c r="H320" s="62" t="s">
        <v>957</v>
      </c>
      <c r="I320" s="59">
        <v>106.7</v>
      </c>
    </row>
    <row r="321" spans="1:9" ht="15" customHeight="1" x14ac:dyDescent="0.45">
      <c r="A321" s="152" t="s">
        <v>1018</v>
      </c>
      <c r="B321" s="152" t="s">
        <v>1204</v>
      </c>
      <c r="C321" s="61">
        <v>44075</v>
      </c>
      <c r="D321" s="62" t="s">
        <v>955</v>
      </c>
      <c r="E321" s="62" t="s">
        <v>695</v>
      </c>
      <c r="F321" s="62" t="s">
        <v>695</v>
      </c>
      <c r="G321" s="62" t="s">
        <v>714</v>
      </c>
      <c r="H321" s="62" t="s">
        <v>957</v>
      </c>
      <c r="I321" s="59">
        <v>672.08</v>
      </c>
    </row>
    <row r="322" spans="1:9" ht="15" customHeight="1" x14ac:dyDescent="0.45">
      <c r="A322" s="152" t="s">
        <v>1017</v>
      </c>
      <c r="B322" s="152" t="s">
        <v>1205</v>
      </c>
      <c r="C322" s="61">
        <v>44105</v>
      </c>
      <c r="D322" s="62" t="s">
        <v>955</v>
      </c>
      <c r="E322" s="62" t="s">
        <v>695</v>
      </c>
      <c r="F322" s="62" t="s">
        <v>695</v>
      </c>
      <c r="G322" s="62" t="s">
        <v>712</v>
      </c>
      <c r="H322" s="62" t="s">
        <v>957</v>
      </c>
      <c r="I322" s="59">
        <v>103.44</v>
      </c>
    </row>
    <row r="323" spans="1:9" ht="15" customHeight="1" x14ac:dyDescent="0.45">
      <c r="A323" s="152" t="s">
        <v>1018</v>
      </c>
      <c r="B323" s="152" t="s">
        <v>953</v>
      </c>
      <c r="C323" s="61">
        <v>44075</v>
      </c>
      <c r="D323" s="62" t="s">
        <v>955</v>
      </c>
      <c r="E323" s="62" t="s">
        <v>532</v>
      </c>
      <c r="F323" s="62" t="s">
        <v>532</v>
      </c>
      <c r="G323" s="62" t="s">
        <v>932</v>
      </c>
      <c r="H323" s="62" t="s">
        <v>957</v>
      </c>
      <c r="I323" s="59">
        <v>358.41</v>
      </c>
    </row>
    <row r="324" spans="1:9" ht="15" customHeight="1" x14ac:dyDescent="0.45">
      <c r="A324" s="152" t="s">
        <v>1018</v>
      </c>
      <c r="B324" s="152" t="s">
        <v>1205</v>
      </c>
      <c r="C324" s="61">
        <v>44105</v>
      </c>
      <c r="D324" s="62" t="s">
        <v>955</v>
      </c>
      <c r="E324" s="62" t="s">
        <v>695</v>
      </c>
      <c r="F324" s="62" t="s">
        <v>695</v>
      </c>
      <c r="G324" s="62" t="s">
        <v>712</v>
      </c>
      <c r="H324" s="62" t="s">
        <v>957</v>
      </c>
      <c r="I324" s="59">
        <v>741.5</v>
      </c>
    </row>
    <row r="325" spans="1:9" ht="15" customHeight="1" x14ac:dyDescent="0.45">
      <c r="A325" s="152" t="s">
        <v>1017</v>
      </c>
      <c r="B325" s="152" t="s">
        <v>705</v>
      </c>
      <c r="C325" s="61">
        <v>44136</v>
      </c>
      <c r="D325" s="62" t="s">
        <v>955</v>
      </c>
      <c r="E325" s="62" t="s">
        <v>695</v>
      </c>
      <c r="F325" s="62" t="s">
        <v>695</v>
      </c>
      <c r="G325" s="62" t="s">
        <v>706</v>
      </c>
      <c r="H325" s="62" t="s">
        <v>957</v>
      </c>
      <c r="I325" s="59">
        <v>159.69</v>
      </c>
    </row>
    <row r="326" spans="1:9" ht="15" customHeight="1" x14ac:dyDescent="0.45">
      <c r="A326" s="152" t="s">
        <v>1017</v>
      </c>
      <c r="B326" s="152" t="s">
        <v>1206</v>
      </c>
      <c r="C326" s="61">
        <v>44136</v>
      </c>
      <c r="D326" s="62" t="s">
        <v>955</v>
      </c>
      <c r="E326" s="62" t="s">
        <v>695</v>
      </c>
      <c r="F326" s="62" t="s">
        <v>695</v>
      </c>
      <c r="G326" s="62" t="s">
        <v>698</v>
      </c>
      <c r="H326" s="62" t="s">
        <v>957</v>
      </c>
      <c r="I326" s="59">
        <v>178.83</v>
      </c>
    </row>
    <row r="327" spans="1:9" ht="15" customHeight="1" x14ac:dyDescent="0.45">
      <c r="A327" s="152" t="s">
        <v>1016</v>
      </c>
      <c r="B327" s="152" t="s">
        <v>1060</v>
      </c>
      <c r="C327" s="61">
        <v>44166</v>
      </c>
      <c r="D327" s="62" t="s">
        <v>955</v>
      </c>
      <c r="E327" s="62" t="s">
        <v>695</v>
      </c>
      <c r="F327" s="62" t="s">
        <v>695</v>
      </c>
      <c r="G327" s="62" t="s">
        <v>951</v>
      </c>
      <c r="H327" s="62" t="s">
        <v>957</v>
      </c>
      <c r="I327" s="59">
        <v>1347.23</v>
      </c>
    </row>
    <row r="328" spans="1:9" ht="15" customHeight="1" x14ac:dyDescent="0.45">
      <c r="A328" s="152" t="s">
        <v>1016</v>
      </c>
      <c r="B328" s="152" t="s">
        <v>933</v>
      </c>
      <c r="C328" s="61">
        <v>44287</v>
      </c>
      <c r="D328" s="62" t="s">
        <v>955</v>
      </c>
      <c r="E328" s="62" t="s">
        <v>695</v>
      </c>
      <c r="F328" s="62" t="s">
        <v>934</v>
      </c>
      <c r="G328" s="62" t="s">
        <v>935</v>
      </c>
      <c r="H328" s="62" t="s">
        <v>957</v>
      </c>
      <c r="I328" s="59">
        <v>1914</v>
      </c>
    </row>
    <row r="329" spans="1:9" ht="15" customHeight="1" x14ac:dyDescent="0.45">
      <c r="A329" s="152" t="s">
        <v>1016</v>
      </c>
      <c r="B329" s="152" t="s">
        <v>936</v>
      </c>
      <c r="C329" s="61">
        <v>44287</v>
      </c>
      <c r="D329" s="62" t="s">
        <v>967</v>
      </c>
      <c r="E329" s="62" t="s">
        <v>436</v>
      </c>
      <c r="F329" s="62" t="s">
        <v>937</v>
      </c>
      <c r="G329" s="62" t="s">
        <v>938</v>
      </c>
      <c r="H329" s="62" t="s">
        <v>957</v>
      </c>
      <c r="I329" s="59">
        <v>1975</v>
      </c>
    </row>
    <row r="330" spans="1:9" ht="15" customHeight="1" x14ac:dyDescent="0.45">
      <c r="A330" s="152" t="s">
        <v>1016</v>
      </c>
      <c r="B330" s="152" t="s">
        <v>939</v>
      </c>
      <c r="C330" s="61">
        <v>44287</v>
      </c>
      <c r="D330" s="62" t="s">
        <v>955</v>
      </c>
      <c r="E330" s="62" t="s">
        <v>695</v>
      </c>
      <c r="F330" s="62" t="s">
        <v>695</v>
      </c>
      <c r="G330" s="62" t="s">
        <v>940</v>
      </c>
      <c r="H330" s="62" t="s">
        <v>957</v>
      </c>
      <c r="I330" s="59">
        <v>1709</v>
      </c>
    </row>
    <row r="331" spans="1:9" ht="15" customHeight="1" x14ac:dyDescent="0.45">
      <c r="A331" s="152" t="s">
        <v>1017</v>
      </c>
      <c r="B331" s="152" t="s">
        <v>534</v>
      </c>
      <c r="C331" s="61">
        <v>44287</v>
      </c>
      <c r="D331" s="62" t="s">
        <v>955</v>
      </c>
      <c r="E331" s="62" t="s">
        <v>532</v>
      </c>
      <c r="F331" s="62" t="s">
        <v>532</v>
      </c>
      <c r="G331" s="62" t="s">
        <v>535</v>
      </c>
      <c r="H331" s="62" t="s">
        <v>957</v>
      </c>
      <c r="I331" s="59">
        <v>201.8</v>
      </c>
    </row>
    <row r="332" spans="1:9" ht="15" customHeight="1" x14ac:dyDescent="0.45">
      <c r="A332" s="152" t="s">
        <v>1016</v>
      </c>
      <c r="B332" s="152" t="s">
        <v>941</v>
      </c>
      <c r="C332" s="61">
        <v>44317</v>
      </c>
      <c r="D332" s="62" t="s">
        <v>955</v>
      </c>
      <c r="E332" s="62" t="s">
        <v>695</v>
      </c>
      <c r="F332" s="62" t="s">
        <v>756</v>
      </c>
      <c r="G332" s="62" t="s">
        <v>942</v>
      </c>
      <c r="H332" s="62" t="s">
        <v>957</v>
      </c>
      <c r="I332" s="59">
        <v>1661</v>
      </c>
    </row>
    <row r="333" spans="1:9" ht="15" customHeight="1" x14ac:dyDescent="0.45">
      <c r="A333" s="152" t="s">
        <v>1016</v>
      </c>
      <c r="B333" s="152" t="s">
        <v>943</v>
      </c>
      <c r="C333" s="61">
        <v>44317</v>
      </c>
      <c r="D333" s="62" t="s">
        <v>955</v>
      </c>
      <c r="E333" s="62" t="s">
        <v>695</v>
      </c>
      <c r="F333" s="62" t="s">
        <v>944</v>
      </c>
      <c r="G333" s="62" t="s">
        <v>945</v>
      </c>
      <c r="H333" s="62" t="s">
        <v>957</v>
      </c>
      <c r="I333" s="59">
        <v>1850</v>
      </c>
    </row>
    <row r="334" spans="1:9" ht="15" customHeight="1" x14ac:dyDescent="0.45">
      <c r="A334" s="152" t="s">
        <v>1016</v>
      </c>
      <c r="B334" s="152" t="s">
        <v>946</v>
      </c>
      <c r="C334" s="61">
        <v>44317</v>
      </c>
      <c r="D334" s="62" t="s">
        <v>964</v>
      </c>
      <c r="E334" s="62" t="s">
        <v>497</v>
      </c>
      <c r="F334" s="62" t="s">
        <v>501</v>
      </c>
      <c r="G334" s="62" t="s">
        <v>947</v>
      </c>
      <c r="H334" s="62" t="s">
        <v>957</v>
      </c>
      <c r="I334" s="59">
        <v>1884</v>
      </c>
    </row>
    <row r="335" spans="1:9" ht="15" customHeight="1" x14ac:dyDescent="0.45">
      <c r="A335" s="152" t="s">
        <v>1016</v>
      </c>
      <c r="B335" s="152" t="s">
        <v>948</v>
      </c>
      <c r="C335" s="61">
        <v>44348</v>
      </c>
      <c r="D335" s="62" t="s">
        <v>964</v>
      </c>
      <c r="E335" s="62" t="s">
        <v>497</v>
      </c>
      <c r="F335" s="62" t="s">
        <v>949</v>
      </c>
      <c r="G335" s="62" t="s">
        <v>950</v>
      </c>
      <c r="H335" s="62" t="s">
        <v>957</v>
      </c>
      <c r="I335" s="59">
        <v>1955</v>
      </c>
    </row>
    <row r="336" spans="1:9" ht="15" customHeight="1" x14ac:dyDescent="0.45">
      <c r="A336" s="152" t="s">
        <v>1018</v>
      </c>
      <c r="B336" s="152" t="s">
        <v>1207</v>
      </c>
      <c r="C336" s="61">
        <v>44348</v>
      </c>
      <c r="D336" s="62" t="s">
        <v>955</v>
      </c>
      <c r="E336" s="62" t="s">
        <v>695</v>
      </c>
      <c r="F336" s="62" t="s">
        <v>695</v>
      </c>
      <c r="G336" s="62" t="s">
        <v>951</v>
      </c>
      <c r="H336" s="62" t="s">
        <v>957</v>
      </c>
      <c r="I336" s="59">
        <v>370</v>
      </c>
    </row>
    <row r="337" spans="1:9" ht="15" customHeight="1" x14ac:dyDescent="0.45">
      <c r="A337" s="152" t="s">
        <v>1017</v>
      </c>
      <c r="B337" s="152" t="s">
        <v>1208</v>
      </c>
      <c r="C337" s="61">
        <v>44348</v>
      </c>
      <c r="D337" s="62" t="s">
        <v>955</v>
      </c>
      <c r="E337" s="62" t="s">
        <v>532</v>
      </c>
      <c r="F337" s="62" t="s">
        <v>532</v>
      </c>
      <c r="G337" s="62" t="s">
        <v>952</v>
      </c>
      <c r="H337" s="62" t="s">
        <v>957</v>
      </c>
      <c r="I337" s="59">
        <v>137.79</v>
      </c>
    </row>
    <row r="338" spans="1:9" ht="15" customHeight="1" x14ac:dyDescent="0.45">
      <c r="A338" s="152" t="s">
        <v>1017</v>
      </c>
      <c r="B338" s="152" t="s">
        <v>1209</v>
      </c>
      <c r="C338" s="61">
        <v>44378</v>
      </c>
      <c r="D338" s="62" t="s">
        <v>967</v>
      </c>
      <c r="E338" s="62" t="s">
        <v>593</v>
      </c>
      <c r="F338" s="62" t="s">
        <v>599</v>
      </c>
      <c r="G338" s="62" t="s">
        <v>602</v>
      </c>
      <c r="H338" s="62" t="s">
        <v>957</v>
      </c>
      <c r="I338" s="59">
        <v>121.19</v>
      </c>
    </row>
    <row r="339" spans="1:9" ht="15" customHeight="1" x14ac:dyDescent="0.45">
      <c r="A339" s="152" t="s">
        <v>1016</v>
      </c>
      <c r="B339" s="152" t="s">
        <v>953</v>
      </c>
      <c r="C339" s="61">
        <v>44409</v>
      </c>
      <c r="D339" s="62" t="s">
        <v>955</v>
      </c>
      <c r="E339" s="62" t="s">
        <v>532</v>
      </c>
      <c r="F339" s="62" t="s">
        <v>532</v>
      </c>
      <c r="G339" s="62" t="s">
        <v>932</v>
      </c>
      <c r="H339" s="62" t="s">
        <v>957</v>
      </c>
      <c r="I339" s="59">
        <v>1619</v>
      </c>
    </row>
    <row r="340" spans="1:9" ht="15" customHeight="1" x14ac:dyDescent="0.45">
      <c r="A340" s="152" t="s">
        <v>1017</v>
      </c>
      <c r="B340" s="152" t="s">
        <v>1202</v>
      </c>
      <c r="C340" s="61">
        <v>44409</v>
      </c>
      <c r="D340" s="62" t="s">
        <v>955</v>
      </c>
      <c r="E340" s="62" t="s">
        <v>695</v>
      </c>
      <c r="F340" s="62" t="s">
        <v>756</v>
      </c>
      <c r="G340" s="62" t="s">
        <v>758</v>
      </c>
      <c r="H340" s="62" t="s">
        <v>957</v>
      </c>
      <c r="I340" s="59">
        <v>136.61000000000001</v>
      </c>
    </row>
    <row r="341" spans="1:9" ht="15" customHeight="1" x14ac:dyDescent="0.45">
      <c r="A341" s="152" t="s">
        <v>1017</v>
      </c>
      <c r="B341" s="152" t="s">
        <v>1210</v>
      </c>
      <c r="C341" s="61">
        <v>44409</v>
      </c>
      <c r="D341" s="62" t="s">
        <v>955</v>
      </c>
      <c r="E341" s="62" t="s">
        <v>695</v>
      </c>
      <c r="F341" s="62" t="s">
        <v>869</v>
      </c>
      <c r="G341" s="62" t="s">
        <v>870</v>
      </c>
      <c r="H341" s="62" t="s">
        <v>957</v>
      </c>
      <c r="I341" s="59">
        <v>177.11</v>
      </c>
    </row>
    <row r="342" spans="1:9" ht="15" customHeight="1" x14ac:dyDescent="0.45">
      <c r="A342" s="152" t="s">
        <v>1017</v>
      </c>
      <c r="B342" s="152" t="s">
        <v>1020</v>
      </c>
      <c r="C342" s="61">
        <v>44409</v>
      </c>
      <c r="D342" s="62" t="s">
        <v>955</v>
      </c>
      <c r="E342" s="62" t="s">
        <v>695</v>
      </c>
      <c r="F342" s="62" t="s">
        <v>695</v>
      </c>
      <c r="G342" s="62" t="s">
        <v>919</v>
      </c>
      <c r="H342" s="62" t="s">
        <v>957</v>
      </c>
      <c r="I342" s="59">
        <v>152.9</v>
      </c>
    </row>
    <row r="343" spans="1:9" ht="15" customHeight="1" x14ac:dyDescent="0.45">
      <c r="A343" s="152" t="s">
        <v>1017</v>
      </c>
      <c r="B343" s="152" t="s">
        <v>1211</v>
      </c>
      <c r="C343" s="61">
        <v>44409</v>
      </c>
      <c r="D343" s="62" t="s">
        <v>964</v>
      </c>
      <c r="E343" s="62" t="s">
        <v>650</v>
      </c>
      <c r="F343" s="62" t="s">
        <v>673</v>
      </c>
      <c r="G343" s="62" t="s">
        <v>674</v>
      </c>
      <c r="H343" s="62" t="s">
        <v>957</v>
      </c>
      <c r="I343" s="59">
        <v>111.56</v>
      </c>
    </row>
    <row r="344" spans="1:9" ht="15" customHeight="1" x14ac:dyDescent="0.45">
      <c r="A344" s="152" t="s">
        <v>1017</v>
      </c>
      <c r="B344" s="152" t="s">
        <v>1212</v>
      </c>
      <c r="C344" s="61">
        <v>44440</v>
      </c>
      <c r="D344" s="62" t="s">
        <v>955</v>
      </c>
      <c r="E344" s="62" t="s">
        <v>349</v>
      </c>
      <c r="F344" s="62" t="s">
        <v>355</v>
      </c>
      <c r="G344" s="62" t="s">
        <v>365</v>
      </c>
      <c r="H344" s="62" t="s">
        <v>957</v>
      </c>
      <c r="I344" s="59">
        <v>177.65</v>
      </c>
    </row>
    <row r="345" spans="1:9" ht="15" customHeight="1" x14ac:dyDescent="0.45">
      <c r="A345" s="152" t="s">
        <v>1016</v>
      </c>
      <c r="B345" s="152" t="s">
        <v>954</v>
      </c>
      <c r="C345" s="61">
        <v>44501</v>
      </c>
      <c r="D345" s="62" t="s">
        <v>955</v>
      </c>
      <c r="E345" s="62" t="s">
        <v>349</v>
      </c>
      <c r="F345" s="62" t="s">
        <v>355</v>
      </c>
      <c r="G345" s="62" t="s">
        <v>956</v>
      </c>
      <c r="H345" s="62" t="s">
        <v>957</v>
      </c>
      <c r="I345" s="59">
        <v>2038</v>
      </c>
    </row>
    <row r="346" spans="1:9" ht="15" customHeight="1" x14ac:dyDescent="0.45">
      <c r="A346" s="152" t="s">
        <v>1016</v>
      </c>
      <c r="B346" s="152" t="s">
        <v>958</v>
      </c>
      <c r="C346" s="61">
        <v>44501</v>
      </c>
      <c r="D346" s="62" t="s">
        <v>955</v>
      </c>
      <c r="E346" s="62" t="s">
        <v>532</v>
      </c>
      <c r="F346" s="62" t="s">
        <v>532</v>
      </c>
      <c r="G346" s="62" t="s">
        <v>959</v>
      </c>
      <c r="H346" s="62" t="s">
        <v>957</v>
      </c>
      <c r="I346" s="59">
        <v>2229</v>
      </c>
    </row>
    <row r="347" spans="1:9" ht="15" customHeight="1" x14ac:dyDescent="0.45">
      <c r="A347" s="152" t="s">
        <v>1018</v>
      </c>
      <c r="B347" s="152" t="s">
        <v>1213</v>
      </c>
      <c r="C347" s="61">
        <v>44501</v>
      </c>
      <c r="D347" s="62" t="s">
        <v>960</v>
      </c>
      <c r="E347" s="62" t="s">
        <v>179</v>
      </c>
      <c r="F347" s="62" t="s">
        <v>180</v>
      </c>
      <c r="G347" s="62" t="s">
        <v>187</v>
      </c>
      <c r="H347" s="62" t="s">
        <v>957</v>
      </c>
      <c r="I347" s="59">
        <v>605</v>
      </c>
    </row>
    <row r="348" spans="1:9" ht="15" customHeight="1" x14ac:dyDescent="0.45">
      <c r="A348" s="152" t="s">
        <v>1018</v>
      </c>
      <c r="B348" s="152" t="s">
        <v>1206</v>
      </c>
      <c r="C348" s="61">
        <v>44531</v>
      </c>
      <c r="D348" s="62" t="s">
        <v>955</v>
      </c>
      <c r="E348" s="62" t="s">
        <v>695</v>
      </c>
      <c r="F348" s="62" t="s">
        <v>695</v>
      </c>
      <c r="G348" s="62" t="s">
        <v>698</v>
      </c>
      <c r="H348" s="62" t="s">
        <v>957</v>
      </c>
      <c r="I348" s="59">
        <v>998.41</v>
      </c>
    </row>
    <row r="349" spans="1:9" ht="15" customHeight="1" x14ac:dyDescent="0.45">
      <c r="A349" s="152" t="s">
        <v>1018</v>
      </c>
      <c r="B349" s="152" t="s">
        <v>1214</v>
      </c>
      <c r="C349" s="61">
        <v>44531</v>
      </c>
      <c r="D349" s="62" t="s">
        <v>955</v>
      </c>
      <c r="E349" s="62" t="s">
        <v>695</v>
      </c>
      <c r="F349" s="62" t="s">
        <v>695</v>
      </c>
      <c r="G349" s="62" t="s">
        <v>961</v>
      </c>
      <c r="H349" s="62" t="s">
        <v>962</v>
      </c>
      <c r="I349" s="59">
        <v>598.53</v>
      </c>
    </row>
    <row r="350" spans="1:9" ht="15" customHeight="1" x14ac:dyDescent="0.45">
      <c r="A350" s="152" t="s">
        <v>1018</v>
      </c>
      <c r="B350" s="152" t="s">
        <v>1215</v>
      </c>
      <c r="C350" s="61">
        <v>44531</v>
      </c>
      <c r="D350" s="62" t="s">
        <v>964</v>
      </c>
      <c r="E350" s="62" t="s">
        <v>650</v>
      </c>
      <c r="F350" s="62" t="s">
        <v>901</v>
      </c>
      <c r="G350" s="62" t="s">
        <v>963</v>
      </c>
      <c r="H350" s="62" t="s">
        <v>957</v>
      </c>
      <c r="I350" s="59">
        <v>580</v>
      </c>
    </row>
    <row r="351" spans="1:9" ht="15" customHeight="1" x14ac:dyDescent="0.45">
      <c r="A351" s="152" t="s">
        <v>1017</v>
      </c>
      <c r="B351" s="152" t="s">
        <v>954</v>
      </c>
      <c r="C351" s="61">
        <v>44470</v>
      </c>
      <c r="D351" s="62" t="s">
        <v>955</v>
      </c>
      <c r="E351" s="62" t="s">
        <v>349</v>
      </c>
      <c r="F351" s="62" t="s">
        <v>355</v>
      </c>
      <c r="G351" s="62" t="s">
        <v>956</v>
      </c>
      <c r="H351" s="62" t="s">
        <v>957</v>
      </c>
      <c r="I351" s="59">
        <v>107</v>
      </c>
    </row>
    <row r="352" spans="1:9" ht="15" customHeight="1" x14ac:dyDescent="0.45">
      <c r="A352" s="152" t="s">
        <v>1017</v>
      </c>
      <c r="B352" s="152" t="s">
        <v>827</v>
      </c>
      <c r="C352" s="61">
        <v>44470</v>
      </c>
      <c r="D352" s="62" t="s">
        <v>955</v>
      </c>
      <c r="E352" s="62" t="s">
        <v>695</v>
      </c>
      <c r="F352" s="62" t="s">
        <v>819</v>
      </c>
      <c r="G352" s="62" t="s">
        <v>828</v>
      </c>
      <c r="H352" s="62" t="s">
        <v>957</v>
      </c>
      <c r="I352" s="59">
        <v>171.83</v>
      </c>
    </row>
    <row r="353" spans="1:9" ht="15" customHeight="1" x14ac:dyDescent="0.45">
      <c r="A353" s="152" t="s">
        <v>1017</v>
      </c>
      <c r="B353" s="152" t="s">
        <v>946</v>
      </c>
      <c r="C353" s="61">
        <v>44470</v>
      </c>
      <c r="D353" s="62" t="s">
        <v>964</v>
      </c>
      <c r="E353" s="62" t="s">
        <v>497</v>
      </c>
      <c r="F353" s="62" t="s">
        <v>501</v>
      </c>
      <c r="G353" s="62" t="s">
        <v>947</v>
      </c>
      <c r="H353" s="62" t="s">
        <v>957</v>
      </c>
      <c r="I353" s="59">
        <v>145.55000000000001</v>
      </c>
    </row>
    <row r="354" spans="1:9" ht="15" customHeight="1" x14ac:dyDescent="0.45">
      <c r="A354" s="152" t="s">
        <v>1017</v>
      </c>
      <c r="B354" s="152" t="s">
        <v>186</v>
      </c>
      <c r="C354" s="61">
        <v>44470</v>
      </c>
      <c r="D354" s="62" t="s">
        <v>960</v>
      </c>
      <c r="E354" s="62" t="s">
        <v>179</v>
      </c>
      <c r="F354" s="62" t="s">
        <v>180</v>
      </c>
      <c r="G354" s="62" t="s">
        <v>187</v>
      </c>
      <c r="H354" s="62" t="s">
        <v>957</v>
      </c>
      <c r="I354" s="59">
        <v>158.6</v>
      </c>
    </row>
    <row r="355" spans="1:9" ht="15" customHeight="1" x14ac:dyDescent="0.45">
      <c r="A355" s="152" t="s">
        <v>1017</v>
      </c>
      <c r="B355" s="152" t="s">
        <v>1216</v>
      </c>
      <c r="C355" s="61">
        <v>44470</v>
      </c>
      <c r="D355" s="62" t="s">
        <v>955</v>
      </c>
      <c r="E355" s="62" t="s">
        <v>695</v>
      </c>
      <c r="F355" s="62" t="s">
        <v>695</v>
      </c>
      <c r="G355" s="62" t="s">
        <v>965</v>
      </c>
      <c r="H355" s="62" t="s">
        <v>957</v>
      </c>
      <c r="I355" s="59">
        <v>141.49</v>
      </c>
    </row>
    <row r="356" spans="1:9" ht="15" customHeight="1" x14ac:dyDescent="0.45">
      <c r="A356" s="152" t="s">
        <v>1017</v>
      </c>
      <c r="B356" s="152" t="s">
        <v>1217</v>
      </c>
      <c r="C356" s="61">
        <v>44470</v>
      </c>
      <c r="D356" s="62" t="s">
        <v>966</v>
      </c>
      <c r="E356" s="62" t="s">
        <v>261</v>
      </c>
      <c r="F356" s="62" t="s">
        <v>262</v>
      </c>
      <c r="G356" s="62" t="s">
        <v>267</v>
      </c>
      <c r="H356" s="62" t="s">
        <v>957</v>
      </c>
      <c r="I356" s="59">
        <v>147.13</v>
      </c>
    </row>
    <row r="357" spans="1:9" ht="15" customHeight="1" x14ac:dyDescent="0.45">
      <c r="A357" s="152" t="s">
        <v>1017</v>
      </c>
      <c r="B357" s="152" t="s">
        <v>1218</v>
      </c>
      <c r="C357" s="61">
        <v>44470</v>
      </c>
      <c r="D357" s="62" t="s">
        <v>967</v>
      </c>
      <c r="E357" s="62" t="s">
        <v>330</v>
      </c>
      <c r="F357" s="62" t="s">
        <v>337</v>
      </c>
      <c r="G357" s="62" t="s">
        <v>342</v>
      </c>
      <c r="H357" s="62" t="s">
        <v>957</v>
      </c>
      <c r="I357" s="59">
        <v>144.52000000000001</v>
      </c>
    </row>
    <row r="358" spans="1:9" ht="15" customHeight="1" x14ac:dyDescent="0.45">
      <c r="A358" s="152" t="s">
        <v>1017</v>
      </c>
      <c r="B358" s="152" t="s">
        <v>237</v>
      </c>
      <c r="C358" s="61">
        <v>44470</v>
      </c>
      <c r="D358" s="62" t="s">
        <v>967</v>
      </c>
      <c r="E358" s="62" t="s">
        <v>232</v>
      </c>
      <c r="F358" s="62" t="s">
        <v>233</v>
      </c>
      <c r="G358" s="62" t="s">
        <v>968</v>
      </c>
      <c r="H358" s="62" t="s">
        <v>957</v>
      </c>
      <c r="I358" s="59">
        <v>133.35</v>
      </c>
    </row>
    <row r="359" spans="1:9" ht="15" customHeight="1" x14ac:dyDescent="0.45">
      <c r="A359" s="152" t="s">
        <v>1017</v>
      </c>
      <c r="B359" s="152" t="s">
        <v>1198</v>
      </c>
      <c r="C359" s="61">
        <v>44470</v>
      </c>
      <c r="D359" s="62" t="s">
        <v>960</v>
      </c>
      <c r="E359" s="62" t="s">
        <v>414</v>
      </c>
      <c r="F359" s="62" t="s">
        <v>417</v>
      </c>
      <c r="G359" s="62" t="s">
        <v>418</v>
      </c>
      <c r="H359" s="62" t="s">
        <v>957</v>
      </c>
      <c r="I359" s="59">
        <v>147.72999999999999</v>
      </c>
    </row>
    <row r="360" spans="1:9" ht="15" customHeight="1" x14ac:dyDescent="0.45">
      <c r="A360" s="152" t="s">
        <v>1017</v>
      </c>
      <c r="B360" s="152" t="s">
        <v>461</v>
      </c>
      <c r="C360" s="61">
        <v>44501</v>
      </c>
      <c r="D360" s="62" t="s">
        <v>967</v>
      </c>
      <c r="E360" s="62" t="s">
        <v>447</v>
      </c>
      <c r="F360" s="62" t="s">
        <v>459</v>
      </c>
      <c r="G360" s="62" t="s">
        <v>1199</v>
      </c>
      <c r="H360" s="62" t="s">
        <v>957</v>
      </c>
      <c r="I360" s="59">
        <v>119</v>
      </c>
    </row>
    <row r="361" spans="1:9" ht="15" customHeight="1" x14ac:dyDescent="0.45">
      <c r="A361" s="152" t="s">
        <v>1017</v>
      </c>
      <c r="B361" s="152" t="s">
        <v>1219</v>
      </c>
      <c r="C361" s="61">
        <v>44501</v>
      </c>
      <c r="D361" s="62" t="s">
        <v>967</v>
      </c>
      <c r="E361" s="62" t="s">
        <v>201</v>
      </c>
      <c r="F361" s="62" t="s">
        <v>213</v>
      </c>
      <c r="G361" s="62" t="s">
        <v>218</v>
      </c>
      <c r="H361" s="62" t="s">
        <v>957</v>
      </c>
      <c r="I361" s="59">
        <v>156.94</v>
      </c>
    </row>
    <row r="362" spans="1:9" ht="15" customHeight="1" x14ac:dyDescent="0.45">
      <c r="A362" s="152" t="s">
        <v>1017</v>
      </c>
      <c r="B362" s="152" t="s">
        <v>1220</v>
      </c>
      <c r="C362" s="61">
        <v>44501</v>
      </c>
      <c r="D362" s="62" t="s">
        <v>964</v>
      </c>
      <c r="E362" s="62" t="s">
        <v>650</v>
      </c>
      <c r="F362" s="62" t="s">
        <v>651</v>
      </c>
      <c r="G362" s="62" t="s">
        <v>968</v>
      </c>
      <c r="H362" s="62" t="s">
        <v>957</v>
      </c>
      <c r="I362" s="59">
        <v>155.26</v>
      </c>
    </row>
    <row r="363" spans="1:9" ht="15" customHeight="1" x14ac:dyDescent="0.45">
      <c r="A363" s="152" t="s">
        <v>1017</v>
      </c>
      <c r="B363" s="152" t="s">
        <v>1201</v>
      </c>
      <c r="C363" s="61">
        <v>44501</v>
      </c>
      <c r="D363" s="62" t="s">
        <v>964</v>
      </c>
      <c r="E363" s="62" t="s">
        <v>616</v>
      </c>
      <c r="F363" s="62" t="s">
        <v>627</v>
      </c>
      <c r="G363" s="62" t="s">
        <v>633</v>
      </c>
      <c r="H363" s="62" t="s">
        <v>957</v>
      </c>
      <c r="I363" s="59">
        <v>223.24</v>
      </c>
    </row>
    <row r="364" spans="1:9" ht="15" customHeight="1" x14ac:dyDescent="0.45">
      <c r="A364" s="152" t="s">
        <v>1017</v>
      </c>
      <c r="B364" s="152" t="s">
        <v>839</v>
      </c>
      <c r="C364" s="61">
        <v>44621</v>
      </c>
      <c r="D364" s="62" t="s">
        <v>955</v>
      </c>
      <c r="E364" s="62" t="s">
        <v>695</v>
      </c>
      <c r="F364" s="62" t="s">
        <v>840</v>
      </c>
      <c r="G364" s="62" t="s">
        <v>969</v>
      </c>
      <c r="H364" s="62" t="s">
        <v>957</v>
      </c>
      <c r="I364" s="59">
        <v>143</v>
      </c>
    </row>
    <row r="365" spans="1:9" ht="15" customHeight="1" x14ac:dyDescent="0.45">
      <c r="A365" s="152" t="s">
        <v>1017</v>
      </c>
      <c r="B365" s="152" t="s">
        <v>1221</v>
      </c>
      <c r="C365" s="61">
        <v>44621</v>
      </c>
      <c r="D365" s="62" t="s">
        <v>966</v>
      </c>
      <c r="E365" s="62" t="s">
        <v>261</v>
      </c>
      <c r="F365" s="62" t="s">
        <v>262</v>
      </c>
      <c r="G365" s="62" t="s">
        <v>970</v>
      </c>
      <c r="H365" s="62" t="s">
        <v>957</v>
      </c>
      <c r="I365" s="59">
        <v>174.25</v>
      </c>
    </row>
    <row r="366" spans="1:9" ht="15" customHeight="1" x14ac:dyDescent="0.45">
      <c r="A366" s="152" t="s">
        <v>1016</v>
      </c>
      <c r="B366" s="152" t="s">
        <v>1222</v>
      </c>
      <c r="C366" s="61">
        <v>44653</v>
      </c>
      <c r="D366" s="62" t="s">
        <v>955</v>
      </c>
      <c r="E366" s="62" t="s">
        <v>695</v>
      </c>
      <c r="F366" s="62" t="s">
        <v>695</v>
      </c>
      <c r="G366" s="62" t="s">
        <v>971</v>
      </c>
      <c r="H366" s="62" t="s">
        <v>957</v>
      </c>
      <c r="I366" s="59">
        <v>1950</v>
      </c>
    </row>
    <row r="367" spans="1:9" ht="15" customHeight="1" x14ac:dyDescent="0.45">
      <c r="A367" s="152" t="s">
        <v>1016</v>
      </c>
      <c r="B367" s="152" t="s">
        <v>1223</v>
      </c>
      <c r="C367" s="61">
        <v>44653</v>
      </c>
      <c r="D367" s="62" t="s">
        <v>955</v>
      </c>
      <c r="E367" s="62" t="s">
        <v>695</v>
      </c>
      <c r="F367" s="62" t="s">
        <v>972</v>
      </c>
      <c r="G367" s="62" t="s">
        <v>973</v>
      </c>
      <c r="H367" s="62" t="s">
        <v>957</v>
      </c>
      <c r="I367" s="59">
        <v>2075</v>
      </c>
    </row>
    <row r="368" spans="1:9" ht="15" customHeight="1" x14ac:dyDescent="0.45">
      <c r="A368" s="152" t="s">
        <v>1016</v>
      </c>
      <c r="B368" s="152" t="s">
        <v>1224</v>
      </c>
      <c r="C368" s="61">
        <v>44653</v>
      </c>
      <c r="D368" s="62" t="s">
        <v>966</v>
      </c>
      <c r="E368" s="62" t="s">
        <v>1145</v>
      </c>
      <c r="F368" s="62" t="s">
        <v>974</v>
      </c>
      <c r="G368" s="62" t="s">
        <v>975</v>
      </c>
      <c r="H368" s="62" t="s">
        <v>957</v>
      </c>
      <c r="I368" s="59">
        <v>2015</v>
      </c>
    </row>
    <row r="369" spans="1:9" ht="15" customHeight="1" x14ac:dyDescent="0.45">
      <c r="A369" s="152" t="s">
        <v>1017</v>
      </c>
      <c r="B369" s="152" t="s">
        <v>1196</v>
      </c>
      <c r="C369" s="61">
        <v>44653</v>
      </c>
      <c r="D369" s="62" t="s">
        <v>955</v>
      </c>
      <c r="E369" s="62" t="s">
        <v>1168</v>
      </c>
      <c r="F369" s="62" t="s">
        <v>296</v>
      </c>
      <c r="G369" s="62" t="s">
        <v>297</v>
      </c>
      <c r="H369" s="62" t="s">
        <v>957</v>
      </c>
      <c r="I369" s="59">
        <v>112.35</v>
      </c>
    </row>
    <row r="370" spans="1:9" ht="15" customHeight="1" x14ac:dyDescent="0.45">
      <c r="A370" s="152" t="s">
        <v>1017</v>
      </c>
      <c r="B370" s="152" t="s">
        <v>1225</v>
      </c>
      <c r="C370" s="61">
        <v>44683</v>
      </c>
      <c r="D370" s="62" t="s">
        <v>955</v>
      </c>
      <c r="E370" s="62" t="s">
        <v>695</v>
      </c>
      <c r="F370" s="62" t="s">
        <v>695</v>
      </c>
      <c r="G370" s="62" t="s">
        <v>976</v>
      </c>
      <c r="H370" s="62" t="s">
        <v>957</v>
      </c>
      <c r="I370" s="59">
        <v>215.68</v>
      </c>
    </row>
    <row r="371" spans="1:9" ht="15" customHeight="1" x14ac:dyDescent="0.45">
      <c r="A371" s="152" t="s">
        <v>1019</v>
      </c>
      <c r="B371" s="152" t="s">
        <v>1020</v>
      </c>
      <c r="C371" s="61">
        <v>44683</v>
      </c>
      <c r="D371" s="62" t="s">
        <v>955</v>
      </c>
      <c r="E371" s="62" t="s">
        <v>695</v>
      </c>
      <c r="F371" s="62" t="s">
        <v>695</v>
      </c>
      <c r="G371" s="62" t="s">
        <v>919</v>
      </c>
      <c r="H371" s="62" t="s">
        <v>957</v>
      </c>
      <c r="I371" s="59">
        <v>213.28</v>
      </c>
    </row>
    <row r="372" spans="1:9" ht="15" customHeight="1" x14ac:dyDescent="0.45">
      <c r="A372" s="152" t="s">
        <v>1017</v>
      </c>
      <c r="B372" s="152" t="s">
        <v>1226</v>
      </c>
      <c r="C372" s="61">
        <v>44713</v>
      </c>
      <c r="D372" s="62" t="s">
        <v>967</v>
      </c>
      <c r="E372" s="62" t="s">
        <v>166</v>
      </c>
      <c r="F372" s="62" t="s">
        <v>167</v>
      </c>
      <c r="G372" s="62" t="s">
        <v>174</v>
      </c>
      <c r="H372" s="62" t="s">
        <v>957</v>
      </c>
      <c r="I372" s="59">
        <v>145.33000000000001</v>
      </c>
    </row>
    <row r="373" spans="1:9" ht="15" customHeight="1" x14ac:dyDescent="0.45">
      <c r="A373" s="152" t="s">
        <v>1017</v>
      </c>
      <c r="B373" s="152" t="s">
        <v>1227</v>
      </c>
      <c r="C373" s="61">
        <v>44714</v>
      </c>
      <c r="D373" s="62" t="s">
        <v>955</v>
      </c>
      <c r="E373" s="62" t="s">
        <v>532</v>
      </c>
      <c r="F373" s="62" t="s">
        <v>532</v>
      </c>
      <c r="G373" s="62" t="s">
        <v>977</v>
      </c>
      <c r="H373" s="62" t="s">
        <v>957</v>
      </c>
      <c r="I373" s="59">
        <v>129.47</v>
      </c>
    </row>
    <row r="374" spans="1:9" ht="15" customHeight="1" x14ac:dyDescent="0.45">
      <c r="A374" s="152" t="s">
        <v>1018</v>
      </c>
      <c r="B374" s="152" t="s">
        <v>1201</v>
      </c>
      <c r="C374" s="61">
        <v>44745</v>
      </c>
      <c r="D374" s="62" t="s">
        <v>964</v>
      </c>
      <c r="E374" s="62" t="s">
        <v>616</v>
      </c>
      <c r="F374" s="62" t="s">
        <v>627</v>
      </c>
      <c r="G374" s="62" t="s">
        <v>633</v>
      </c>
      <c r="H374" s="62" t="s">
        <v>957</v>
      </c>
      <c r="I374" s="59">
        <v>686.84</v>
      </c>
    </row>
    <row r="375" spans="1:9" ht="15" customHeight="1" x14ac:dyDescent="0.45">
      <c r="A375" s="152" t="s">
        <v>1018</v>
      </c>
      <c r="B375" s="152" t="s">
        <v>534</v>
      </c>
      <c r="C375" s="61">
        <v>44746</v>
      </c>
      <c r="D375" s="62" t="s">
        <v>955</v>
      </c>
      <c r="E375" s="62" t="s">
        <v>532</v>
      </c>
      <c r="F375" s="62" t="s">
        <v>532</v>
      </c>
      <c r="G375" s="62" t="s">
        <v>535</v>
      </c>
      <c r="H375" s="62" t="s">
        <v>957</v>
      </c>
      <c r="I375" s="59">
        <v>411.47</v>
      </c>
    </row>
    <row r="376" spans="1:9" ht="15" customHeight="1" x14ac:dyDescent="0.45">
      <c r="A376" s="152" t="s">
        <v>1016</v>
      </c>
      <c r="B376" s="152" t="s">
        <v>1228</v>
      </c>
      <c r="C376" s="61">
        <v>44747</v>
      </c>
      <c r="D376" s="62" t="s">
        <v>955</v>
      </c>
      <c r="E376" s="62" t="s">
        <v>695</v>
      </c>
      <c r="F376" s="62" t="s">
        <v>830</v>
      </c>
      <c r="G376" s="62" t="s">
        <v>978</v>
      </c>
      <c r="H376" s="62" t="s">
        <v>957</v>
      </c>
      <c r="I376" s="59">
        <v>1755</v>
      </c>
    </row>
    <row r="377" spans="1:9" ht="15" customHeight="1" x14ac:dyDescent="0.45">
      <c r="A377" s="152" t="s">
        <v>1016</v>
      </c>
      <c r="B377" s="152" t="s">
        <v>1229</v>
      </c>
      <c r="C377" s="61">
        <v>44748</v>
      </c>
      <c r="D377" s="62" t="s">
        <v>955</v>
      </c>
      <c r="E377" s="62" t="s">
        <v>695</v>
      </c>
      <c r="F377" s="62" t="s">
        <v>979</v>
      </c>
      <c r="G377" s="62" t="s">
        <v>980</v>
      </c>
      <c r="H377" s="62" t="s">
        <v>957</v>
      </c>
      <c r="I377" s="59">
        <v>2257</v>
      </c>
    </row>
    <row r="378" spans="1:9" x14ac:dyDescent="0.45">
      <c r="A378" s="152" t="s">
        <v>1017</v>
      </c>
      <c r="B378" s="152" t="s">
        <v>857</v>
      </c>
      <c r="C378" s="61">
        <v>44774</v>
      </c>
      <c r="D378" s="62" t="s">
        <v>955</v>
      </c>
      <c r="E378" s="62" t="s">
        <v>695</v>
      </c>
      <c r="F378" s="62" t="s">
        <v>855</v>
      </c>
      <c r="G378" s="62" t="s">
        <v>858</v>
      </c>
      <c r="H378" s="62" t="s">
        <v>957</v>
      </c>
      <c r="I378" s="59">
        <v>148.19</v>
      </c>
    </row>
    <row r="379" spans="1:9" x14ac:dyDescent="0.45">
      <c r="A379" s="152" t="s">
        <v>1017</v>
      </c>
      <c r="B379" s="152" t="s">
        <v>1230</v>
      </c>
      <c r="C379" s="61">
        <v>44775</v>
      </c>
      <c r="D379" s="62" t="s">
        <v>955</v>
      </c>
      <c r="E379" s="62" t="s">
        <v>532</v>
      </c>
      <c r="F379" s="62" t="s">
        <v>532</v>
      </c>
      <c r="G379" s="62" t="s">
        <v>1011</v>
      </c>
      <c r="H379" s="62" t="s">
        <v>957</v>
      </c>
      <c r="I379" s="59">
        <v>166.54</v>
      </c>
    </row>
    <row r="380" spans="1:9" x14ac:dyDescent="0.45">
      <c r="A380" s="152" t="s">
        <v>1017</v>
      </c>
      <c r="B380" s="152" t="s">
        <v>1231</v>
      </c>
      <c r="C380" s="61">
        <v>44776</v>
      </c>
      <c r="D380" s="62" t="s">
        <v>955</v>
      </c>
      <c r="E380" s="62" t="s">
        <v>695</v>
      </c>
      <c r="F380" s="62" t="s">
        <v>1012</v>
      </c>
      <c r="G380" s="62" t="s">
        <v>1013</v>
      </c>
      <c r="H380" s="62" t="s">
        <v>957</v>
      </c>
      <c r="I380" s="59">
        <v>262.77</v>
      </c>
    </row>
    <row r="381" spans="1:9" x14ac:dyDescent="0.45">
      <c r="A381" s="152" t="s">
        <v>1017</v>
      </c>
      <c r="B381" s="152" t="s">
        <v>1197</v>
      </c>
      <c r="C381" s="61">
        <v>44777</v>
      </c>
      <c r="D381" s="62" t="s">
        <v>955</v>
      </c>
      <c r="E381" s="62" t="s">
        <v>349</v>
      </c>
      <c r="F381" s="62" t="s">
        <v>385</v>
      </c>
      <c r="G381" s="62" t="s">
        <v>387</v>
      </c>
      <c r="H381" s="62" t="s">
        <v>957</v>
      </c>
      <c r="I381" s="59">
        <v>142.55000000000001</v>
      </c>
    </row>
    <row r="382" spans="1:9" x14ac:dyDescent="0.45">
      <c r="A382" s="152" t="s">
        <v>1017</v>
      </c>
      <c r="B382" s="152" t="s">
        <v>1200</v>
      </c>
      <c r="C382" s="61">
        <v>44806</v>
      </c>
      <c r="D382" s="62" t="s">
        <v>964</v>
      </c>
      <c r="E382" s="62" t="s">
        <v>616</v>
      </c>
      <c r="F382" s="62" t="s">
        <v>627</v>
      </c>
      <c r="G382" s="62" t="s">
        <v>628</v>
      </c>
      <c r="H382" s="62" t="s">
        <v>957</v>
      </c>
      <c r="I382" s="59">
        <v>124.3</v>
      </c>
    </row>
    <row r="383" spans="1:9" x14ac:dyDescent="0.45">
      <c r="A383" s="152" t="s">
        <v>1017</v>
      </c>
      <c r="B383" s="152" t="s">
        <v>759</v>
      </c>
      <c r="C383" s="61">
        <v>44807</v>
      </c>
      <c r="D383" s="62" t="s">
        <v>955</v>
      </c>
      <c r="E383" s="62" t="s">
        <v>695</v>
      </c>
      <c r="F383" s="62" t="s">
        <v>756</v>
      </c>
      <c r="G383" s="62" t="s">
        <v>760</v>
      </c>
      <c r="H383" s="62" t="s">
        <v>957</v>
      </c>
      <c r="I383" s="59">
        <v>129.83000000000001</v>
      </c>
    </row>
    <row r="384" spans="1:9" x14ac:dyDescent="0.45">
      <c r="A384" s="152" t="s">
        <v>1017</v>
      </c>
      <c r="B384" s="152" t="s">
        <v>517</v>
      </c>
      <c r="C384" s="61">
        <v>44808</v>
      </c>
      <c r="D384" s="62" t="s">
        <v>964</v>
      </c>
      <c r="E384" s="62" t="s">
        <v>497</v>
      </c>
      <c r="F384" s="62" t="s">
        <v>515</v>
      </c>
      <c r="G384" s="62" t="s">
        <v>518</v>
      </c>
      <c r="H384" s="62" t="s">
        <v>957</v>
      </c>
      <c r="I384" s="59">
        <v>107.31</v>
      </c>
    </row>
    <row r="385" spans="1:9" x14ac:dyDescent="0.45">
      <c r="A385" s="152" t="s">
        <v>1017</v>
      </c>
      <c r="B385" s="152" t="s">
        <v>1232</v>
      </c>
      <c r="C385" s="61">
        <v>44809</v>
      </c>
      <c r="D385" s="62" t="s">
        <v>964</v>
      </c>
      <c r="E385" s="62" t="s">
        <v>497</v>
      </c>
      <c r="F385" s="62" t="s">
        <v>501</v>
      </c>
      <c r="G385" s="62" t="s">
        <v>1014</v>
      </c>
      <c r="H385" s="62" t="s">
        <v>957</v>
      </c>
      <c r="I385" s="59">
        <v>122</v>
      </c>
    </row>
    <row r="386" spans="1:9" x14ac:dyDescent="0.45">
      <c r="A386" s="152" t="s">
        <v>1017</v>
      </c>
      <c r="B386" s="152" t="s">
        <v>1057</v>
      </c>
      <c r="C386" s="61">
        <v>44835</v>
      </c>
      <c r="D386" s="62" t="s">
        <v>955</v>
      </c>
      <c r="E386" s="62" t="s">
        <v>695</v>
      </c>
      <c r="F386" s="62" t="s">
        <v>739</v>
      </c>
      <c r="G386" s="62" t="s">
        <v>879</v>
      </c>
      <c r="H386" s="62" t="s">
        <v>957</v>
      </c>
      <c r="I386" s="59">
        <v>134</v>
      </c>
    </row>
    <row r="387" spans="1:9" x14ac:dyDescent="0.45">
      <c r="A387" s="152" t="s">
        <v>1017</v>
      </c>
      <c r="B387" s="152" t="s">
        <v>1058</v>
      </c>
      <c r="C387" s="61">
        <v>44835</v>
      </c>
      <c r="D387" s="62" t="s">
        <v>955</v>
      </c>
      <c r="E387" s="62" t="s">
        <v>695</v>
      </c>
      <c r="F387" s="62" t="s">
        <v>695</v>
      </c>
      <c r="G387" s="62" t="s">
        <v>1059</v>
      </c>
      <c r="H387" s="62" t="s">
        <v>957</v>
      </c>
      <c r="I387" s="59">
        <v>132</v>
      </c>
    </row>
    <row r="388" spans="1:9" x14ac:dyDescent="0.45">
      <c r="A388" s="152" t="s">
        <v>1017</v>
      </c>
      <c r="B388" s="152" t="s">
        <v>720</v>
      </c>
      <c r="C388" s="61">
        <v>44835</v>
      </c>
      <c r="D388" s="62" t="s">
        <v>955</v>
      </c>
      <c r="E388" s="62" t="s">
        <v>695</v>
      </c>
      <c r="F388" s="62" t="s">
        <v>695</v>
      </c>
      <c r="G388" s="62" t="s">
        <v>721</v>
      </c>
      <c r="H388" s="62" t="s">
        <v>957</v>
      </c>
      <c r="I388" s="59">
        <v>141.01</v>
      </c>
    </row>
    <row r="389" spans="1:9" x14ac:dyDescent="0.45">
      <c r="A389" s="152" t="s">
        <v>1017</v>
      </c>
      <c r="B389" s="152" t="s">
        <v>1060</v>
      </c>
      <c r="C389" s="61">
        <v>44835</v>
      </c>
      <c r="D389" s="62" t="s">
        <v>955</v>
      </c>
      <c r="E389" s="62" t="s">
        <v>695</v>
      </c>
      <c r="F389" s="62" t="s">
        <v>695</v>
      </c>
      <c r="G389" s="62" t="s">
        <v>951</v>
      </c>
      <c r="H389" s="62" t="s">
        <v>957</v>
      </c>
      <c r="I389" s="59">
        <v>105.81</v>
      </c>
    </row>
    <row r="390" spans="1:9" x14ac:dyDescent="0.45">
      <c r="A390" s="152" t="s">
        <v>1017</v>
      </c>
      <c r="B390" s="152" t="s">
        <v>390</v>
      </c>
      <c r="C390" s="61">
        <v>44866</v>
      </c>
      <c r="D390" s="62" t="s">
        <v>966</v>
      </c>
      <c r="E390" s="62" t="s">
        <v>391</v>
      </c>
      <c r="F390" s="62" t="s">
        <v>392</v>
      </c>
      <c r="G390" s="62" t="s">
        <v>1061</v>
      </c>
      <c r="H390" s="62" t="s">
        <v>957</v>
      </c>
      <c r="I390" s="59">
        <v>137.68</v>
      </c>
    </row>
    <row r="391" spans="1:9" x14ac:dyDescent="0.45">
      <c r="A391" s="152" t="s">
        <v>1017</v>
      </c>
      <c r="B391" s="152" t="s">
        <v>1062</v>
      </c>
      <c r="C391" s="61">
        <v>44866</v>
      </c>
      <c r="D391" s="62" t="s">
        <v>967</v>
      </c>
      <c r="E391" s="62" t="s">
        <v>684</v>
      </c>
      <c r="F391" s="62" t="s">
        <v>685</v>
      </c>
      <c r="G391" s="62" t="s">
        <v>688</v>
      </c>
      <c r="H391" s="62" t="s">
        <v>957</v>
      </c>
      <c r="I391" s="59">
        <v>119.94</v>
      </c>
    </row>
    <row r="392" spans="1:9" x14ac:dyDescent="0.45">
      <c r="A392" s="152" t="s">
        <v>1019</v>
      </c>
      <c r="B392" s="152" t="s">
        <v>1233</v>
      </c>
      <c r="C392" s="61">
        <v>44866</v>
      </c>
      <c r="D392" s="62" t="s">
        <v>955</v>
      </c>
      <c r="E392" s="62" t="s">
        <v>695</v>
      </c>
      <c r="F392" s="62" t="s">
        <v>695</v>
      </c>
      <c r="G392" s="62" t="s">
        <v>1063</v>
      </c>
      <c r="H392" s="62" t="s">
        <v>957</v>
      </c>
      <c r="I392" s="59">
        <v>203.67</v>
      </c>
    </row>
    <row r="393" spans="1:9" x14ac:dyDescent="0.45">
      <c r="A393" s="152" t="s">
        <v>1017</v>
      </c>
      <c r="B393" s="152" t="s">
        <v>1064</v>
      </c>
      <c r="C393" s="61">
        <v>44896</v>
      </c>
      <c r="D393" s="62" t="s">
        <v>955</v>
      </c>
      <c r="E393" s="62" t="s">
        <v>695</v>
      </c>
      <c r="F393" s="62" t="s">
        <v>695</v>
      </c>
      <c r="G393" s="62" t="s">
        <v>1065</v>
      </c>
      <c r="H393" s="62" t="s">
        <v>957</v>
      </c>
      <c r="I393" s="59">
        <v>110.03</v>
      </c>
    </row>
    <row r="394" spans="1:9" x14ac:dyDescent="0.45">
      <c r="A394" s="152" t="s">
        <v>1017</v>
      </c>
      <c r="B394" s="152" t="s">
        <v>1066</v>
      </c>
      <c r="C394" s="61">
        <v>44896</v>
      </c>
      <c r="D394" s="62" t="s">
        <v>955</v>
      </c>
      <c r="E394" s="62" t="s">
        <v>532</v>
      </c>
      <c r="F394" s="62" t="s">
        <v>532</v>
      </c>
      <c r="G394" s="62" t="s">
        <v>1067</v>
      </c>
      <c r="H394" s="62" t="s">
        <v>957</v>
      </c>
      <c r="I394" s="59">
        <v>95.45</v>
      </c>
    </row>
    <row r="395" spans="1:9" x14ac:dyDescent="0.45">
      <c r="A395" s="152" t="s">
        <v>1016</v>
      </c>
      <c r="B395" s="152" t="s">
        <v>1128</v>
      </c>
      <c r="C395" s="61">
        <v>44986</v>
      </c>
      <c r="D395" s="62" t="s">
        <v>955</v>
      </c>
      <c r="E395" s="62" t="s">
        <v>349</v>
      </c>
      <c r="F395" s="62" t="s">
        <v>1129</v>
      </c>
      <c r="G395" s="62" t="s">
        <v>1130</v>
      </c>
      <c r="H395" s="62" t="s">
        <v>957</v>
      </c>
      <c r="I395" s="59">
        <v>2135</v>
      </c>
    </row>
    <row r="396" spans="1:9" x14ac:dyDescent="0.45">
      <c r="A396" s="152" t="s">
        <v>1016</v>
      </c>
      <c r="B396" s="152" t="s">
        <v>1131</v>
      </c>
      <c r="C396" s="61">
        <v>44986</v>
      </c>
      <c r="D396" s="62" t="s">
        <v>955</v>
      </c>
      <c r="E396" s="62" t="s">
        <v>532</v>
      </c>
      <c r="F396" s="62" t="s">
        <v>532</v>
      </c>
      <c r="G396" s="62" t="s">
        <v>1132</v>
      </c>
      <c r="H396" s="62" t="s">
        <v>957</v>
      </c>
      <c r="I396" s="59">
        <v>2079</v>
      </c>
    </row>
    <row r="397" spans="1:9" x14ac:dyDescent="0.45">
      <c r="A397" s="152" t="s">
        <v>1016</v>
      </c>
      <c r="B397" s="152" t="s">
        <v>1133</v>
      </c>
      <c r="C397" s="61">
        <v>44986</v>
      </c>
      <c r="D397" s="62" t="s">
        <v>955</v>
      </c>
      <c r="E397" s="62" t="s">
        <v>532</v>
      </c>
      <c r="F397" s="62" t="s">
        <v>1134</v>
      </c>
      <c r="G397" s="62" t="s">
        <v>1135</v>
      </c>
      <c r="H397" s="62" t="s">
        <v>957</v>
      </c>
      <c r="I397" s="59">
        <v>1855</v>
      </c>
    </row>
    <row r="398" spans="1:9" x14ac:dyDescent="0.45">
      <c r="A398" s="152" t="s">
        <v>1017</v>
      </c>
      <c r="B398" s="152" t="s">
        <v>1136</v>
      </c>
      <c r="C398" s="61">
        <v>44986</v>
      </c>
      <c r="D398" s="62" t="s">
        <v>964</v>
      </c>
      <c r="E398" s="62" t="s">
        <v>650</v>
      </c>
      <c r="F398" s="62" t="s">
        <v>651</v>
      </c>
      <c r="G398" s="62" t="s">
        <v>1137</v>
      </c>
      <c r="H398" s="62" t="s">
        <v>957</v>
      </c>
      <c r="I398" s="59">
        <v>138.62</v>
      </c>
    </row>
    <row r="399" spans="1:9" x14ac:dyDescent="0.45">
      <c r="A399" s="152" t="s">
        <v>1017</v>
      </c>
      <c r="B399" s="152" t="s">
        <v>1142</v>
      </c>
      <c r="C399" s="61">
        <v>45017</v>
      </c>
      <c r="D399" s="62" t="s">
        <v>955</v>
      </c>
      <c r="E399" s="62" t="s">
        <v>695</v>
      </c>
      <c r="F399" s="62" t="s">
        <v>845</v>
      </c>
      <c r="G399" s="62" t="s">
        <v>867</v>
      </c>
      <c r="H399" s="62" t="s">
        <v>957</v>
      </c>
      <c r="I399" s="59">
        <v>124.06</v>
      </c>
    </row>
    <row r="400" spans="1:9" x14ac:dyDescent="0.45">
      <c r="A400" s="152" t="s">
        <v>1017</v>
      </c>
      <c r="B400" s="152" t="s">
        <v>494</v>
      </c>
      <c r="C400" s="61">
        <v>45017</v>
      </c>
      <c r="D400" s="62" t="s">
        <v>967</v>
      </c>
      <c r="E400" s="62" t="s">
        <v>484</v>
      </c>
      <c r="F400" s="62" t="s">
        <v>488</v>
      </c>
      <c r="G400" s="62" t="s">
        <v>495</v>
      </c>
      <c r="H400" s="62" t="s">
        <v>957</v>
      </c>
      <c r="I400" s="59">
        <v>110.98</v>
      </c>
    </row>
    <row r="401" spans="1:9" x14ac:dyDescent="0.45">
      <c r="A401" s="152" t="s">
        <v>1017</v>
      </c>
      <c r="B401" s="152" t="s">
        <v>294</v>
      </c>
      <c r="C401" s="61">
        <v>45017</v>
      </c>
      <c r="D401" s="62" t="s">
        <v>955</v>
      </c>
      <c r="E401" s="62" t="s">
        <v>1168</v>
      </c>
      <c r="F401" s="62" t="s">
        <v>290</v>
      </c>
      <c r="G401" s="62" t="s">
        <v>295</v>
      </c>
      <c r="H401" s="62" t="s">
        <v>957</v>
      </c>
      <c r="I401" s="59">
        <v>111.37</v>
      </c>
    </row>
    <row r="402" spans="1:9" x14ac:dyDescent="0.45">
      <c r="A402" s="152" t="s">
        <v>1016</v>
      </c>
      <c r="B402" s="152" t="s">
        <v>1143</v>
      </c>
      <c r="C402" s="61">
        <v>45017</v>
      </c>
      <c r="D402" s="62" t="s">
        <v>955</v>
      </c>
      <c r="E402" s="62" t="s">
        <v>349</v>
      </c>
      <c r="F402" s="62" t="s">
        <v>355</v>
      </c>
      <c r="G402" s="62" t="s">
        <v>1144</v>
      </c>
      <c r="H402" s="62" t="s">
        <v>957</v>
      </c>
      <c r="I402" s="59">
        <v>2362</v>
      </c>
    </row>
    <row r="403" spans="1:9" x14ac:dyDescent="0.45">
      <c r="A403" s="152" t="s">
        <v>1017</v>
      </c>
      <c r="B403" s="152" t="s">
        <v>889</v>
      </c>
      <c r="C403" s="61">
        <v>45047</v>
      </c>
      <c r="D403" s="62" t="s">
        <v>966</v>
      </c>
      <c r="E403" s="62" t="s">
        <v>1145</v>
      </c>
      <c r="F403" s="62" t="s">
        <v>404</v>
      </c>
      <c r="G403" s="62" t="s">
        <v>1146</v>
      </c>
      <c r="H403" s="62" t="s">
        <v>957</v>
      </c>
      <c r="I403" s="59">
        <v>159.1</v>
      </c>
    </row>
    <row r="404" spans="1:9" x14ac:dyDescent="0.45">
      <c r="A404" s="152" t="s">
        <v>1017</v>
      </c>
      <c r="B404" s="152" t="s">
        <v>1147</v>
      </c>
      <c r="C404" s="61">
        <v>45047</v>
      </c>
      <c r="D404" s="62" t="s">
        <v>966</v>
      </c>
      <c r="E404" s="62" t="s">
        <v>261</v>
      </c>
      <c r="F404" s="62" t="s">
        <v>262</v>
      </c>
      <c r="G404" s="62" t="s">
        <v>1148</v>
      </c>
      <c r="H404" s="62" t="s">
        <v>957</v>
      </c>
      <c r="I404" s="59">
        <v>106</v>
      </c>
    </row>
    <row r="405" spans="1:9" x14ac:dyDescent="0.45">
      <c r="A405" s="152" t="s">
        <v>1017</v>
      </c>
      <c r="B405" s="152" t="s">
        <v>1149</v>
      </c>
      <c r="C405" s="61">
        <v>45047</v>
      </c>
      <c r="D405" s="62" t="s">
        <v>964</v>
      </c>
      <c r="E405" s="62" t="s">
        <v>616</v>
      </c>
      <c r="F405" s="62" t="s">
        <v>622</v>
      </c>
      <c r="G405" s="62" t="s">
        <v>1150</v>
      </c>
      <c r="H405" s="62" t="s">
        <v>957</v>
      </c>
      <c r="I405" s="59">
        <v>233.34</v>
      </c>
    </row>
    <row r="406" spans="1:9" x14ac:dyDescent="0.45">
      <c r="A406" s="152" t="s">
        <v>1017</v>
      </c>
      <c r="B406" s="152" t="s">
        <v>1151</v>
      </c>
      <c r="C406" s="61">
        <v>45078</v>
      </c>
      <c r="D406" s="62" t="s">
        <v>955</v>
      </c>
      <c r="E406" s="62" t="s">
        <v>695</v>
      </c>
      <c r="F406" s="62" t="s">
        <v>695</v>
      </c>
      <c r="G406" s="62" t="s">
        <v>1152</v>
      </c>
      <c r="H406" s="62" t="s">
        <v>957</v>
      </c>
      <c r="I406" s="59">
        <v>111.97</v>
      </c>
    </row>
    <row r="407" spans="1:9" x14ac:dyDescent="0.45">
      <c r="A407" s="152" t="s">
        <v>1017</v>
      </c>
      <c r="B407" s="152" t="s">
        <v>357</v>
      </c>
      <c r="C407" s="61">
        <v>45108</v>
      </c>
      <c r="D407" s="62" t="s">
        <v>955</v>
      </c>
      <c r="E407" s="62" t="s">
        <v>349</v>
      </c>
      <c r="F407" s="62" t="s">
        <v>355</v>
      </c>
      <c r="G407" s="62" t="s">
        <v>1154</v>
      </c>
      <c r="H407" s="62" t="s">
        <v>957</v>
      </c>
      <c r="I407" s="59">
        <v>162.09</v>
      </c>
    </row>
    <row r="408" spans="1:9" x14ac:dyDescent="0.45">
      <c r="A408" s="152" t="s">
        <v>1019</v>
      </c>
      <c r="B408" s="152" t="s">
        <v>1155</v>
      </c>
      <c r="C408" s="61">
        <v>45108</v>
      </c>
      <c r="D408" s="62" t="s">
        <v>955</v>
      </c>
      <c r="E408" s="62" t="s">
        <v>695</v>
      </c>
      <c r="F408" s="62" t="s">
        <v>695</v>
      </c>
      <c r="G408" s="62" t="s">
        <v>719</v>
      </c>
      <c r="H408" s="62" t="s">
        <v>957</v>
      </c>
      <c r="I408" s="59">
        <v>168.45</v>
      </c>
    </row>
    <row r="409" spans="1:9" x14ac:dyDescent="0.45">
      <c r="A409" s="152" t="s">
        <v>1017</v>
      </c>
      <c r="B409" s="152" t="s">
        <v>1156</v>
      </c>
      <c r="C409" s="61">
        <v>45139</v>
      </c>
      <c r="D409" s="62" t="s">
        <v>955</v>
      </c>
      <c r="E409" s="62" t="s">
        <v>695</v>
      </c>
      <c r="F409" s="62" t="s">
        <v>842</v>
      </c>
      <c r="G409" s="62" t="s">
        <v>862</v>
      </c>
      <c r="H409" s="62" t="s">
        <v>957</v>
      </c>
      <c r="I409" s="59">
        <v>104.97</v>
      </c>
    </row>
    <row r="410" spans="1:9" x14ac:dyDescent="0.45">
      <c r="A410" s="152" t="s">
        <v>1017</v>
      </c>
      <c r="B410" s="152" t="s">
        <v>311</v>
      </c>
      <c r="C410" s="61">
        <v>45139</v>
      </c>
      <c r="D410" s="62" t="s">
        <v>966</v>
      </c>
      <c r="E410" s="62" t="s">
        <v>299</v>
      </c>
      <c r="F410" s="62" t="s">
        <v>305</v>
      </c>
      <c r="G410" s="62" t="s">
        <v>312</v>
      </c>
      <c r="H410" s="62" t="s">
        <v>957</v>
      </c>
      <c r="I410" s="59">
        <v>112.47</v>
      </c>
    </row>
    <row r="411" spans="1:9" x14ac:dyDescent="0.45">
      <c r="A411" s="152" t="s">
        <v>1017</v>
      </c>
      <c r="B411" s="152" t="s">
        <v>1157</v>
      </c>
      <c r="C411" s="61">
        <v>45139</v>
      </c>
      <c r="D411" s="62" t="s">
        <v>967</v>
      </c>
      <c r="E411" s="62" t="s">
        <v>201</v>
      </c>
      <c r="F411" s="62" t="s">
        <v>213</v>
      </c>
      <c r="G411" s="62" t="s">
        <v>1158</v>
      </c>
      <c r="H411" s="62" t="s">
        <v>957</v>
      </c>
      <c r="I411" s="59">
        <v>208.08</v>
      </c>
    </row>
    <row r="412" spans="1:9" x14ac:dyDescent="0.45">
      <c r="A412" s="152" t="s">
        <v>1019</v>
      </c>
      <c r="B412" s="152" t="s">
        <v>1159</v>
      </c>
      <c r="C412" s="61">
        <v>45139</v>
      </c>
      <c r="D412" s="62" t="s">
        <v>955</v>
      </c>
      <c r="E412" s="62" t="s">
        <v>695</v>
      </c>
      <c r="F412" s="62" t="s">
        <v>851</v>
      </c>
      <c r="G412" s="62" t="s">
        <v>1160</v>
      </c>
      <c r="H412" s="62" t="s">
        <v>957</v>
      </c>
      <c r="I412" s="59">
        <v>160.63</v>
      </c>
    </row>
    <row r="413" spans="1:9" x14ac:dyDescent="0.45">
      <c r="A413" s="152" t="s">
        <v>1017</v>
      </c>
      <c r="B413" s="152" t="s">
        <v>1161</v>
      </c>
      <c r="C413" s="61">
        <v>45170</v>
      </c>
      <c r="D413" s="62" t="s">
        <v>964</v>
      </c>
      <c r="E413" s="62" t="s">
        <v>650</v>
      </c>
      <c r="F413" s="62" t="s">
        <v>653</v>
      </c>
      <c r="G413" s="62" t="s">
        <v>654</v>
      </c>
      <c r="H413" s="62" t="s">
        <v>957</v>
      </c>
      <c r="I413" s="59">
        <v>105.26</v>
      </c>
    </row>
    <row r="414" spans="1:9" x14ac:dyDescent="0.45">
      <c r="A414" s="152" t="s">
        <v>1017</v>
      </c>
      <c r="B414" s="152" t="s">
        <v>1165</v>
      </c>
      <c r="C414" s="61">
        <v>45200</v>
      </c>
      <c r="D414" s="62" t="s">
        <v>955</v>
      </c>
      <c r="E414" s="62" t="s">
        <v>695</v>
      </c>
      <c r="F414" s="62" t="s">
        <v>1166</v>
      </c>
      <c r="G414" s="62" t="s">
        <v>1167</v>
      </c>
      <c r="H414" s="62" t="s">
        <v>957</v>
      </c>
      <c r="I414" s="59">
        <v>189.31</v>
      </c>
    </row>
    <row r="415" spans="1:9" x14ac:dyDescent="0.45">
      <c r="A415" s="152" t="s">
        <v>1017</v>
      </c>
      <c r="B415" s="152" t="s">
        <v>1170</v>
      </c>
      <c r="C415" s="61">
        <v>45323</v>
      </c>
      <c r="D415" s="62" t="s">
        <v>964</v>
      </c>
      <c r="E415" s="62" t="s">
        <v>650</v>
      </c>
      <c r="F415" s="62" t="s">
        <v>1171</v>
      </c>
      <c r="G415" s="62" t="s">
        <v>1172</v>
      </c>
      <c r="H415" s="62" t="s">
        <v>957</v>
      </c>
      <c r="I415" s="59">
        <v>163.24</v>
      </c>
    </row>
    <row r="416" spans="1:9" x14ac:dyDescent="0.45">
      <c r="A416" s="152" t="s">
        <v>1017</v>
      </c>
      <c r="B416" s="152" t="s">
        <v>605</v>
      </c>
      <c r="C416" s="61">
        <v>45352</v>
      </c>
      <c r="D416" s="62" t="s">
        <v>960</v>
      </c>
      <c r="E416" s="62" t="s">
        <v>606</v>
      </c>
      <c r="F416" s="62" t="s">
        <v>607</v>
      </c>
      <c r="G416" s="62" t="s">
        <v>608</v>
      </c>
      <c r="H416" s="62" t="s">
        <v>957</v>
      </c>
      <c r="I416" s="59">
        <v>152.05000000000001</v>
      </c>
    </row>
    <row r="417" spans="1:9" x14ac:dyDescent="0.45">
      <c r="A417" s="152" t="s">
        <v>1017</v>
      </c>
      <c r="B417" s="153" t="s">
        <v>1176</v>
      </c>
      <c r="C417" s="61">
        <v>45383</v>
      </c>
      <c r="D417" s="62" t="s">
        <v>964</v>
      </c>
      <c r="E417" s="62" t="s">
        <v>497</v>
      </c>
      <c r="F417" s="62" t="s">
        <v>523</v>
      </c>
      <c r="G417" s="62" t="s">
        <v>1177</v>
      </c>
      <c r="H417" s="62" t="s">
        <v>957</v>
      </c>
      <c r="I417" s="154">
        <v>130.34</v>
      </c>
    </row>
    <row r="418" spans="1:9" x14ac:dyDescent="0.45">
      <c r="A418" s="152" t="s">
        <v>1017</v>
      </c>
      <c r="B418" s="153" t="s">
        <v>381</v>
      </c>
      <c r="C418" s="61">
        <v>45444</v>
      </c>
      <c r="D418" s="62" t="s">
        <v>955</v>
      </c>
      <c r="E418" s="62" t="s">
        <v>349</v>
      </c>
      <c r="F418" s="62" t="s">
        <v>382</v>
      </c>
      <c r="G418" s="62" t="s">
        <v>1178</v>
      </c>
      <c r="H418" s="62" t="s">
        <v>957</v>
      </c>
      <c r="I418" s="154">
        <v>85.4</v>
      </c>
    </row>
    <row r="419" spans="1:9" x14ac:dyDescent="0.45">
      <c r="A419" s="152" t="s">
        <v>1017</v>
      </c>
      <c r="B419" s="153" t="s">
        <v>1179</v>
      </c>
      <c r="C419" s="61">
        <v>45444</v>
      </c>
      <c r="D419" s="62" t="s">
        <v>955</v>
      </c>
      <c r="E419" s="62" t="s">
        <v>695</v>
      </c>
      <c r="F419" s="62" t="s">
        <v>830</v>
      </c>
      <c r="G419" s="62" t="s">
        <v>1180</v>
      </c>
      <c r="H419" s="62" t="s">
        <v>957</v>
      </c>
      <c r="I419" s="154">
        <v>202</v>
      </c>
    </row>
    <row r="420" spans="1:9" x14ac:dyDescent="0.45">
      <c r="A420" s="152" t="s">
        <v>1017</v>
      </c>
      <c r="B420" s="153" t="s">
        <v>812</v>
      </c>
      <c r="C420" s="61">
        <v>45444</v>
      </c>
      <c r="D420" s="62" t="s">
        <v>955</v>
      </c>
      <c r="E420" s="62" t="s">
        <v>695</v>
      </c>
      <c r="F420" s="62" t="s">
        <v>813</v>
      </c>
      <c r="G420" s="62" t="s">
        <v>814</v>
      </c>
      <c r="H420" s="62" t="s">
        <v>957</v>
      </c>
      <c r="I420" s="154">
        <v>114.27</v>
      </c>
    </row>
    <row r="421" spans="1:9" x14ac:dyDescent="0.45">
      <c r="A421" s="152" t="s">
        <v>1017</v>
      </c>
      <c r="B421" s="153" t="s">
        <v>1181</v>
      </c>
      <c r="C421" s="61">
        <v>45444</v>
      </c>
      <c r="D421" s="62" t="s">
        <v>966</v>
      </c>
      <c r="E421" s="62" t="s">
        <v>261</v>
      </c>
      <c r="F421" s="62" t="s">
        <v>262</v>
      </c>
      <c r="G421" s="62" t="s">
        <v>1182</v>
      </c>
      <c r="H421" s="62" t="s">
        <v>957</v>
      </c>
      <c r="I421" s="154">
        <v>127.09</v>
      </c>
    </row>
    <row r="422" spans="1:9" x14ac:dyDescent="0.45">
      <c r="A422" s="152" t="s">
        <v>1017</v>
      </c>
      <c r="B422" s="153" t="s">
        <v>505</v>
      </c>
      <c r="C422" s="61">
        <v>45444</v>
      </c>
      <c r="D422" s="62" t="s">
        <v>964</v>
      </c>
      <c r="E422" s="62" t="s">
        <v>497</v>
      </c>
      <c r="F422" s="62" t="s">
        <v>501</v>
      </c>
      <c r="G422" s="62" t="s">
        <v>506</v>
      </c>
      <c r="H422" s="62" t="s">
        <v>957</v>
      </c>
      <c r="I422" s="154">
        <v>97.03</v>
      </c>
    </row>
    <row r="423" spans="1:9" x14ac:dyDescent="0.45">
      <c r="A423" s="152" t="s">
        <v>1017</v>
      </c>
      <c r="B423" s="153" t="s">
        <v>406</v>
      </c>
      <c r="C423" s="61">
        <v>45474</v>
      </c>
      <c r="D423" s="62" t="s">
        <v>966</v>
      </c>
      <c r="E423" s="62" t="s">
        <v>1145</v>
      </c>
      <c r="F423" s="62" t="s">
        <v>404</v>
      </c>
      <c r="G423" s="62" t="s">
        <v>407</v>
      </c>
      <c r="H423" s="62" t="s">
        <v>957</v>
      </c>
      <c r="I423" s="154">
        <v>108.92</v>
      </c>
    </row>
    <row r="424" spans="1:9" x14ac:dyDescent="0.45">
      <c r="A424" s="152" t="s">
        <v>1017</v>
      </c>
      <c r="B424" s="153" t="s">
        <v>883</v>
      </c>
      <c r="C424" s="61">
        <v>45505</v>
      </c>
      <c r="D424" s="62" t="s">
        <v>960</v>
      </c>
      <c r="E424" s="62" t="s">
        <v>884</v>
      </c>
      <c r="F424" s="62" t="s">
        <v>885</v>
      </c>
      <c r="G424" s="62" t="s">
        <v>886</v>
      </c>
      <c r="H424" s="62" t="s">
        <v>957</v>
      </c>
      <c r="I424" s="154">
        <v>113.29</v>
      </c>
    </row>
    <row r="425" spans="1:9" x14ac:dyDescent="0.45">
      <c r="A425" s="152" t="s">
        <v>1017</v>
      </c>
      <c r="B425" s="153" t="s">
        <v>1184</v>
      </c>
      <c r="C425" s="61">
        <v>45536</v>
      </c>
      <c r="D425" s="62" t="s">
        <v>955</v>
      </c>
      <c r="E425" s="62" t="s">
        <v>695</v>
      </c>
      <c r="F425" s="62" t="s">
        <v>695</v>
      </c>
      <c r="G425" s="62" t="s">
        <v>1185</v>
      </c>
      <c r="H425" s="62" t="s">
        <v>957</v>
      </c>
      <c r="I425" s="154">
        <v>99.56</v>
      </c>
    </row>
    <row r="426" spans="1:9" x14ac:dyDescent="0.45">
      <c r="A426" s="152" t="s">
        <v>1017</v>
      </c>
      <c r="B426" s="156" t="s">
        <v>1235</v>
      </c>
      <c r="C426" s="157">
        <v>45566</v>
      </c>
      <c r="D426" s="158" t="s">
        <v>955</v>
      </c>
      <c r="E426" s="158" t="s">
        <v>695</v>
      </c>
      <c r="F426" s="158" t="s">
        <v>695</v>
      </c>
      <c r="G426" s="159" t="s">
        <v>719</v>
      </c>
      <c r="H426" s="158" t="s">
        <v>957</v>
      </c>
      <c r="I426" s="160">
        <v>100.08</v>
      </c>
    </row>
    <row r="427" spans="1:9" x14ac:dyDescent="0.45">
      <c r="A427" s="155" t="s">
        <v>1016</v>
      </c>
      <c r="B427" s="156" t="s">
        <v>1236</v>
      </c>
      <c r="C427" s="157">
        <v>45597</v>
      </c>
      <c r="D427" s="158" t="s">
        <v>964</v>
      </c>
      <c r="E427" s="158" t="s">
        <v>497</v>
      </c>
      <c r="F427" s="158" t="s">
        <v>498</v>
      </c>
      <c r="G427" s="159" t="s">
        <v>1237</v>
      </c>
      <c r="H427" s="158" t="s">
        <v>957</v>
      </c>
      <c r="I427" s="160">
        <v>2027.53</v>
      </c>
    </row>
    <row r="428" spans="1:9" x14ac:dyDescent="0.45">
      <c r="A428" s="155" t="s">
        <v>1019</v>
      </c>
      <c r="B428" s="156" t="s">
        <v>1238</v>
      </c>
      <c r="C428" s="157">
        <v>45598</v>
      </c>
      <c r="D428" s="158" t="s">
        <v>955</v>
      </c>
      <c r="E428" s="158" t="s">
        <v>695</v>
      </c>
      <c r="F428" s="158" t="s">
        <v>774</v>
      </c>
      <c r="G428" s="159" t="s">
        <v>778</v>
      </c>
      <c r="H428" s="158" t="s">
        <v>957</v>
      </c>
      <c r="I428" s="160">
        <v>196.04</v>
      </c>
    </row>
    <row r="429" spans="1:9" x14ac:dyDescent="0.45">
      <c r="A429" s="155" t="s">
        <v>1019</v>
      </c>
      <c r="B429" s="156" t="s">
        <v>720</v>
      </c>
      <c r="C429" s="157">
        <v>45599</v>
      </c>
      <c r="D429" s="158" t="s">
        <v>955</v>
      </c>
      <c r="E429" s="158" t="s">
        <v>695</v>
      </c>
      <c r="F429" s="158" t="s">
        <v>695</v>
      </c>
      <c r="G429" s="159" t="s">
        <v>721</v>
      </c>
      <c r="H429" s="158" t="s">
        <v>957</v>
      </c>
      <c r="I429" s="160">
        <v>163.09</v>
      </c>
    </row>
    <row r="430" spans="1:9" x14ac:dyDescent="0.45">
      <c r="A430" s="155" t="s">
        <v>1019</v>
      </c>
      <c r="B430" s="156" t="s">
        <v>1239</v>
      </c>
      <c r="C430" s="157">
        <v>45627</v>
      </c>
      <c r="D430" s="158" t="s">
        <v>955</v>
      </c>
      <c r="E430" s="158" t="s">
        <v>695</v>
      </c>
      <c r="F430" s="158" t="s">
        <v>1166</v>
      </c>
      <c r="G430" s="159" t="s">
        <v>1167</v>
      </c>
      <c r="H430" s="158" t="s">
        <v>957</v>
      </c>
      <c r="I430" s="160">
        <v>176.9</v>
      </c>
    </row>
    <row r="431" spans="1:9" x14ac:dyDescent="0.45">
      <c r="A431" s="152" t="s">
        <v>1017</v>
      </c>
      <c r="B431" s="153" t="s">
        <v>1242</v>
      </c>
      <c r="C431" s="61">
        <v>45689</v>
      </c>
      <c r="D431" s="62" t="s">
        <v>955</v>
      </c>
      <c r="E431" s="62" t="s">
        <v>695</v>
      </c>
      <c r="F431" s="62" t="s">
        <v>819</v>
      </c>
      <c r="G431" s="163" t="s">
        <v>826</v>
      </c>
      <c r="H431" s="62" t="s">
        <v>957</v>
      </c>
      <c r="I431" s="154">
        <v>129.82</v>
      </c>
    </row>
    <row r="432" spans="1:9" x14ac:dyDescent="0.45">
      <c r="A432" s="152" t="s">
        <v>1017</v>
      </c>
      <c r="B432" s="153" t="s">
        <v>1243</v>
      </c>
      <c r="C432" s="61">
        <v>45689</v>
      </c>
      <c r="D432" s="62" t="s">
        <v>966</v>
      </c>
      <c r="E432" s="62" t="s">
        <v>299</v>
      </c>
      <c r="F432" s="62" t="s">
        <v>305</v>
      </c>
      <c r="G432" s="163" t="s">
        <v>310</v>
      </c>
      <c r="H432" s="62" t="s">
        <v>957</v>
      </c>
      <c r="I432" s="154">
        <v>238.59</v>
      </c>
    </row>
    <row r="433" spans="1:9" x14ac:dyDescent="0.45">
      <c r="A433" s="152" t="s">
        <v>1017</v>
      </c>
      <c r="B433" s="153" t="s">
        <v>1244</v>
      </c>
      <c r="C433" s="61">
        <v>45717</v>
      </c>
      <c r="D433" s="62" t="s">
        <v>955</v>
      </c>
      <c r="E433" s="62" t="s">
        <v>349</v>
      </c>
      <c r="F433" s="62" t="s">
        <v>366</v>
      </c>
      <c r="G433" s="163" t="s">
        <v>1245</v>
      </c>
      <c r="H433" s="62" t="s">
        <v>957</v>
      </c>
      <c r="I433" s="154">
        <v>308.38</v>
      </c>
    </row>
    <row r="434" spans="1:9" x14ac:dyDescent="0.45">
      <c r="A434" s="152" t="s">
        <v>1017</v>
      </c>
      <c r="B434" s="153" t="s">
        <v>1246</v>
      </c>
      <c r="C434" s="61">
        <v>45717</v>
      </c>
      <c r="D434" s="62" t="s">
        <v>955</v>
      </c>
      <c r="E434" s="62" t="s">
        <v>695</v>
      </c>
      <c r="F434" s="62" t="s">
        <v>851</v>
      </c>
      <c r="G434" s="163" t="s">
        <v>1247</v>
      </c>
      <c r="H434" s="62" t="s">
        <v>957</v>
      </c>
      <c r="I434" s="154">
        <v>115.04</v>
      </c>
    </row>
    <row r="435" spans="1:9" x14ac:dyDescent="0.45">
      <c r="A435" s="152" t="s">
        <v>1017</v>
      </c>
      <c r="B435" s="153" t="s">
        <v>1248</v>
      </c>
      <c r="C435" s="61">
        <v>45717</v>
      </c>
      <c r="D435" s="62" t="s">
        <v>955</v>
      </c>
      <c r="E435" s="62" t="s">
        <v>695</v>
      </c>
      <c r="F435" s="62" t="s">
        <v>739</v>
      </c>
      <c r="G435" s="163" t="s">
        <v>1249</v>
      </c>
      <c r="H435" s="62" t="s">
        <v>957</v>
      </c>
      <c r="I435" s="154">
        <v>197.8</v>
      </c>
    </row>
    <row r="436" spans="1:9" x14ac:dyDescent="0.45">
      <c r="A436" s="152" t="s">
        <v>1019</v>
      </c>
      <c r="B436" s="153" t="s">
        <v>1250</v>
      </c>
      <c r="C436" s="61">
        <v>45717</v>
      </c>
      <c r="D436" s="62" t="s">
        <v>955</v>
      </c>
      <c r="E436" s="62" t="s">
        <v>695</v>
      </c>
      <c r="F436" s="62" t="s">
        <v>739</v>
      </c>
      <c r="G436" s="163" t="s">
        <v>879</v>
      </c>
      <c r="H436" s="62" t="s">
        <v>957</v>
      </c>
      <c r="I436" s="154">
        <v>171.26</v>
      </c>
    </row>
    <row r="437" spans="1:9" x14ac:dyDescent="0.45">
      <c r="A437" s="152" t="s">
        <v>1017</v>
      </c>
      <c r="B437" s="153" t="s">
        <v>1276</v>
      </c>
      <c r="C437" s="61">
        <v>45748</v>
      </c>
      <c r="D437" s="62" t="s">
        <v>964</v>
      </c>
      <c r="E437" s="62" t="s">
        <v>1277</v>
      </c>
      <c r="F437" s="62" t="s">
        <v>657</v>
      </c>
      <c r="G437" s="163" t="s">
        <v>1278</v>
      </c>
      <c r="H437" s="62" t="s">
        <v>957</v>
      </c>
      <c r="I437" s="154">
        <v>73</v>
      </c>
    </row>
    <row r="438" spans="1:9" x14ac:dyDescent="0.45">
      <c r="A438" s="152" t="s">
        <v>1016</v>
      </c>
      <c r="B438" s="153" t="s">
        <v>1279</v>
      </c>
      <c r="C438" s="61">
        <v>45778</v>
      </c>
      <c r="D438" s="62" t="s">
        <v>960</v>
      </c>
      <c r="E438" s="62" t="s">
        <v>1280</v>
      </c>
      <c r="F438" s="62" t="s">
        <v>1281</v>
      </c>
      <c r="G438" s="163" t="s">
        <v>1282</v>
      </c>
      <c r="H438" s="62" t="s">
        <v>957</v>
      </c>
      <c r="I438" s="154">
        <v>1687</v>
      </c>
    </row>
    <row r="439" spans="1:9" x14ac:dyDescent="0.45">
      <c r="A439" s="152" t="s">
        <v>1017</v>
      </c>
      <c r="B439" s="153" t="s">
        <v>1283</v>
      </c>
      <c r="C439" s="61">
        <v>45779</v>
      </c>
      <c r="D439" s="62" t="s">
        <v>967</v>
      </c>
      <c r="E439" s="62" t="s">
        <v>436</v>
      </c>
      <c r="F439" s="62" t="s">
        <v>440</v>
      </c>
      <c r="G439" s="163" t="s">
        <v>1284</v>
      </c>
      <c r="H439" s="62" t="s">
        <v>957</v>
      </c>
      <c r="I439" s="154">
        <v>75</v>
      </c>
    </row>
    <row r="440" spans="1:9" x14ac:dyDescent="0.45">
      <c r="A440" s="152" t="s">
        <v>1017</v>
      </c>
      <c r="B440" s="153" t="s">
        <v>1285</v>
      </c>
      <c r="C440" s="61">
        <v>45780</v>
      </c>
      <c r="D440" s="62" t="s">
        <v>955</v>
      </c>
      <c r="E440" s="62" t="s">
        <v>695</v>
      </c>
      <c r="F440" s="62" t="s">
        <v>786</v>
      </c>
      <c r="G440" s="163" t="s">
        <v>1286</v>
      </c>
      <c r="H440" s="62" t="s">
        <v>957</v>
      </c>
      <c r="I440" s="154">
        <v>77</v>
      </c>
    </row>
    <row r="441" spans="1:9" x14ac:dyDescent="0.45">
      <c r="A441" s="152" t="s">
        <v>1019</v>
      </c>
      <c r="B441" s="153" t="s">
        <v>1287</v>
      </c>
      <c r="C441" s="61">
        <v>45780</v>
      </c>
      <c r="D441" s="62" t="s">
        <v>955</v>
      </c>
      <c r="E441" s="62" t="s">
        <v>695</v>
      </c>
      <c r="F441" s="62" t="s">
        <v>756</v>
      </c>
      <c r="G441" s="163" t="s">
        <v>1288</v>
      </c>
      <c r="H441" s="62" t="s">
        <v>957</v>
      </c>
      <c r="I441" s="154">
        <v>126</v>
      </c>
    </row>
    <row r="442" spans="1:9" x14ac:dyDescent="0.45">
      <c r="A442" s="152" t="s">
        <v>1018</v>
      </c>
      <c r="B442" s="152" t="s">
        <v>1257</v>
      </c>
      <c r="C442" s="61">
        <v>45809</v>
      </c>
      <c r="D442" s="62" t="s">
        <v>955</v>
      </c>
      <c r="E442" s="62" t="s">
        <v>695</v>
      </c>
      <c r="F442" s="62" t="s">
        <v>840</v>
      </c>
      <c r="G442" s="163" t="s">
        <v>1256</v>
      </c>
      <c r="H442" s="62" t="s">
        <v>957</v>
      </c>
      <c r="I442" s="59">
        <v>186</v>
      </c>
    </row>
    <row r="443" spans="1:9" x14ac:dyDescent="0.45">
      <c r="A443" s="152" t="s">
        <v>1016</v>
      </c>
      <c r="B443" s="153" t="s">
        <v>1272</v>
      </c>
      <c r="C443" s="61">
        <v>45870</v>
      </c>
      <c r="D443" s="62" t="s">
        <v>967</v>
      </c>
      <c r="E443" s="62" t="s">
        <v>232</v>
      </c>
      <c r="F443" s="62" t="s">
        <v>1273</v>
      </c>
      <c r="G443" s="163" t="s">
        <v>1274</v>
      </c>
      <c r="H443" s="62" t="s">
        <v>957</v>
      </c>
      <c r="I443" s="154">
        <v>1652</v>
      </c>
    </row>
    <row r="444" spans="1:9" x14ac:dyDescent="0.45">
      <c r="A444" s="152" t="s">
        <v>1016</v>
      </c>
      <c r="B444" s="152" t="s">
        <v>1290</v>
      </c>
      <c r="C444" s="61" t="s">
        <v>1291</v>
      </c>
      <c r="D444" s="62" t="s">
        <v>955</v>
      </c>
      <c r="E444" s="62" t="s">
        <v>695</v>
      </c>
      <c r="F444" s="62" t="s">
        <v>845</v>
      </c>
      <c r="G444" s="163" t="s">
        <v>1292</v>
      </c>
      <c r="H444" s="62" t="s">
        <v>957</v>
      </c>
      <c r="I444" s="59">
        <v>1930</v>
      </c>
    </row>
    <row r="445" spans="1:9" x14ac:dyDescent="0.45">
      <c r="A445" s="152" t="s">
        <v>1016</v>
      </c>
      <c r="B445" s="153" t="s">
        <v>1293</v>
      </c>
      <c r="C445" s="61" t="s">
        <v>1291</v>
      </c>
      <c r="D445" s="62" t="s">
        <v>955</v>
      </c>
      <c r="E445" s="62" t="s">
        <v>532</v>
      </c>
      <c r="F445" s="62" t="s">
        <v>891</v>
      </c>
      <c r="G445" s="163" t="s">
        <v>1294</v>
      </c>
      <c r="H445" s="62" t="s">
        <v>957</v>
      </c>
      <c r="I445" s="154">
        <v>1306</v>
      </c>
    </row>
  </sheetData>
  <autoFilter ref="A5:I445" xr:uid="{00000000-0009-0000-0000-000009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76"/>
  <sheetViews>
    <sheetView showGridLines="0" zoomScale="80" zoomScaleNormal="80" workbookViewId="0">
      <pane xSplit="1" ySplit="6" topLeftCell="B7" activePane="bottomRight" state="frozen"/>
      <selection activeCell="AC11" sqref="AC11"/>
      <selection pane="topRight" activeCell="AC11" sqref="AC11"/>
      <selection pane="bottomLeft" activeCell="AC11" sqref="AC11"/>
      <selection pane="bottomRight" activeCell="G6" sqref="G6"/>
    </sheetView>
  </sheetViews>
  <sheetFormatPr defaultColWidth="9.1796875" defaultRowHeight="16" x14ac:dyDescent="0.45"/>
  <cols>
    <col min="1" max="1" width="15.54296875" style="48" customWidth="1"/>
    <col min="2" max="2" width="25.81640625" style="48" customWidth="1"/>
    <col min="3" max="3" width="31.54296875" style="48" customWidth="1"/>
    <col min="4" max="4" width="35.1796875" style="48" customWidth="1"/>
    <col min="5" max="5" width="23" style="48" bestFit="1" customWidth="1"/>
    <col min="6" max="6" width="17.81640625" style="48" customWidth="1"/>
    <col min="7" max="7" width="21.81640625" style="48" customWidth="1"/>
    <col min="8" max="8" width="9.1796875" style="48"/>
    <col min="9" max="9" width="10.81640625" style="48" bestFit="1" customWidth="1"/>
    <col min="10" max="10" width="9.1796875" style="48"/>
    <col min="11" max="11" width="18.453125" style="48" customWidth="1"/>
    <col min="12" max="16384" width="9.1796875" style="48"/>
  </cols>
  <sheetData>
    <row r="1" spans="1:13" s="2" customFormat="1" ht="17" x14ac:dyDescent="0.5"/>
    <row r="2" spans="1:13" s="2" customFormat="1" ht="17" x14ac:dyDescent="0.5"/>
    <row r="3" spans="1:13" s="2" customFormat="1" ht="17" x14ac:dyDescent="0.5">
      <c r="G3" s="1" t="s">
        <v>1010</v>
      </c>
    </row>
    <row r="4" spans="1:13" s="2" customFormat="1" ht="17" x14ac:dyDescent="0.5"/>
    <row r="5" spans="1:13" x14ac:dyDescent="0.45">
      <c r="C5" s="57"/>
      <c r="D5" s="57"/>
      <c r="E5" s="57"/>
      <c r="F5" s="57"/>
      <c r="G5" s="57"/>
    </row>
    <row r="6" spans="1:13" s="65" customFormat="1" ht="22.5" customHeight="1" x14ac:dyDescent="0.35">
      <c r="A6" s="7" t="s">
        <v>1001</v>
      </c>
      <c r="B6" s="7" t="s">
        <v>1002</v>
      </c>
      <c r="C6" s="7" t="s">
        <v>1003</v>
      </c>
      <c r="D6" s="7" t="s">
        <v>1004</v>
      </c>
      <c r="E6" s="7" t="s">
        <v>1005</v>
      </c>
      <c r="F6" s="7" t="s">
        <v>1006</v>
      </c>
      <c r="G6" s="7" t="s">
        <v>1007</v>
      </c>
      <c r="H6" s="69"/>
      <c r="I6" s="64"/>
      <c r="L6" s="66"/>
      <c r="M6" s="66"/>
    </row>
    <row r="7" spans="1:13" s="65" customFormat="1" ht="17.5" customHeight="1" x14ac:dyDescent="0.35">
      <c r="A7" s="72">
        <v>2025</v>
      </c>
      <c r="B7" s="73"/>
      <c r="C7" s="74">
        <f>SUM(C8:C10)</f>
        <v>0.1177</v>
      </c>
      <c r="D7" s="74"/>
      <c r="E7" s="75">
        <f>SUM(E8:E10)</f>
        <v>58755.538690000001</v>
      </c>
      <c r="F7" s="75"/>
      <c r="G7" s="73"/>
      <c r="H7" s="69"/>
      <c r="I7" s="64"/>
      <c r="L7" s="66"/>
      <c r="M7" s="66"/>
    </row>
    <row r="8" spans="1:13" s="65" customFormat="1" ht="17.5" customHeight="1" x14ac:dyDescent="0.35">
      <c r="A8" s="134" t="s">
        <v>1258</v>
      </c>
      <c r="B8" s="135">
        <v>45859</v>
      </c>
      <c r="C8" s="136">
        <v>0.1177</v>
      </c>
      <c r="D8" s="77" t="s">
        <v>66</v>
      </c>
      <c r="E8" s="138">
        <v>58755.538690000001</v>
      </c>
      <c r="F8" s="136"/>
      <c r="G8" s="137">
        <v>45873</v>
      </c>
      <c r="H8" s="69"/>
      <c r="I8" s="64"/>
      <c r="L8" s="66"/>
      <c r="M8" s="66"/>
    </row>
    <row r="9" spans="1:13" s="65" customFormat="1" ht="17.5" customHeight="1" x14ac:dyDescent="0.35">
      <c r="A9" s="134" t="s">
        <v>1252</v>
      </c>
      <c r="B9" s="77" t="s">
        <v>66</v>
      </c>
      <c r="C9" s="77" t="s">
        <v>66</v>
      </c>
      <c r="D9" s="77" t="s">
        <v>66</v>
      </c>
      <c r="E9" s="77" t="s">
        <v>66</v>
      </c>
      <c r="F9" s="77" t="s">
        <v>66</v>
      </c>
      <c r="G9" s="77" t="s">
        <v>66</v>
      </c>
      <c r="H9" s="69"/>
      <c r="I9" s="64"/>
      <c r="L9" s="66"/>
      <c r="M9" s="66"/>
    </row>
    <row r="10" spans="1:13" s="65" customFormat="1" ht="17.5" customHeight="1" x14ac:dyDescent="0.35">
      <c r="A10" s="134" t="s">
        <v>1240</v>
      </c>
      <c r="B10" s="77" t="s">
        <v>66</v>
      </c>
      <c r="C10" s="77" t="s">
        <v>66</v>
      </c>
      <c r="D10" s="77" t="s">
        <v>66</v>
      </c>
      <c r="E10" s="77" t="s">
        <v>66</v>
      </c>
      <c r="F10" s="77" t="s">
        <v>66</v>
      </c>
      <c r="G10" s="77" t="s">
        <v>66</v>
      </c>
      <c r="H10" s="69"/>
      <c r="I10" s="64"/>
      <c r="L10" s="66"/>
      <c r="M10" s="66"/>
    </row>
    <row r="11" spans="1:13" s="65" customFormat="1" ht="16" customHeight="1" x14ac:dyDescent="0.35">
      <c r="A11" s="72">
        <v>2024</v>
      </c>
      <c r="B11" s="73"/>
      <c r="C11" s="74">
        <f>SUM(C13:C14)</f>
        <v>0.1202</v>
      </c>
      <c r="D11" s="74"/>
      <c r="E11" s="75">
        <f>SUM(E13:E14)</f>
        <v>60003.531999999999</v>
      </c>
      <c r="F11" s="75"/>
      <c r="G11" s="73"/>
      <c r="H11" s="69"/>
      <c r="I11" s="64"/>
      <c r="L11" s="66"/>
      <c r="M11" s="66"/>
    </row>
    <row r="12" spans="1:13" s="65" customFormat="1" ht="16" customHeight="1" x14ac:dyDescent="0.35">
      <c r="A12" s="134" t="s">
        <v>1183</v>
      </c>
      <c r="B12" s="135" t="s">
        <v>66</v>
      </c>
      <c r="C12" s="136" t="s">
        <v>66</v>
      </c>
      <c r="D12" s="137" t="s">
        <v>66</v>
      </c>
      <c r="E12" s="138" t="s">
        <v>66</v>
      </c>
      <c r="F12" s="136" t="s">
        <v>66</v>
      </c>
      <c r="G12" s="137" t="s">
        <v>66</v>
      </c>
      <c r="H12" s="69"/>
      <c r="I12" s="64"/>
      <c r="L12" s="66"/>
      <c r="M12" s="66"/>
    </row>
    <row r="13" spans="1:13" s="65" customFormat="1" ht="16" customHeight="1" x14ac:dyDescent="0.35">
      <c r="A13" s="134" t="s">
        <v>1174</v>
      </c>
      <c r="B13" s="135">
        <v>45432</v>
      </c>
      <c r="C13" s="136">
        <v>6.0100000000000001E-2</v>
      </c>
      <c r="D13" s="137" t="s">
        <v>66</v>
      </c>
      <c r="E13" s="138">
        <v>30001.766</v>
      </c>
      <c r="F13" s="136" t="s">
        <v>66</v>
      </c>
      <c r="G13" s="137">
        <v>45630</v>
      </c>
      <c r="H13" s="69"/>
      <c r="I13" s="64"/>
      <c r="L13" s="66"/>
      <c r="M13" s="66"/>
    </row>
    <row r="14" spans="1:13" s="65" customFormat="1" ht="16" customHeight="1" x14ac:dyDescent="0.35">
      <c r="A14" s="134" t="s">
        <v>1174</v>
      </c>
      <c r="B14" s="135">
        <v>45432</v>
      </c>
      <c r="C14" s="136">
        <v>6.0100000000000001E-2</v>
      </c>
      <c r="D14" s="137" t="s">
        <v>66</v>
      </c>
      <c r="E14" s="138">
        <v>30001.766</v>
      </c>
      <c r="F14" s="136" t="s">
        <v>66</v>
      </c>
      <c r="G14" s="137">
        <v>45447</v>
      </c>
      <c r="H14" s="69"/>
      <c r="I14" s="64"/>
      <c r="L14" s="66"/>
      <c r="M14" s="66"/>
    </row>
    <row r="15" spans="1:13" s="65" customFormat="1" ht="16" customHeight="1" x14ac:dyDescent="0.35">
      <c r="A15" s="139" t="s">
        <v>1169</v>
      </c>
      <c r="B15" s="77" t="s">
        <v>66</v>
      </c>
      <c r="C15" s="77" t="s">
        <v>66</v>
      </c>
      <c r="D15" s="77" t="s">
        <v>66</v>
      </c>
      <c r="E15" s="77" t="s">
        <v>66</v>
      </c>
      <c r="F15" s="77" t="s">
        <v>66</v>
      </c>
      <c r="G15" s="77" t="s">
        <v>66</v>
      </c>
      <c r="H15" s="69"/>
      <c r="I15" s="64"/>
      <c r="L15" s="66"/>
      <c r="M15" s="66"/>
    </row>
    <row r="16" spans="1:13" s="65" customFormat="1" ht="16" customHeight="1" x14ac:dyDescent="0.35">
      <c r="A16" s="72">
        <v>2023</v>
      </c>
      <c r="B16" s="73"/>
      <c r="C16" s="74"/>
      <c r="D16" s="74"/>
      <c r="E16" s="72"/>
      <c r="F16" s="75"/>
      <c r="G16" s="73"/>
      <c r="H16" s="69"/>
      <c r="I16" s="64"/>
      <c r="L16" s="66"/>
      <c r="M16" s="66"/>
    </row>
    <row r="17" spans="1:13" s="65" customFormat="1" ht="16" customHeight="1" x14ac:dyDescent="0.35">
      <c r="A17" s="76" t="s">
        <v>1164</v>
      </c>
      <c r="B17" s="77" t="s">
        <v>66</v>
      </c>
      <c r="C17" s="77" t="s">
        <v>66</v>
      </c>
      <c r="D17" s="77" t="s">
        <v>66</v>
      </c>
      <c r="E17" s="77" t="s">
        <v>66</v>
      </c>
      <c r="F17" s="77" t="s">
        <v>66</v>
      </c>
      <c r="G17" s="77" t="s">
        <v>66</v>
      </c>
      <c r="H17" s="69"/>
      <c r="I17" s="64"/>
      <c r="L17" s="66"/>
      <c r="M17" s="66"/>
    </row>
    <row r="18" spans="1:13" s="65" customFormat="1" ht="16" customHeight="1" x14ac:dyDescent="0.35">
      <c r="A18" s="76" t="s">
        <v>1153</v>
      </c>
      <c r="B18" s="77" t="s">
        <v>66</v>
      </c>
      <c r="C18" s="77" t="s">
        <v>66</v>
      </c>
      <c r="D18" s="77" t="s">
        <v>66</v>
      </c>
      <c r="E18" s="77" t="s">
        <v>66</v>
      </c>
      <c r="F18" s="77" t="s">
        <v>66</v>
      </c>
      <c r="G18" s="77" t="s">
        <v>66</v>
      </c>
      <c r="H18" s="69"/>
      <c r="I18" s="64"/>
      <c r="L18" s="66"/>
      <c r="M18" s="66"/>
    </row>
    <row r="19" spans="1:13" s="65" customFormat="1" ht="16" customHeight="1" x14ac:dyDescent="0.35">
      <c r="A19" s="76" t="s">
        <v>1139</v>
      </c>
      <c r="B19" s="77" t="s">
        <v>66</v>
      </c>
      <c r="C19" s="77" t="s">
        <v>66</v>
      </c>
      <c r="D19" s="77" t="s">
        <v>66</v>
      </c>
      <c r="E19" s="77" t="s">
        <v>66</v>
      </c>
      <c r="F19" s="77" t="s">
        <v>66</v>
      </c>
      <c r="G19" s="77" t="s">
        <v>66</v>
      </c>
      <c r="H19" s="69"/>
      <c r="I19" s="64"/>
      <c r="L19" s="66"/>
      <c r="M19" s="66"/>
    </row>
    <row r="20" spans="1:13" s="65" customFormat="1" ht="16" customHeight="1" x14ac:dyDescent="0.35">
      <c r="A20" s="76" t="s">
        <v>1127</v>
      </c>
      <c r="B20" s="77" t="s">
        <v>66</v>
      </c>
      <c r="C20" s="77" t="s">
        <v>66</v>
      </c>
      <c r="D20" s="77" t="s">
        <v>66</v>
      </c>
      <c r="E20" s="77" t="s">
        <v>66</v>
      </c>
      <c r="F20" s="77" t="s">
        <v>66</v>
      </c>
      <c r="G20" s="77" t="s">
        <v>66</v>
      </c>
      <c r="H20" s="69"/>
      <c r="I20" s="64"/>
      <c r="L20" s="66"/>
      <c r="M20" s="66"/>
    </row>
    <row r="21" spans="1:13" s="65" customFormat="1" x14ac:dyDescent="0.35">
      <c r="A21" s="72">
        <v>2022</v>
      </c>
      <c r="B21" s="73"/>
      <c r="C21" s="74">
        <f>F21/499197440*1000</f>
        <v>0.14049999735575566</v>
      </c>
      <c r="D21" s="74"/>
      <c r="E21" s="72"/>
      <c r="F21" s="75">
        <f>SUM(F23:F25)</f>
        <v>70137.239000000001</v>
      </c>
      <c r="G21" s="73"/>
      <c r="H21" s="69"/>
      <c r="I21" s="64"/>
      <c r="L21" s="66"/>
      <c r="M21" s="66"/>
    </row>
    <row r="22" spans="1:13" s="65" customFormat="1" x14ac:dyDescent="0.35">
      <c r="A22" s="76" t="s">
        <v>1068</v>
      </c>
      <c r="B22" s="77" t="s">
        <v>66</v>
      </c>
      <c r="C22" s="77" t="s">
        <v>66</v>
      </c>
      <c r="D22" s="77" t="s">
        <v>66</v>
      </c>
      <c r="E22" s="77" t="s">
        <v>66</v>
      </c>
      <c r="F22" s="77" t="s">
        <v>66</v>
      </c>
      <c r="G22" s="77" t="s">
        <v>66</v>
      </c>
      <c r="H22" s="69"/>
      <c r="I22" s="64"/>
      <c r="L22" s="66"/>
      <c r="M22" s="66"/>
    </row>
    <row r="23" spans="1:13" s="65" customFormat="1" x14ac:dyDescent="0.35">
      <c r="A23" s="76" t="s">
        <v>1022</v>
      </c>
      <c r="B23" s="77">
        <v>44826</v>
      </c>
      <c r="C23" s="78">
        <f t="shared" ref="C23:C29" si="0">F23/499197440*1000</f>
        <v>2.0099998910250823E-2</v>
      </c>
      <c r="D23" s="77" t="s">
        <v>66</v>
      </c>
      <c r="E23" s="77" t="s">
        <v>66</v>
      </c>
      <c r="F23" s="79">
        <v>10033.868</v>
      </c>
      <c r="G23" s="77">
        <v>45252</v>
      </c>
      <c r="H23" s="69"/>
      <c r="I23" s="64"/>
      <c r="L23" s="66"/>
      <c r="M23" s="66"/>
    </row>
    <row r="24" spans="1:13" s="65" customFormat="1" x14ac:dyDescent="0.35">
      <c r="A24" s="76" t="s">
        <v>22</v>
      </c>
      <c r="B24" s="77">
        <v>44735</v>
      </c>
      <c r="C24" s="78">
        <f t="shared" si="0"/>
        <v>6.0299998733967866E-2</v>
      </c>
      <c r="D24" s="77" t="s">
        <v>66</v>
      </c>
      <c r="E24" s="77" t="s">
        <v>66</v>
      </c>
      <c r="F24" s="79">
        <v>30101.605</v>
      </c>
      <c r="G24" s="77">
        <v>45252</v>
      </c>
      <c r="H24" s="69"/>
      <c r="I24" s="64"/>
      <c r="L24" s="66"/>
      <c r="M24" s="66"/>
    </row>
    <row r="25" spans="1:13" s="65" customFormat="1" x14ac:dyDescent="0.35">
      <c r="A25" s="76" t="s">
        <v>21</v>
      </c>
      <c r="B25" s="77">
        <v>44644</v>
      </c>
      <c r="C25" s="78">
        <f t="shared" si="0"/>
        <v>6.0099999711536983E-2</v>
      </c>
      <c r="D25" s="77" t="s">
        <v>66</v>
      </c>
      <c r="E25" s="77" t="s">
        <v>66</v>
      </c>
      <c r="F25" s="79">
        <v>30001.766</v>
      </c>
      <c r="G25" s="77">
        <v>45068</v>
      </c>
      <c r="H25" s="69"/>
      <c r="I25" s="64"/>
      <c r="L25" s="66"/>
      <c r="M25" s="66"/>
    </row>
    <row r="26" spans="1:13" s="65" customFormat="1" x14ac:dyDescent="0.35">
      <c r="A26" s="72">
        <v>2021</v>
      </c>
      <c r="B26" s="73"/>
      <c r="C26" s="74">
        <f t="shared" si="0"/>
        <v>0.47000040705336954</v>
      </c>
      <c r="D26" s="74"/>
      <c r="E26" s="72"/>
      <c r="F26" s="75">
        <v>234623</v>
      </c>
      <c r="G26" s="73">
        <v>44684</v>
      </c>
      <c r="H26" s="69"/>
      <c r="I26" s="64"/>
      <c r="L26" s="66"/>
      <c r="M26" s="66"/>
    </row>
    <row r="27" spans="1:13" s="65" customFormat="1" x14ac:dyDescent="0.35">
      <c r="A27" s="76" t="s">
        <v>20</v>
      </c>
      <c r="B27" s="77">
        <v>44546</v>
      </c>
      <c r="C27" s="78">
        <f t="shared" si="0"/>
        <v>0.40969961704931818</v>
      </c>
      <c r="D27" s="77" t="s">
        <v>66</v>
      </c>
      <c r="E27" s="77" t="s">
        <v>66</v>
      </c>
      <c r="F27" s="79">
        <v>204521</v>
      </c>
      <c r="G27" s="77" t="s">
        <v>66</v>
      </c>
      <c r="H27" s="69"/>
      <c r="I27" s="64"/>
      <c r="L27" s="66"/>
      <c r="M27" s="66"/>
    </row>
    <row r="28" spans="1:13" s="65" customFormat="1" x14ac:dyDescent="0.35">
      <c r="A28" s="76" t="s">
        <v>19</v>
      </c>
      <c r="B28" s="77">
        <v>44463</v>
      </c>
      <c r="C28" s="78">
        <f t="shared" si="0"/>
        <v>3.0200475387053265E-2</v>
      </c>
      <c r="D28" s="77" t="s">
        <v>66</v>
      </c>
      <c r="E28" s="77" t="s">
        <v>66</v>
      </c>
      <c r="F28" s="79">
        <v>15076</v>
      </c>
      <c r="G28" s="77" t="s">
        <v>66</v>
      </c>
      <c r="H28" s="69"/>
      <c r="I28" s="64"/>
      <c r="L28" s="66"/>
      <c r="M28" s="66"/>
    </row>
    <row r="29" spans="1:13" s="65" customFormat="1" x14ac:dyDescent="0.35">
      <c r="A29" s="76" t="s">
        <v>18</v>
      </c>
      <c r="B29" s="77">
        <v>44371</v>
      </c>
      <c r="C29" s="78">
        <f t="shared" si="0"/>
        <v>3.0100314616998036E-2</v>
      </c>
      <c r="D29" s="77" t="s">
        <v>66</v>
      </c>
      <c r="E29" s="77" t="s">
        <v>66</v>
      </c>
      <c r="F29" s="79">
        <v>15026</v>
      </c>
      <c r="G29" s="77" t="s">
        <v>66</v>
      </c>
      <c r="H29" s="69"/>
      <c r="I29" s="64"/>
      <c r="L29" s="66"/>
      <c r="M29" s="66"/>
    </row>
    <row r="30" spans="1:13" s="65" customFormat="1" x14ac:dyDescent="0.35">
      <c r="A30" s="76" t="s">
        <v>17</v>
      </c>
      <c r="B30" s="77" t="s">
        <v>66</v>
      </c>
      <c r="C30" s="77" t="s">
        <v>66</v>
      </c>
      <c r="D30" s="77" t="s">
        <v>66</v>
      </c>
      <c r="E30" s="77" t="s">
        <v>66</v>
      </c>
      <c r="F30" s="77" t="s">
        <v>66</v>
      </c>
      <c r="G30" s="77" t="s">
        <v>66</v>
      </c>
      <c r="H30" s="69"/>
      <c r="I30" s="64"/>
      <c r="L30" s="66"/>
      <c r="M30" s="66"/>
    </row>
    <row r="31" spans="1:13" s="65" customFormat="1" x14ac:dyDescent="0.35">
      <c r="A31" s="72">
        <v>2020</v>
      </c>
      <c r="B31" s="73">
        <v>44160</v>
      </c>
      <c r="C31" s="74">
        <f>F31/499197440*1000</f>
        <v>0.40579999999599359</v>
      </c>
      <c r="D31" s="74" t="s">
        <v>66</v>
      </c>
      <c r="E31" s="72" t="s">
        <v>66</v>
      </c>
      <c r="F31" s="75">
        <v>202574.32115</v>
      </c>
      <c r="G31" s="73">
        <v>44323</v>
      </c>
      <c r="H31" s="69"/>
      <c r="I31" s="64"/>
      <c r="L31" s="66"/>
      <c r="M31" s="66"/>
    </row>
    <row r="32" spans="1:13" s="65" customFormat="1" x14ac:dyDescent="0.35">
      <c r="A32" s="76" t="s">
        <v>16</v>
      </c>
      <c r="B32" s="77" t="s">
        <v>66</v>
      </c>
      <c r="C32" s="77" t="s">
        <v>66</v>
      </c>
      <c r="D32" s="77" t="s">
        <v>66</v>
      </c>
      <c r="E32" s="77" t="s">
        <v>66</v>
      </c>
      <c r="F32" s="77" t="s">
        <v>66</v>
      </c>
      <c r="G32" s="77" t="s">
        <v>66</v>
      </c>
      <c r="H32" s="69"/>
      <c r="I32" s="64"/>
      <c r="L32" s="66"/>
      <c r="M32" s="66"/>
    </row>
    <row r="33" spans="1:13" s="65" customFormat="1" x14ac:dyDescent="0.35">
      <c r="A33" s="76" t="s">
        <v>15</v>
      </c>
      <c r="B33" s="77" t="s">
        <v>66</v>
      </c>
      <c r="C33" s="77" t="s">
        <v>66</v>
      </c>
      <c r="D33" s="77" t="s">
        <v>66</v>
      </c>
      <c r="E33" s="77" t="s">
        <v>66</v>
      </c>
      <c r="F33" s="77" t="s">
        <v>66</v>
      </c>
      <c r="G33" s="77" t="s">
        <v>66</v>
      </c>
      <c r="H33" s="69"/>
      <c r="I33" s="64"/>
      <c r="L33" s="66"/>
      <c r="M33" s="66"/>
    </row>
    <row r="34" spans="1:13" s="65" customFormat="1" x14ac:dyDescent="0.35">
      <c r="A34" s="76" t="s">
        <v>14</v>
      </c>
      <c r="B34" s="77" t="s">
        <v>66</v>
      </c>
      <c r="C34" s="77" t="s">
        <v>66</v>
      </c>
      <c r="D34" s="77" t="s">
        <v>66</v>
      </c>
      <c r="E34" s="77" t="s">
        <v>66</v>
      </c>
      <c r="F34" s="77" t="s">
        <v>66</v>
      </c>
      <c r="G34" s="77" t="s">
        <v>66</v>
      </c>
      <c r="H34" s="69"/>
      <c r="I34" s="64"/>
      <c r="L34" s="66"/>
      <c r="M34" s="66"/>
    </row>
    <row r="35" spans="1:13" s="65" customFormat="1" x14ac:dyDescent="0.35">
      <c r="A35" s="76" t="s">
        <v>13</v>
      </c>
      <c r="B35" s="77" t="s">
        <v>66</v>
      </c>
      <c r="C35" s="77" t="s">
        <v>66</v>
      </c>
      <c r="D35" s="77" t="s">
        <v>66</v>
      </c>
      <c r="E35" s="77" t="s">
        <v>66</v>
      </c>
      <c r="F35" s="77" t="s">
        <v>66</v>
      </c>
      <c r="G35" s="77" t="s">
        <v>66</v>
      </c>
      <c r="H35" s="69"/>
      <c r="I35" s="64"/>
      <c r="L35" s="66"/>
      <c r="M35" s="66"/>
    </row>
    <row r="36" spans="1:13" x14ac:dyDescent="0.45">
      <c r="A36" s="72">
        <v>2019</v>
      </c>
      <c r="B36" s="73">
        <v>43822</v>
      </c>
      <c r="C36" s="74">
        <f>F36/499197440*1000</f>
        <v>0.59527548859224921</v>
      </c>
      <c r="D36" s="74" t="s">
        <v>66</v>
      </c>
      <c r="E36" s="72" t="s">
        <v>66</v>
      </c>
      <c r="F36" s="75">
        <f>SUM(F37:F40)</f>
        <v>297160</v>
      </c>
      <c r="G36" s="73">
        <v>43614</v>
      </c>
      <c r="H36" s="70"/>
      <c r="I36" s="58"/>
      <c r="J36" s="67"/>
      <c r="K36" s="68"/>
    </row>
    <row r="37" spans="1:13" x14ac:dyDescent="0.45">
      <c r="A37" s="76" t="s">
        <v>12</v>
      </c>
      <c r="B37" s="77">
        <v>43822</v>
      </c>
      <c r="C37" s="78">
        <f>F37/499197440*1000</f>
        <v>0.47709980243488431</v>
      </c>
      <c r="D37" s="78"/>
      <c r="E37" s="76"/>
      <c r="F37" s="79">
        <v>238167</v>
      </c>
      <c r="G37" s="77"/>
      <c r="H37" s="70"/>
      <c r="I37" s="58"/>
      <c r="J37" s="67"/>
      <c r="K37" s="68"/>
    </row>
    <row r="38" spans="1:13" x14ac:dyDescent="0.45">
      <c r="A38" s="76" t="s">
        <v>11</v>
      </c>
      <c r="B38" s="77">
        <v>43733</v>
      </c>
      <c r="C38" s="78">
        <f>F38/499197440*1000</f>
        <v>3.0000153846942806E-2</v>
      </c>
      <c r="D38" s="78"/>
      <c r="E38" s="76"/>
      <c r="F38" s="79">
        <v>14976</v>
      </c>
      <c r="G38" s="77"/>
      <c r="H38" s="70"/>
      <c r="I38" s="58"/>
      <c r="J38" s="67"/>
      <c r="K38" s="68"/>
    </row>
    <row r="39" spans="1:13" x14ac:dyDescent="0.45">
      <c r="A39" s="76" t="s">
        <v>10</v>
      </c>
      <c r="B39" s="77">
        <v>43640</v>
      </c>
      <c r="C39" s="78">
        <f>F39/499197440*1000</f>
        <v>3.2600327437576605E-2</v>
      </c>
      <c r="D39" s="78"/>
      <c r="E39" s="76"/>
      <c r="F39" s="79">
        <v>16274</v>
      </c>
      <c r="G39" s="77"/>
      <c r="H39" s="70"/>
      <c r="I39" s="58"/>
      <c r="J39" s="67"/>
      <c r="K39" s="68"/>
    </row>
    <row r="40" spans="1:13" x14ac:dyDescent="0.45">
      <c r="A40" s="76" t="s">
        <v>9</v>
      </c>
      <c r="B40" s="77">
        <v>43546</v>
      </c>
      <c r="C40" s="78">
        <v>0.4446</v>
      </c>
      <c r="D40" s="78"/>
      <c r="E40" s="76"/>
      <c r="F40" s="79">
        <v>27743</v>
      </c>
      <c r="G40" s="77"/>
      <c r="H40" s="70"/>
      <c r="I40" s="58"/>
      <c r="J40" s="67"/>
      <c r="K40" s="68"/>
    </row>
    <row r="41" spans="1:13" x14ac:dyDescent="0.45">
      <c r="A41" s="72">
        <v>2018</v>
      </c>
      <c r="B41" s="73">
        <v>43585</v>
      </c>
      <c r="C41" s="74">
        <v>0.33119999999999999</v>
      </c>
      <c r="D41" s="80" t="s">
        <v>66</v>
      </c>
      <c r="E41" s="75">
        <v>20663.759999999998</v>
      </c>
      <c r="F41" s="72" t="s">
        <v>66</v>
      </c>
      <c r="G41" s="73">
        <v>43595</v>
      </c>
      <c r="H41" s="70"/>
      <c r="I41" s="58"/>
      <c r="J41" s="67"/>
      <c r="K41" s="68"/>
    </row>
    <row r="42" spans="1:13" x14ac:dyDescent="0.45">
      <c r="A42" s="72">
        <v>2018</v>
      </c>
      <c r="B42" s="73">
        <v>43585</v>
      </c>
      <c r="C42" s="74">
        <v>3.9218000000000002</v>
      </c>
      <c r="D42" s="74">
        <v>4.3140000000000001</v>
      </c>
      <c r="E42" s="72" t="s">
        <v>66</v>
      </c>
      <c r="F42" s="75">
        <v>256956.79999999999</v>
      </c>
      <c r="G42" s="73">
        <v>43595</v>
      </c>
      <c r="H42" s="70"/>
      <c r="I42" s="58"/>
      <c r="J42" s="67"/>
      <c r="K42" s="68"/>
    </row>
    <row r="43" spans="1:13" x14ac:dyDescent="0.45">
      <c r="A43" s="76" t="s">
        <v>8</v>
      </c>
      <c r="B43" s="77">
        <v>43182</v>
      </c>
      <c r="C43" s="78">
        <v>0.42</v>
      </c>
      <c r="D43" s="78">
        <v>0.46200000000000002</v>
      </c>
      <c r="E43" s="76"/>
      <c r="F43" s="79">
        <v>173050.8</v>
      </c>
      <c r="G43" s="76"/>
      <c r="H43" s="70"/>
      <c r="I43" s="58"/>
      <c r="J43" s="67"/>
      <c r="K43" s="68"/>
    </row>
    <row r="44" spans="1:13" x14ac:dyDescent="0.45">
      <c r="A44" s="76" t="s">
        <v>7</v>
      </c>
      <c r="B44" s="77">
        <v>43273</v>
      </c>
      <c r="C44" s="78">
        <v>0.3911</v>
      </c>
      <c r="D44" s="78">
        <v>0.43020000000000003</v>
      </c>
      <c r="E44" s="76"/>
      <c r="F44" s="79">
        <v>30763</v>
      </c>
      <c r="G44" s="76"/>
      <c r="H44" s="70"/>
      <c r="I44" s="58"/>
      <c r="J44" s="67"/>
      <c r="K44" s="68"/>
    </row>
    <row r="45" spans="1:13" x14ac:dyDescent="0.45">
      <c r="A45" s="76" t="s">
        <v>6</v>
      </c>
      <c r="B45" s="77">
        <v>43364</v>
      </c>
      <c r="C45" s="78">
        <v>0.46949999999999997</v>
      </c>
      <c r="D45" s="78">
        <v>0.51649999999999996</v>
      </c>
      <c r="E45" s="76"/>
      <c r="F45" s="79">
        <v>25625</v>
      </c>
      <c r="G45" s="76"/>
      <c r="H45" s="70"/>
      <c r="I45" s="58"/>
      <c r="J45" s="67"/>
      <c r="K45" s="68"/>
    </row>
    <row r="46" spans="1:13" x14ac:dyDescent="0.45">
      <c r="A46" s="76" t="s">
        <v>5</v>
      </c>
      <c r="B46" s="77">
        <v>43451</v>
      </c>
      <c r="C46" s="78">
        <v>2.6412</v>
      </c>
      <c r="D46" s="78">
        <v>2.9053</v>
      </c>
      <c r="E46" s="76"/>
      <c r="F46" s="79">
        <v>27518</v>
      </c>
      <c r="G46" s="76"/>
      <c r="H46" s="70"/>
      <c r="I46" s="58"/>
      <c r="J46" s="67"/>
      <c r="K46" s="68"/>
    </row>
    <row r="47" spans="1:13" x14ac:dyDescent="0.45">
      <c r="A47" s="72">
        <v>2017</v>
      </c>
      <c r="B47" s="73">
        <v>43217</v>
      </c>
      <c r="C47" s="80">
        <v>0.09</v>
      </c>
      <c r="D47" s="80">
        <v>0.1</v>
      </c>
      <c r="E47" s="75">
        <v>6259</v>
      </c>
      <c r="F47" s="72" t="s">
        <v>66</v>
      </c>
      <c r="G47" s="73">
        <v>43229</v>
      </c>
      <c r="H47" s="70"/>
      <c r="I47" s="58"/>
      <c r="J47" s="67"/>
      <c r="K47" s="68"/>
    </row>
    <row r="48" spans="1:13" x14ac:dyDescent="0.45">
      <c r="A48" s="72">
        <v>2017</v>
      </c>
      <c r="B48" s="73">
        <v>43217</v>
      </c>
      <c r="C48" s="74">
        <v>1.7425999999999999</v>
      </c>
      <c r="D48" s="74">
        <v>1.9168000000000001</v>
      </c>
      <c r="E48" s="72" t="s">
        <v>66</v>
      </c>
      <c r="F48" s="75">
        <v>114173.28</v>
      </c>
      <c r="G48" s="73">
        <v>43223</v>
      </c>
      <c r="H48" s="70"/>
      <c r="I48" s="58"/>
      <c r="J48" s="67"/>
      <c r="K48" s="68"/>
    </row>
    <row r="49" spans="1:11" x14ac:dyDescent="0.45">
      <c r="A49" s="76" t="s">
        <v>4</v>
      </c>
      <c r="B49" s="77">
        <v>42816</v>
      </c>
      <c r="C49" s="78">
        <v>0.38719999999999999</v>
      </c>
      <c r="D49" s="78">
        <v>0.4259</v>
      </c>
      <c r="E49" s="76"/>
      <c r="F49" s="79">
        <v>25368.720000000001</v>
      </c>
      <c r="G49" s="77"/>
      <c r="H49" s="70"/>
      <c r="I49" s="58"/>
      <c r="J49" s="67"/>
      <c r="K49" s="68"/>
    </row>
    <row r="50" spans="1:11" x14ac:dyDescent="0.45">
      <c r="A50" s="76" t="s">
        <v>3</v>
      </c>
      <c r="B50" s="77">
        <v>43091</v>
      </c>
      <c r="C50" s="78">
        <v>0.57699999999999996</v>
      </c>
      <c r="D50" s="78">
        <v>0.63470000000000004</v>
      </c>
      <c r="E50" s="76"/>
      <c r="F50" s="79">
        <v>37805.040000000001</v>
      </c>
      <c r="G50" s="77"/>
      <c r="H50" s="71"/>
      <c r="I50" s="58"/>
      <c r="J50" s="67"/>
      <c r="K50" s="68"/>
    </row>
    <row r="51" spans="1:11" x14ac:dyDescent="0.45">
      <c r="A51" s="76" t="s">
        <v>2</v>
      </c>
      <c r="B51" s="77">
        <v>43000</v>
      </c>
      <c r="C51" s="78">
        <v>0.38919999999999999</v>
      </c>
      <c r="D51" s="78">
        <v>0.42809999999999998</v>
      </c>
      <c r="E51" s="76"/>
      <c r="F51" s="79">
        <v>25499.759999999998</v>
      </c>
      <c r="G51" s="77"/>
      <c r="H51" s="70"/>
      <c r="I51" s="58"/>
      <c r="J51" s="67"/>
      <c r="K51" s="68"/>
    </row>
    <row r="52" spans="1:11" x14ac:dyDescent="0.45">
      <c r="A52" s="76" t="s">
        <v>1</v>
      </c>
      <c r="B52" s="77">
        <v>42908</v>
      </c>
      <c r="C52" s="78">
        <v>0.38919999999999999</v>
      </c>
      <c r="D52" s="78">
        <v>0.42809999999999998</v>
      </c>
      <c r="E52" s="76"/>
      <c r="F52" s="79">
        <v>25499.759999999998</v>
      </c>
      <c r="G52" s="77"/>
      <c r="H52" s="70"/>
      <c r="I52" s="58"/>
      <c r="J52" s="67"/>
      <c r="K52" s="68"/>
    </row>
    <row r="53" spans="1:11" x14ac:dyDescent="0.45">
      <c r="A53" s="72">
        <v>2016</v>
      </c>
      <c r="B53" s="73">
        <v>42851</v>
      </c>
      <c r="C53" s="74">
        <v>1.3901999999999999</v>
      </c>
      <c r="D53" s="74">
        <v>1.5292000000000001</v>
      </c>
      <c r="E53" s="75" t="s">
        <v>66</v>
      </c>
      <c r="F53" s="75">
        <v>91085.28</v>
      </c>
      <c r="G53" s="73">
        <v>42853</v>
      </c>
      <c r="H53" s="71"/>
      <c r="I53" s="58"/>
      <c r="J53" s="67"/>
      <c r="K53" s="68"/>
    </row>
    <row r="54" spans="1:11" x14ac:dyDescent="0.45">
      <c r="A54" s="76" t="s">
        <v>1000</v>
      </c>
      <c r="B54" s="81"/>
      <c r="C54" s="82"/>
      <c r="D54" s="82"/>
      <c r="E54" s="76"/>
      <c r="F54" s="79"/>
      <c r="G54" s="77"/>
      <c r="H54" s="70"/>
      <c r="I54" s="58"/>
      <c r="J54" s="67"/>
      <c r="K54" s="68"/>
    </row>
    <row r="55" spans="1:11" x14ac:dyDescent="0.45">
      <c r="A55" s="76" t="s">
        <v>999</v>
      </c>
      <c r="B55" s="81"/>
      <c r="C55" s="82"/>
      <c r="D55" s="82"/>
      <c r="E55" s="76"/>
      <c r="F55" s="79"/>
      <c r="G55" s="77"/>
      <c r="H55" s="70"/>
      <c r="I55" s="58"/>
      <c r="J55" s="67"/>
      <c r="K55" s="68"/>
    </row>
    <row r="56" spans="1:11" x14ac:dyDescent="0.45">
      <c r="A56" s="76" t="s">
        <v>998</v>
      </c>
      <c r="B56" s="77">
        <v>42544</v>
      </c>
      <c r="C56" s="78">
        <v>0.46339999999999998</v>
      </c>
      <c r="D56" s="78">
        <v>0.50970000000000004</v>
      </c>
      <c r="E56" s="76"/>
      <c r="F56" s="79">
        <v>30360.720000000001</v>
      </c>
      <c r="G56" s="77"/>
      <c r="H56" s="71"/>
      <c r="I56" s="58"/>
      <c r="J56" s="67"/>
      <c r="K56" s="68"/>
    </row>
    <row r="57" spans="1:11" x14ac:dyDescent="0.45">
      <c r="A57" s="76" t="s">
        <v>997</v>
      </c>
      <c r="B57" s="77">
        <v>42451</v>
      </c>
      <c r="C57" s="78">
        <v>0.92679999999999996</v>
      </c>
      <c r="D57" s="78">
        <v>1.0195000000000001</v>
      </c>
      <c r="E57" s="76"/>
      <c r="F57" s="79">
        <v>60724.56</v>
      </c>
      <c r="G57" s="77"/>
      <c r="H57" s="71"/>
      <c r="I57" s="58"/>
      <c r="J57" s="67"/>
      <c r="K57" s="68"/>
    </row>
    <row r="58" spans="1:11" x14ac:dyDescent="0.45">
      <c r="A58" s="72">
        <v>2015</v>
      </c>
      <c r="B58" s="73">
        <v>42472</v>
      </c>
      <c r="C58" s="74">
        <v>2.0741000000000001</v>
      </c>
      <c r="D58" s="74">
        <v>2.2814999999999999</v>
      </c>
      <c r="E58" s="75" t="s">
        <v>66</v>
      </c>
      <c r="F58" s="75">
        <v>135896.454</v>
      </c>
      <c r="G58" s="119">
        <v>42478</v>
      </c>
      <c r="H58" s="70"/>
      <c r="I58" s="58"/>
      <c r="J58" s="67"/>
      <c r="K58" s="68"/>
    </row>
    <row r="59" spans="1:11" x14ac:dyDescent="0.45">
      <c r="A59" s="76" t="s">
        <v>996</v>
      </c>
      <c r="B59" s="81"/>
      <c r="C59" s="78"/>
      <c r="D59" s="78"/>
      <c r="E59" s="76"/>
      <c r="F59" s="79"/>
      <c r="G59" s="77"/>
      <c r="H59" s="70"/>
      <c r="I59" s="58"/>
      <c r="J59" s="67"/>
      <c r="K59" s="68"/>
    </row>
    <row r="60" spans="1:11" x14ac:dyDescent="0.45">
      <c r="A60" s="76" t="s">
        <v>995</v>
      </c>
      <c r="B60" s="77">
        <v>42258</v>
      </c>
      <c r="C60" s="78">
        <v>0.749</v>
      </c>
      <c r="D60" s="78">
        <v>0.82389999999999997</v>
      </c>
      <c r="E60" s="76"/>
      <c r="F60" s="79">
        <v>49074.48</v>
      </c>
      <c r="G60" s="77"/>
      <c r="H60" s="70"/>
      <c r="I60" s="58"/>
      <c r="J60" s="67"/>
      <c r="K60" s="68"/>
    </row>
    <row r="61" spans="1:11" x14ac:dyDescent="0.45">
      <c r="A61" s="76" t="s">
        <v>994</v>
      </c>
      <c r="B61" s="77">
        <v>42166</v>
      </c>
      <c r="C61" s="78">
        <v>0.69140000000000001</v>
      </c>
      <c r="D61" s="78">
        <v>0.76049999999999995</v>
      </c>
      <c r="E61" s="76"/>
      <c r="F61" s="79">
        <v>45299.28</v>
      </c>
      <c r="G61" s="77"/>
      <c r="H61" s="70"/>
      <c r="I61" s="58"/>
      <c r="J61" s="67"/>
      <c r="K61" s="68"/>
    </row>
    <row r="62" spans="1:11" x14ac:dyDescent="0.45">
      <c r="A62" s="76" t="s">
        <v>993</v>
      </c>
      <c r="B62" s="77">
        <v>42074</v>
      </c>
      <c r="C62" s="78">
        <v>0.63370000000000004</v>
      </c>
      <c r="D62" s="78">
        <v>0.69710000000000005</v>
      </c>
      <c r="E62" s="76"/>
      <c r="F62" s="79">
        <v>41522.694000000003</v>
      </c>
      <c r="G62" s="77"/>
      <c r="H62" s="70"/>
      <c r="I62" s="58"/>
      <c r="J62" s="67"/>
      <c r="K62" s="68"/>
    </row>
    <row r="63" spans="1:11" x14ac:dyDescent="0.45">
      <c r="A63" s="72">
        <v>2014</v>
      </c>
      <c r="B63" s="73">
        <v>42108</v>
      </c>
      <c r="C63" s="74">
        <v>2.0364</v>
      </c>
      <c r="D63" s="74">
        <v>2.2400000000000002</v>
      </c>
      <c r="E63" s="75" t="s">
        <v>66</v>
      </c>
      <c r="F63" s="75">
        <v>133423.67999999999</v>
      </c>
      <c r="G63" s="73">
        <v>42117</v>
      </c>
      <c r="H63" s="70"/>
      <c r="I63" s="58"/>
      <c r="J63" s="67"/>
      <c r="K63" s="68"/>
    </row>
    <row r="64" spans="1:11" x14ac:dyDescent="0.45">
      <c r="A64" s="76" t="s">
        <v>992</v>
      </c>
      <c r="B64" s="77">
        <v>41984</v>
      </c>
      <c r="C64" s="78">
        <v>0.5091</v>
      </c>
      <c r="D64" s="78">
        <v>0.56000000000000005</v>
      </c>
      <c r="E64" s="76"/>
      <c r="F64" s="79">
        <v>33355.919999999998</v>
      </c>
      <c r="G64" s="77"/>
      <c r="H64" s="70"/>
      <c r="I64" s="58"/>
      <c r="J64" s="67"/>
      <c r="K64" s="68"/>
    </row>
    <row r="65" spans="1:11" x14ac:dyDescent="0.45">
      <c r="A65" s="76" t="s">
        <v>991</v>
      </c>
      <c r="B65" s="77">
        <v>41893</v>
      </c>
      <c r="C65" s="78">
        <v>0.5091</v>
      </c>
      <c r="D65" s="78">
        <v>0.56000000000000005</v>
      </c>
      <c r="E65" s="76"/>
      <c r="F65" s="79">
        <v>33355.919999999998</v>
      </c>
      <c r="G65" s="77"/>
      <c r="H65" s="70"/>
      <c r="I65" s="58"/>
      <c r="J65" s="67"/>
      <c r="K65" s="68"/>
    </row>
    <row r="66" spans="1:11" x14ac:dyDescent="0.45">
      <c r="A66" s="76" t="s">
        <v>990</v>
      </c>
      <c r="B66" s="77">
        <v>41801</v>
      </c>
      <c r="C66" s="78">
        <v>0.5091</v>
      </c>
      <c r="D66" s="78">
        <v>0.56000000000000005</v>
      </c>
      <c r="E66" s="76"/>
      <c r="F66" s="79">
        <v>33355.919999999998</v>
      </c>
      <c r="G66" s="77"/>
      <c r="H66" s="70"/>
      <c r="I66" s="58"/>
      <c r="J66" s="67"/>
      <c r="K66" s="68"/>
    </row>
    <row r="67" spans="1:11" x14ac:dyDescent="0.45">
      <c r="A67" s="76" t="s">
        <v>989</v>
      </c>
      <c r="B67" s="77">
        <v>41709</v>
      </c>
      <c r="C67" s="78">
        <v>0.5091</v>
      </c>
      <c r="D67" s="78">
        <v>0.56000000000000005</v>
      </c>
      <c r="E67" s="76"/>
      <c r="F67" s="79">
        <v>33355.919999999998</v>
      </c>
      <c r="G67" s="77"/>
      <c r="H67" s="70"/>
      <c r="I67" s="58"/>
      <c r="J67" s="67"/>
      <c r="K67" s="68"/>
    </row>
    <row r="68" spans="1:11" x14ac:dyDescent="0.45">
      <c r="A68" s="72">
        <v>2013</v>
      </c>
      <c r="B68" s="73">
        <v>41725</v>
      </c>
      <c r="C68" s="74">
        <v>1.8</v>
      </c>
      <c r="D68" s="74">
        <v>1.98</v>
      </c>
      <c r="E68" s="75"/>
      <c r="F68" s="75">
        <v>118086</v>
      </c>
      <c r="G68" s="73">
        <v>41739</v>
      </c>
      <c r="H68" s="70"/>
      <c r="I68" s="58"/>
      <c r="J68" s="67"/>
      <c r="K68" s="68"/>
    </row>
    <row r="69" spans="1:11" x14ac:dyDescent="0.45">
      <c r="A69" s="72">
        <v>2012</v>
      </c>
      <c r="B69" s="73">
        <v>41377</v>
      </c>
      <c r="C69" s="74">
        <v>1.1599999999999999</v>
      </c>
      <c r="D69" s="74">
        <v>1.28</v>
      </c>
      <c r="E69" s="75">
        <v>76128</v>
      </c>
      <c r="F69" s="75" t="s">
        <v>66</v>
      </c>
      <c r="G69" s="73">
        <v>41390</v>
      </c>
      <c r="H69" s="70"/>
      <c r="I69" s="58"/>
      <c r="J69" s="67"/>
      <c r="K69" s="68"/>
    </row>
    <row r="70" spans="1:11" x14ac:dyDescent="0.45">
      <c r="A70" s="72">
        <v>2011</v>
      </c>
      <c r="B70" s="73">
        <v>41029</v>
      </c>
      <c r="C70" s="74">
        <v>1.1599999999999999</v>
      </c>
      <c r="D70" s="74">
        <v>1.28</v>
      </c>
      <c r="E70" s="75">
        <v>76128</v>
      </c>
      <c r="F70" s="75" t="s">
        <v>66</v>
      </c>
      <c r="G70" s="73">
        <v>41051</v>
      </c>
      <c r="H70" s="70"/>
      <c r="I70" s="58"/>
      <c r="J70" s="67"/>
      <c r="K70" s="68"/>
    </row>
    <row r="71" spans="1:11" x14ac:dyDescent="0.45">
      <c r="A71" s="72">
        <v>2010</v>
      </c>
      <c r="B71" s="73">
        <v>40663</v>
      </c>
      <c r="C71" s="74">
        <v>1.0900000000000001</v>
      </c>
      <c r="D71" s="74">
        <v>1.2</v>
      </c>
      <c r="E71" s="75">
        <v>71448</v>
      </c>
      <c r="F71" s="75" t="s">
        <v>66</v>
      </c>
      <c r="G71" s="73">
        <v>40673</v>
      </c>
      <c r="H71" s="70"/>
      <c r="I71" s="58"/>
      <c r="J71" s="67"/>
      <c r="K71" s="68"/>
    </row>
    <row r="72" spans="1:11" x14ac:dyDescent="0.45">
      <c r="A72" s="72">
        <v>2009</v>
      </c>
      <c r="B72" s="73">
        <v>40294</v>
      </c>
      <c r="C72" s="74">
        <v>0.63</v>
      </c>
      <c r="D72" s="74">
        <v>0.7</v>
      </c>
      <c r="E72" s="75">
        <v>41496</v>
      </c>
      <c r="F72" s="75" t="s">
        <v>66</v>
      </c>
      <c r="G72" s="73">
        <v>40315</v>
      </c>
      <c r="H72" s="70"/>
      <c r="I72" s="58"/>
      <c r="J72" s="67"/>
      <c r="K72" s="68"/>
    </row>
    <row r="73" spans="1:11" x14ac:dyDescent="0.45">
      <c r="A73" s="72">
        <v>2008</v>
      </c>
      <c r="B73" s="73">
        <v>39927</v>
      </c>
      <c r="C73" s="74">
        <v>0.44</v>
      </c>
      <c r="D73" s="74">
        <v>0.49</v>
      </c>
      <c r="E73" s="75">
        <v>29016</v>
      </c>
      <c r="F73" s="75" t="s">
        <v>66</v>
      </c>
      <c r="G73" s="73">
        <v>39939</v>
      </c>
      <c r="H73" s="70"/>
      <c r="I73" s="58"/>
      <c r="J73" s="67"/>
      <c r="K73" s="68"/>
    </row>
    <row r="74" spans="1:11" x14ac:dyDescent="0.45">
      <c r="A74" s="72">
        <v>2007</v>
      </c>
      <c r="B74" s="73">
        <v>39560</v>
      </c>
      <c r="C74" s="74">
        <v>0.68</v>
      </c>
      <c r="D74" s="74">
        <v>0.75</v>
      </c>
      <c r="E74" s="75">
        <v>44616</v>
      </c>
      <c r="F74" s="75" t="s">
        <v>66</v>
      </c>
      <c r="G74" s="73">
        <v>39583</v>
      </c>
      <c r="H74" s="70"/>
      <c r="I74" s="58"/>
      <c r="J74" s="67"/>
      <c r="K74" s="68"/>
    </row>
    <row r="75" spans="1:11" x14ac:dyDescent="0.45">
      <c r="A75" s="72">
        <v>2006</v>
      </c>
      <c r="B75" s="73">
        <v>39190</v>
      </c>
      <c r="C75" s="74">
        <v>0.73</v>
      </c>
      <c r="D75" s="74">
        <v>0.81</v>
      </c>
      <c r="E75" s="75">
        <v>48048</v>
      </c>
      <c r="F75" s="75" t="s">
        <v>66</v>
      </c>
      <c r="G75" s="73">
        <v>39209</v>
      </c>
      <c r="H75" s="70"/>
      <c r="I75" s="58"/>
      <c r="J75" s="67"/>
      <c r="K75" s="68"/>
    </row>
    <row r="76" spans="1:11" x14ac:dyDescent="0.45">
      <c r="A76" s="72">
        <v>2005</v>
      </c>
      <c r="B76" s="73">
        <v>38825</v>
      </c>
      <c r="C76" s="74">
        <v>0.3</v>
      </c>
      <c r="D76" s="74">
        <v>0.33</v>
      </c>
      <c r="E76" s="75">
        <v>19656</v>
      </c>
      <c r="F76" s="75" t="s">
        <v>66</v>
      </c>
      <c r="G76" s="73">
        <v>38847</v>
      </c>
      <c r="H76" s="70"/>
      <c r="I76" s="58"/>
      <c r="J76" s="67"/>
      <c r="K76" s="6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S52"/>
  <sheetViews>
    <sheetView showGridLines="0" zoomScale="80" zoomScaleNormal="80" workbookViewId="0">
      <pane xSplit="1" ySplit="5" topLeftCell="Z6" activePane="bottomRight" state="frozen"/>
      <selection activeCell="AC11" sqref="AC11"/>
      <selection pane="topRight" activeCell="AC11" sqref="AC11"/>
      <selection pane="bottomLeft" activeCell="AC11" sqref="AC11"/>
      <selection pane="bottomRight" activeCell="AJ5" sqref="AJ5"/>
    </sheetView>
  </sheetViews>
  <sheetFormatPr defaultColWidth="9.1796875" defaultRowHeight="17" x14ac:dyDescent="0.5"/>
  <cols>
    <col min="1" max="1" width="61.1796875" style="9" bestFit="1" customWidth="1"/>
    <col min="2" max="26" width="13.1796875" style="9" customWidth="1"/>
    <col min="27" max="31" width="12" style="2" customWidth="1"/>
    <col min="32" max="32" width="13.90625" style="2" bestFit="1" customWidth="1"/>
    <col min="33" max="33" width="14.26953125" style="2" bestFit="1" customWidth="1"/>
    <col min="34" max="36" width="14.26953125" style="2" customWidth="1"/>
    <col min="37" max="37" width="6.81640625" style="100" customWidth="1"/>
    <col min="38" max="40" width="13.1796875" style="9" customWidth="1" collapsed="1"/>
    <col min="41" max="45" width="13.1796875" style="9" customWidth="1"/>
    <col min="46" max="16384" width="9.1796875" style="9"/>
  </cols>
  <sheetData>
    <row r="1" spans="1:45" x14ac:dyDescent="0.5">
      <c r="AK1" s="97"/>
    </row>
    <row r="2" spans="1:45" x14ac:dyDescent="0.5">
      <c r="AK2" s="97"/>
      <c r="AM2" s="98"/>
    </row>
    <row r="3" spans="1:45" x14ac:dyDescent="0.5">
      <c r="AK3" s="97"/>
      <c r="AL3" s="99" t="s">
        <v>1010</v>
      </c>
      <c r="AM3" s="98"/>
    </row>
    <row r="4" spans="1:45" x14ac:dyDescent="0.5">
      <c r="AK4" s="97"/>
      <c r="AL4" s="98"/>
      <c r="AM4" s="98"/>
    </row>
    <row r="5" spans="1:45" ht="13.5" x14ac:dyDescent="0.3">
      <c r="A5" s="6" t="s">
        <v>1099</v>
      </c>
      <c r="B5" s="7" t="s">
        <v>1046</v>
      </c>
      <c r="C5" s="7" t="s">
        <v>1047</v>
      </c>
      <c r="D5" s="7" t="s">
        <v>1048</v>
      </c>
      <c r="E5" s="7" t="s">
        <v>1049</v>
      </c>
      <c r="F5" s="7" t="s">
        <v>1050</v>
      </c>
      <c r="G5" s="7" t="s">
        <v>1051</v>
      </c>
      <c r="H5" s="7" t="s">
        <v>1052</v>
      </c>
      <c r="I5" s="7" t="s">
        <v>1053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1022</v>
      </c>
      <c r="Y5" s="7" t="s">
        <v>1068</v>
      </c>
      <c r="Z5" s="7" t="s">
        <v>1127</v>
      </c>
      <c r="AA5" s="7" t="s">
        <v>1139</v>
      </c>
      <c r="AB5" s="7" t="s">
        <v>1153</v>
      </c>
      <c r="AC5" s="7" t="s">
        <v>1164</v>
      </c>
      <c r="AD5" s="7" t="s">
        <v>1169</v>
      </c>
      <c r="AE5" s="7" t="s">
        <v>1174</v>
      </c>
      <c r="AF5" s="7" t="s">
        <v>1183</v>
      </c>
      <c r="AG5" s="7" t="s">
        <v>1234</v>
      </c>
      <c r="AH5" s="7" t="s">
        <v>1240</v>
      </c>
      <c r="AI5" s="7" t="s">
        <v>1252</v>
      </c>
      <c r="AJ5" s="7" t="s">
        <v>1258</v>
      </c>
      <c r="AK5" s="8"/>
      <c r="AL5" s="7" t="s">
        <v>1055</v>
      </c>
      <c r="AM5" s="7" t="s">
        <v>1056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</row>
    <row r="6" spans="1:45" ht="13.5" x14ac:dyDescent="0.3">
      <c r="A6" s="147" t="s">
        <v>1298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150"/>
      <c r="AG6" s="150"/>
      <c r="AH6" s="150"/>
      <c r="AI6" s="150"/>
      <c r="AJ6" s="150"/>
      <c r="AK6" s="9"/>
      <c r="AL6" s="46"/>
      <c r="AM6" s="46"/>
      <c r="AN6" s="46"/>
      <c r="AO6" s="46"/>
      <c r="AP6" s="46"/>
      <c r="AQ6" s="46"/>
      <c r="AR6" s="46"/>
      <c r="AS6" s="46"/>
    </row>
    <row r="7" spans="1:45" ht="15.75" customHeight="1" x14ac:dyDescent="0.3">
      <c r="A7" s="177" t="s">
        <v>1043</v>
      </c>
      <c r="B7" s="195">
        <f>'DRE Consolidado'!B13</f>
        <v>872239.98314999999</v>
      </c>
      <c r="C7" s="195">
        <f>'DRE Consolidado'!C13</f>
        <v>1195987.68879</v>
      </c>
      <c r="D7" s="195">
        <f>'DRE Consolidado'!D13</f>
        <v>1119804.8848400004</v>
      </c>
      <c r="E7" s="195">
        <f>'DRE Consolidado'!E13</f>
        <v>1573495.1795400009</v>
      </c>
      <c r="F7" s="195">
        <f>'DRE Consolidado'!F13</f>
        <v>1018622.7184099997</v>
      </c>
      <c r="G7" s="195">
        <f>'DRE Consolidado'!G13</f>
        <v>1262025.7629600007</v>
      </c>
      <c r="H7" s="195">
        <f>'DRE Consolidado'!H13</f>
        <v>1185702.8701599988</v>
      </c>
      <c r="I7" s="195">
        <f>'DRE Consolidado'!I13</f>
        <v>1627024.2586400013</v>
      </c>
      <c r="J7" s="195">
        <f>'DRE Consolidado'!J13</f>
        <v>1046846.631299</v>
      </c>
      <c r="K7" s="195">
        <f>'DRE Consolidado'!K13</f>
        <v>1256934.38005</v>
      </c>
      <c r="L7" s="195">
        <f>'DRE Consolidado'!L13</f>
        <v>1265567.0532999989</v>
      </c>
      <c r="M7" s="195">
        <f>'DRE Consolidado'!M13</f>
        <v>1809758.6656053476</v>
      </c>
      <c r="N7" s="195">
        <f>'DRE Consolidado'!N13</f>
        <v>1009351.9455627998</v>
      </c>
      <c r="O7" s="195">
        <f>'DRE Consolidado'!O13</f>
        <v>371587.88240945083</v>
      </c>
      <c r="P7" s="195">
        <f>'DRE Consolidado'!P13</f>
        <v>1129044.643989824</v>
      </c>
      <c r="Q7" s="195">
        <f>'DRE Consolidado'!Q13</f>
        <v>1821820.7345409978</v>
      </c>
      <c r="R7" s="195">
        <f>'DRE Consolidado'!R13</f>
        <v>841116.67842010001</v>
      </c>
      <c r="S7" s="195">
        <f>'DRE Consolidado'!S13</f>
        <v>1287349.9040767506</v>
      </c>
      <c r="T7" s="195">
        <f>'DRE Consolidado'!T13</f>
        <v>1377970</v>
      </c>
      <c r="U7" s="195">
        <f>'DRE Consolidado'!U13</f>
        <v>1999820.9462972931</v>
      </c>
      <c r="V7" s="195">
        <f>'DRE Consolidado'!V13</f>
        <v>1217523.0692400001</v>
      </c>
      <c r="W7" s="195">
        <f>'DRE Consolidado'!W13</f>
        <v>1597920.9885899997</v>
      </c>
      <c r="X7" s="195">
        <f>'DRE Consolidado'!X13</f>
        <v>1373447.8820600002</v>
      </c>
      <c r="Y7" s="195">
        <f>'DRE Consolidado'!Y13</f>
        <v>1991530.3243167503</v>
      </c>
      <c r="Z7" s="195">
        <f>'DRE Consolidado'!Z13</f>
        <v>1253262.3994652999</v>
      </c>
      <c r="AA7" s="195">
        <f>'DRE Consolidado'!AA13</f>
        <v>1555851.6005347001</v>
      </c>
      <c r="AB7" s="195">
        <f>'DRE Consolidado'!AB13</f>
        <v>1530451</v>
      </c>
      <c r="AC7" s="195">
        <f>'DRE Consolidado'!AC13</f>
        <v>2101780</v>
      </c>
      <c r="AD7" s="195">
        <f>'DRE Consolidado'!AD13</f>
        <v>1395598</v>
      </c>
      <c r="AE7" s="195">
        <f>'DRE Consolidado'!AE13</f>
        <v>1719096</v>
      </c>
      <c r="AF7" s="195">
        <f>'DRE Consolidado'!AF13</f>
        <v>1706830</v>
      </c>
      <c r="AG7" s="195">
        <f>'DRE Consolidado'!AG13</f>
        <v>2397486</v>
      </c>
      <c r="AH7" s="195">
        <v>1559106</v>
      </c>
      <c r="AI7" s="195">
        <v>1962476</v>
      </c>
      <c r="AJ7" s="195">
        <v>1803762</v>
      </c>
      <c r="AK7" s="196"/>
      <c r="AL7" s="195">
        <f>SUM(B7:E7)</f>
        <v>4761527.7363200011</v>
      </c>
      <c r="AM7" s="195">
        <f>SUM(F7:I7)</f>
        <v>5093375.6101700002</v>
      </c>
      <c r="AN7" s="195">
        <f>SUM(J7:M7)</f>
        <v>5379106.7302543465</v>
      </c>
      <c r="AO7" s="195">
        <f>SUM(N7:Q7)</f>
        <v>4331805.2065030728</v>
      </c>
      <c r="AP7" s="195">
        <f>SUM(R7:U7)</f>
        <v>5506257.5287941433</v>
      </c>
      <c r="AQ7" s="195">
        <f>SUM(V7:Y7)</f>
        <v>6180422.2642067503</v>
      </c>
      <c r="AR7" s="195">
        <f>SUM(Z7:AC7)</f>
        <v>6441345</v>
      </c>
      <c r="AS7" s="195">
        <f>SUM(AD7:AG7)</f>
        <v>7219010</v>
      </c>
    </row>
    <row r="8" spans="1:45" ht="15.75" customHeight="1" x14ac:dyDescent="0.3">
      <c r="A8" s="175" t="s">
        <v>1259</v>
      </c>
      <c r="B8" s="197">
        <v>0</v>
      </c>
      <c r="C8" s="197">
        <v>0</v>
      </c>
      <c r="D8" s="197">
        <v>0</v>
      </c>
      <c r="E8" s="197">
        <v>0</v>
      </c>
      <c r="F8" s="197">
        <v>0</v>
      </c>
      <c r="G8" s="197">
        <v>0</v>
      </c>
      <c r="H8" s="197">
        <v>0</v>
      </c>
      <c r="I8" s="197">
        <v>0</v>
      </c>
      <c r="J8" s="197">
        <v>0</v>
      </c>
      <c r="K8" s="197">
        <v>0</v>
      </c>
      <c r="L8" s="197">
        <v>0</v>
      </c>
      <c r="M8" s="197">
        <v>0</v>
      </c>
      <c r="N8" s="197">
        <v>0</v>
      </c>
      <c r="O8" s="197">
        <v>0</v>
      </c>
      <c r="P8" s="197">
        <f t="shared" ref="P8:AJ8" si="0">P7-P9-P10</f>
        <v>1126692.383829549</v>
      </c>
      <c r="Q8" s="197">
        <f t="shared" si="0"/>
        <v>1812311.7417940977</v>
      </c>
      <c r="R8" s="197">
        <f t="shared" si="0"/>
        <v>833156.75760125008</v>
      </c>
      <c r="S8" s="197">
        <f t="shared" si="0"/>
        <v>1274878.5751825527</v>
      </c>
      <c r="T8" s="197">
        <f t="shared" si="0"/>
        <v>1354533.5</v>
      </c>
      <c r="U8" s="197">
        <f t="shared" si="0"/>
        <v>1954907.3047872928</v>
      </c>
      <c r="V8" s="197">
        <f t="shared" si="0"/>
        <v>1179521.5692400001</v>
      </c>
      <c r="W8" s="197">
        <f t="shared" si="0"/>
        <v>1550655.1885899997</v>
      </c>
      <c r="X8" s="197">
        <f t="shared" si="0"/>
        <v>1321477.5655200002</v>
      </c>
      <c r="Y8" s="197">
        <f t="shared" si="0"/>
        <v>1919587.0332067502</v>
      </c>
      <c r="Z8" s="197">
        <f t="shared" si="0"/>
        <v>1194581.5093952999</v>
      </c>
      <c r="AA8" s="197">
        <f t="shared" si="0"/>
        <v>1488485.6068347001</v>
      </c>
      <c r="AB8" s="197">
        <f t="shared" si="0"/>
        <v>1459550.3476200001</v>
      </c>
      <c r="AC8" s="197">
        <f t="shared" si="0"/>
        <v>2008516.3129100001</v>
      </c>
      <c r="AD8" s="197">
        <f t="shared" si="0"/>
        <v>1315061.4412199999</v>
      </c>
      <c r="AE8" s="197">
        <f t="shared" si="0"/>
        <v>1634335.8662500002</v>
      </c>
      <c r="AF8" s="197">
        <f t="shared" si="0"/>
        <v>1619105.0340800001</v>
      </c>
      <c r="AG8" s="197">
        <f t="shared" si="0"/>
        <v>2293229.2331099999</v>
      </c>
      <c r="AH8" s="197">
        <f t="shared" si="0"/>
        <v>1471808.0955699999</v>
      </c>
      <c r="AI8" s="197">
        <f t="shared" si="0"/>
        <v>1857414.1930800001</v>
      </c>
      <c r="AJ8" s="197">
        <f t="shared" si="0"/>
        <v>1702623.0485199997</v>
      </c>
      <c r="AK8" s="180"/>
      <c r="AL8" s="197">
        <v>0</v>
      </c>
      <c r="AM8" s="197">
        <v>0</v>
      </c>
      <c r="AN8" s="197">
        <v>0</v>
      </c>
      <c r="AO8" s="197">
        <f>AO7-AO9-AO10</f>
        <v>4319943.9535958981</v>
      </c>
      <c r="AP8" s="197">
        <f>AP7-AP9-AP10</f>
        <v>5417476.1375710946</v>
      </c>
      <c r="AQ8" s="197">
        <f>AQ7-AQ9-AQ10</f>
        <v>5971241.3565567499</v>
      </c>
      <c r="AR8" s="197">
        <f>AR7-AR9-AR10</f>
        <v>6151133.7767599998</v>
      </c>
      <c r="AS8" s="197">
        <f>AS7-AS9-AS10</f>
        <v>6861731.5746599995</v>
      </c>
    </row>
    <row r="9" spans="1:45" ht="13.5" x14ac:dyDescent="0.3">
      <c r="A9" s="169" t="s">
        <v>1260</v>
      </c>
      <c r="B9" s="197">
        <v>0</v>
      </c>
      <c r="C9" s="197">
        <v>0</v>
      </c>
      <c r="D9" s="197">
        <v>0</v>
      </c>
      <c r="E9" s="197">
        <v>0</v>
      </c>
      <c r="F9" s="197">
        <v>0</v>
      </c>
      <c r="G9" s="197">
        <v>0</v>
      </c>
      <c r="H9" s="197">
        <v>0</v>
      </c>
      <c r="I9" s="197">
        <v>0</v>
      </c>
      <c r="J9" s="197">
        <v>0</v>
      </c>
      <c r="K9" s="197">
        <v>0</v>
      </c>
      <c r="L9" s="197">
        <v>0</v>
      </c>
      <c r="M9" s="197">
        <v>0</v>
      </c>
      <c r="N9" s="197">
        <v>0</v>
      </c>
      <c r="O9" s="197">
        <v>0</v>
      </c>
      <c r="P9" s="170">
        <v>1487.4116442249999</v>
      </c>
      <c r="Q9" s="170">
        <v>5748.0408730250001</v>
      </c>
      <c r="R9" s="170">
        <v>4339.2876774249999</v>
      </c>
      <c r="S9" s="170">
        <v>5654.251555543</v>
      </c>
      <c r="T9" s="170">
        <v>12960.4</v>
      </c>
      <c r="U9" s="170">
        <v>21114.15076</v>
      </c>
      <c r="V9" s="170">
        <v>18355.400000000001</v>
      </c>
      <c r="W9" s="170">
        <v>19481.8</v>
      </c>
      <c r="X9" s="170">
        <v>21629.724440000002</v>
      </c>
      <c r="Y9" s="170">
        <v>26708.846879999994</v>
      </c>
      <c r="Z9" s="170">
        <v>20818.003170000004</v>
      </c>
      <c r="AA9" s="170">
        <v>22980.017170000003</v>
      </c>
      <c r="AB9" s="170">
        <v>24391.535920000002</v>
      </c>
      <c r="AC9" s="170">
        <v>31825.003670000002</v>
      </c>
      <c r="AD9" s="170">
        <v>27740.544249999999</v>
      </c>
      <c r="AE9" s="170">
        <v>26994.152110000003</v>
      </c>
      <c r="AF9" s="170">
        <v>28081.372820000008</v>
      </c>
      <c r="AG9" s="170">
        <v>34914.032930000008</v>
      </c>
      <c r="AH9" s="170">
        <v>28422.844369999981</v>
      </c>
      <c r="AI9" s="170">
        <v>29687.699679999991</v>
      </c>
      <c r="AJ9" s="170">
        <v>28791.406170000013</v>
      </c>
      <c r="AK9" s="180"/>
      <c r="AL9" s="197">
        <v>0</v>
      </c>
      <c r="AM9" s="197">
        <v>0</v>
      </c>
      <c r="AN9" s="197">
        <v>0</v>
      </c>
      <c r="AO9" s="170">
        <f>SUM(N9:Q9)</f>
        <v>7235.4525172499998</v>
      </c>
      <c r="AP9" s="170">
        <f>SUM(R9:U9)</f>
        <v>44068.089992968002</v>
      </c>
      <c r="AQ9" s="170">
        <f>SUM(V9:Y9)</f>
        <v>86175.77132</v>
      </c>
      <c r="AR9" s="170">
        <f>SUM(Z9:AC9)</f>
        <v>100014.55993000002</v>
      </c>
      <c r="AS9" s="170">
        <f>SUM(AD9:AG9)</f>
        <v>117730.10211000001</v>
      </c>
    </row>
    <row r="10" spans="1:45" ht="13.5" x14ac:dyDescent="0.3">
      <c r="A10" s="178" t="s">
        <v>1261</v>
      </c>
      <c r="B10" s="197">
        <v>0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197">
        <v>0</v>
      </c>
      <c r="K10" s="197">
        <v>0</v>
      </c>
      <c r="L10" s="197">
        <v>0</v>
      </c>
      <c r="M10" s="197">
        <v>0</v>
      </c>
      <c r="N10" s="197">
        <v>0</v>
      </c>
      <c r="O10" s="197">
        <v>0</v>
      </c>
      <c r="P10" s="170">
        <v>864.84851604999994</v>
      </c>
      <c r="Q10" s="170">
        <v>3760.9518738749994</v>
      </c>
      <c r="R10" s="170">
        <v>3620.6331414249998</v>
      </c>
      <c r="S10" s="170">
        <v>6817.077338654999</v>
      </c>
      <c r="T10" s="170">
        <v>10476.1</v>
      </c>
      <c r="U10" s="170">
        <v>23799.490750000001</v>
      </c>
      <c r="V10" s="170">
        <v>19646.099999999999</v>
      </c>
      <c r="W10" s="170">
        <v>27784</v>
      </c>
      <c r="X10" s="170">
        <v>30340.592100000002</v>
      </c>
      <c r="Y10" s="170">
        <v>45234.444230000001</v>
      </c>
      <c r="Z10" s="170">
        <v>37862.886899999998</v>
      </c>
      <c r="AA10" s="170">
        <v>44385.976530000007</v>
      </c>
      <c r="AB10" s="170">
        <v>46509.116459999997</v>
      </c>
      <c r="AC10" s="170">
        <v>61438.683420000001</v>
      </c>
      <c r="AD10" s="170">
        <v>52796.01453</v>
      </c>
      <c r="AE10" s="170">
        <v>57765.981640000005</v>
      </c>
      <c r="AF10" s="170">
        <v>59643.593100000006</v>
      </c>
      <c r="AG10" s="170">
        <v>69342.733959999954</v>
      </c>
      <c r="AH10" s="170">
        <v>58875.060059999967</v>
      </c>
      <c r="AI10" s="170">
        <v>75374.107239999896</v>
      </c>
      <c r="AJ10" s="170">
        <v>72347.545310000089</v>
      </c>
      <c r="AK10" s="180"/>
      <c r="AL10" s="197">
        <v>0</v>
      </c>
      <c r="AM10" s="197">
        <v>0</v>
      </c>
      <c r="AN10" s="197">
        <v>0</v>
      </c>
      <c r="AO10" s="170">
        <v>4625.8003899249998</v>
      </c>
      <c r="AP10" s="170">
        <f>SUM(R10:U10)</f>
        <v>44713.301230080004</v>
      </c>
      <c r="AQ10" s="170">
        <f>SUM(V10:Y10)</f>
        <v>123005.13633000001</v>
      </c>
      <c r="AR10" s="170">
        <f>SUM(Z10:AC10)</f>
        <v>190196.66330999997</v>
      </c>
      <c r="AS10" s="170">
        <f>SUM(AD10:AG10)</f>
        <v>239548.32322999995</v>
      </c>
    </row>
    <row r="11" spans="1:45" ht="13.5" x14ac:dyDescent="0.3">
      <c r="A11" s="181" t="s">
        <v>1253</v>
      </c>
      <c r="B11" s="182">
        <v>0.04</v>
      </c>
      <c r="C11" s="182">
        <v>0.12</v>
      </c>
      <c r="D11" s="182">
        <v>0.13908551036794381</v>
      </c>
      <c r="E11" s="182">
        <v>7.6999999999999999E-2</v>
      </c>
      <c r="F11" s="182">
        <v>0.12241906589572715</v>
      </c>
      <c r="G11" s="182">
        <v>1.8743048425424513E-2</v>
      </c>
      <c r="H11" s="182">
        <v>2.7965933714505065E-2</v>
      </c>
      <c r="I11" s="182">
        <v>9.030378009422968E-3</v>
      </c>
      <c r="J11" s="182">
        <v>1.6477115961847533E-2</v>
      </c>
      <c r="K11" s="182">
        <v>-1.6E-2</v>
      </c>
      <c r="L11" s="182">
        <v>5.3999999999999999E-2</v>
      </c>
      <c r="M11" s="182">
        <v>9.8000000000000004E-2</v>
      </c>
      <c r="N11" s="182">
        <v>-5.1999999999999998E-2</v>
      </c>
      <c r="O11" s="182">
        <v>-0.69699999999999995</v>
      </c>
      <c r="P11" s="182">
        <v>-0.10990055059962012</v>
      </c>
      <c r="Q11" s="182">
        <v>3.0000000000000001E-3</v>
      </c>
      <c r="R11" s="182">
        <v>-0.16566556584239334</v>
      </c>
      <c r="S11" s="182">
        <v>2.3105780461056957</v>
      </c>
      <c r="T11" s="182">
        <v>0.19022430861179196</v>
      </c>
      <c r="U11" s="182">
        <v>6.4997631248716714E-2</v>
      </c>
      <c r="V11" s="182">
        <v>0.37799999999999989</v>
      </c>
      <c r="W11" s="182">
        <v>0.19533333333333336</v>
      </c>
      <c r="X11" s="182">
        <v>-3.8800000000000001E-2</v>
      </c>
      <c r="Y11" s="182">
        <v>-3.0733333333333342E-2</v>
      </c>
      <c r="Z11" s="182">
        <v>7.0000000000000001E-3</v>
      </c>
      <c r="AA11" s="182">
        <v>-3.8443662883487037E-2</v>
      </c>
      <c r="AB11" s="182">
        <v>9.6996666666666662E-2</v>
      </c>
      <c r="AC11" s="182">
        <v>4.705235927292279E-2</v>
      </c>
      <c r="AD11" s="182">
        <v>9.598122849177064E-2</v>
      </c>
      <c r="AE11" s="182">
        <v>8.9766666666666675E-2</v>
      </c>
      <c r="AF11" s="183">
        <v>9.9645961836524188E-2</v>
      </c>
      <c r="AG11" s="183">
        <v>0.13851614875670615</v>
      </c>
      <c r="AH11" s="183">
        <v>0.10659661725909464</v>
      </c>
      <c r="AI11" s="183">
        <v>0.12895487545960793</v>
      </c>
      <c r="AJ11" s="183">
        <v>4.7189820327477205E-2</v>
      </c>
      <c r="AK11" s="180"/>
      <c r="AL11" s="182">
        <v>9.6000000000000002E-2</v>
      </c>
      <c r="AM11" s="182">
        <v>3.6679461831235383E-2</v>
      </c>
      <c r="AN11" s="182">
        <v>4.2999999999999997E-2</v>
      </c>
      <c r="AO11" s="182">
        <v>-0.19790894889375354</v>
      </c>
      <c r="AP11" s="182">
        <v>0.24100551441853413</v>
      </c>
      <c r="AQ11" s="182">
        <v>8.2799999999999971E-2</v>
      </c>
      <c r="AR11" s="182">
        <v>2.8076340764025605E-2</v>
      </c>
      <c r="AS11" s="182">
        <v>0.113</v>
      </c>
    </row>
    <row r="12" spans="1:45" ht="3.5" customHeight="1" x14ac:dyDescent="0.3">
      <c r="A12" s="184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9"/>
      <c r="AG12" s="199"/>
      <c r="AH12" s="199"/>
      <c r="AI12" s="199"/>
      <c r="AJ12" s="199"/>
      <c r="AK12" s="180"/>
      <c r="AL12" s="198"/>
      <c r="AM12" s="198"/>
      <c r="AN12" s="198"/>
      <c r="AO12" s="198"/>
      <c r="AP12" s="198"/>
      <c r="AQ12" s="198"/>
      <c r="AR12" s="198"/>
      <c r="AS12" s="198"/>
    </row>
    <row r="13" spans="1:45" s="98" customFormat="1" ht="16" customHeight="1" x14ac:dyDescent="0.3">
      <c r="A13" s="177" t="s">
        <v>1295</v>
      </c>
      <c r="B13" s="185">
        <v>793980.38955942506</v>
      </c>
      <c r="C13" s="185">
        <v>982191.4425172765</v>
      </c>
      <c r="D13" s="185">
        <v>997338.77720828436</v>
      </c>
      <c r="E13" s="185">
        <v>1413859.9699187307</v>
      </c>
      <c r="F13" s="185">
        <v>882799.61531532975</v>
      </c>
      <c r="G13" s="185">
        <v>998001.4377691251</v>
      </c>
      <c r="H13" s="185">
        <v>1024175.0406287895</v>
      </c>
      <c r="I13" s="185">
        <v>1424043.4429722521</v>
      </c>
      <c r="J13" s="185">
        <v>775870.2855730491</v>
      </c>
      <c r="K13" s="185">
        <v>950163.81044142193</v>
      </c>
      <c r="L13" s="185">
        <v>941759.5072854996</v>
      </c>
      <c r="M13" s="185">
        <v>1417792.1887069952</v>
      </c>
      <c r="N13" s="185">
        <v>720817.13281573378</v>
      </c>
      <c r="O13" s="185">
        <v>239977.89023327795</v>
      </c>
      <c r="P13" s="185">
        <v>787036.7097937325</v>
      </c>
      <c r="Q13" s="185">
        <v>1366186.8039676086</v>
      </c>
      <c r="R13" s="185">
        <v>570885.22043507511</v>
      </c>
      <c r="S13" s="185">
        <v>972530.0964065413</v>
      </c>
      <c r="T13" s="185">
        <v>1063162.7827399687</v>
      </c>
      <c r="U13" s="185">
        <v>1602390.2661133776</v>
      </c>
      <c r="V13" s="185">
        <v>928128.50365999981</v>
      </c>
      <c r="W13" s="185">
        <v>1277340.6520994424</v>
      </c>
      <c r="X13" s="185">
        <v>1090108.135735943</v>
      </c>
      <c r="Y13" s="185">
        <v>1622768.8113429861</v>
      </c>
      <c r="Z13" s="185">
        <v>985432.71674709464</v>
      </c>
      <c r="AA13" s="185">
        <v>1272858.8573241688</v>
      </c>
      <c r="AB13" s="185">
        <v>1244364.2953919147</v>
      </c>
      <c r="AC13" s="185">
        <v>1723890.098466346</v>
      </c>
      <c r="AD13" s="185">
        <v>1105180.8700173132</v>
      </c>
      <c r="AE13" s="185">
        <v>1392249.008244754</v>
      </c>
      <c r="AF13" s="185">
        <v>1389050.0410599997</v>
      </c>
      <c r="AG13" s="185">
        <v>1993210.3914650453</v>
      </c>
      <c r="AH13" s="185">
        <v>1265895.8048800002</v>
      </c>
      <c r="AI13" s="185">
        <v>1605870.5359099994</v>
      </c>
      <c r="AJ13" s="185">
        <v>1494770.3663400908</v>
      </c>
      <c r="AK13" s="180"/>
      <c r="AL13" s="195">
        <f>SUM(B13:E13)</f>
        <v>4187370.5792037165</v>
      </c>
      <c r="AM13" s="195">
        <f>SUM(F13:I13)</f>
        <v>4329019.5366854966</v>
      </c>
      <c r="AN13" s="195">
        <f>SUM(J13:M13)</f>
        <v>4085585.7920069657</v>
      </c>
      <c r="AO13" s="195">
        <f>SUM(N13:Q13)</f>
        <v>3114018.5368103529</v>
      </c>
      <c r="AP13" s="195">
        <f>SUM(R13:U13)</f>
        <v>4208968.3656949624</v>
      </c>
      <c r="AQ13" s="195">
        <f>SUM(V13:Y13)</f>
        <v>4918346.1028383709</v>
      </c>
      <c r="AR13" s="195">
        <f>SUM(Z13:AC13)</f>
        <v>5226545.9679295244</v>
      </c>
      <c r="AS13" s="195">
        <f>SUM(AD13:AG13)</f>
        <v>5879690.3107871125</v>
      </c>
    </row>
    <row r="14" spans="1:45" ht="13.5" x14ac:dyDescent="0.3">
      <c r="A14" s="186" t="s">
        <v>1254</v>
      </c>
      <c r="B14" s="187" t="s">
        <v>66</v>
      </c>
      <c r="C14" s="187" t="s">
        <v>66</v>
      </c>
      <c r="D14" s="187" t="s">
        <v>66</v>
      </c>
      <c r="E14" s="187" t="s">
        <v>66</v>
      </c>
      <c r="F14" s="187">
        <v>6.0604100607928313E-2</v>
      </c>
      <c r="G14" s="187">
        <v>-1.7957661776821343E-2</v>
      </c>
      <c r="H14" s="187">
        <v>3.312166010270623E-3</v>
      </c>
      <c r="I14" s="187">
        <v>-7.2432719231385612E-3</v>
      </c>
      <c r="J14" s="187">
        <v>-9.9456161141945332E-3</v>
      </c>
      <c r="K14" s="187">
        <v>-5.8155059600341841E-2</v>
      </c>
      <c r="L14" s="187">
        <v>2.1499953664055438E-2</v>
      </c>
      <c r="M14" s="187">
        <v>6.5616419701807649E-2</v>
      </c>
      <c r="N14" s="187">
        <v>-7.2766175055361981E-2</v>
      </c>
      <c r="O14" s="187">
        <v>-0.72965713075885197</v>
      </c>
      <c r="P14" s="187">
        <v>-0.15481456843826402</v>
      </c>
      <c r="Q14" s="187">
        <v>-2.4479750381003251E-2</v>
      </c>
      <c r="R14" s="187">
        <v>-0.2001633753024914</v>
      </c>
      <c r="S14" s="187">
        <v>2.8275791593302895</v>
      </c>
      <c r="T14" s="187">
        <v>0.33193998239292077</v>
      </c>
      <c r="U14" s="187">
        <v>0.14747074208356303</v>
      </c>
      <c r="V14" s="187">
        <v>0.55552881004344545</v>
      </c>
      <c r="W14" s="187">
        <v>0.2611051892304721</v>
      </c>
      <c r="X14" s="187">
        <v>-3.2008938714535029E-3</v>
      </c>
      <c r="Y14" s="187">
        <v>-4.1575969382569022E-3</v>
      </c>
      <c r="Z14" s="187">
        <v>5.3149219231706457E-2</v>
      </c>
      <c r="AA14" s="187">
        <v>-5.5996894977574652E-3</v>
      </c>
      <c r="AB14" s="187">
        <v>0.13202181202097973</v>
      </c>
      <c r="AC14" s="187">
        <v>5.3139298589025996E-2</v>
      </c>
      <c r="AD14" s="187">
        <v>0.10500282883562817</v>
      </c>
      <c r="AE14" s="187">
        <v>8.3153507624160516E-2</v>
      </c>
      <c r="AF14" s="187">
        <v>0.1008863530924915</v>
      </c>
      <c r="AG14" s="187">
        <v>0.14602277308626621</v>
      </c>
      <c r="AH14" s="187">
        <v>0.12753833879115151</v>
      </c>
      <c r="AI14" s="187">
        <v>0.15812614981100337</v>
      </c>
      <c r="AJ14" s="187">
        <v>7.3446594082268168E-2</v>
      </c>
      <c r="AK14" s="180"/>
      <c r="AL14" s="190">
        <v>0</v>
      </c>
      <c r="AM14" s="191">
        <v>4.8405691252244587E-3</v>
      </c>
      <c r="AN14" s="191">
        <v>1.0120217248471786E-2</v>
      </c>
      <c r="AO14" s="191">
        <v>-0.22657275922638631</v>
      </c>
      <c r="AP14" s="191">
        <v>0.33052570466372666</v>
      </c>
      <c r="AQ14" s="191">
        <v>0.13357901120932136</v>
      </c>
      <c r="AR14" s="191">
        <v>5.5481550778753164E-2</v>
      </c>
      <c r="AS14" s="191">
        <v>0.11099072762474438</v>
      </c>
    </row>
    <row r="15" spans="1:45" ht="4.5" customHeight="1" x14ac:dyDescent="0.3">
      <c r="A15" s="184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199"/>
      <c r="AH15" s="199"/>
      <c r="AI15" s="199"/>
      <c r="AJ15" s="199"/>
      <c r="AK15" s="180"/>
      <c r="AL15" s="198"/>
      <c r="AM15" s="198"/>
      <c r="AN15" s="198"/>
      <c r="AO15" s="198"/>
      <c r="AP15" s="198"/>
      <c r="AQ15" s="198"/>
      <c r="AR15" s="198"/>
      <c r="AS15" s="198"/>
    </row>
    <row r="16" spans="1:45" x14ac:dyDescent="0.5">
      <c r="A16" s="188" t="s">
        <v>1299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180"/>
      <c r="AL16" s="200"/>
      <c r="AM16" s="200"/>
      <c r="AN16" s="200"/>
      <c r="AO16" s="200"/>
      <c r="AP16" s="200"/>
      <c r="AQ16" s="200"/>
      <c r="AR16" s="200"/>
      <c r="AS16" s="200"/>
    </row>
    <row r="17" spans="1:45" s="98" customFormat="1" ht="13.5" x14ac:dyDescent="0.3">
      <c r="A17" s="192" t="s">
        <v>142</v>
      </c>
      <c r="B17" s="202">
        <v>291</v>
      </c>
      <c r="C17" s="202">
        <v>292</v>
      </c>
      <c r="D17" s="202">
        <v>295</v>
      </c>
      <c r="E17" s="202">
        <v>302</v>
      </c>
      <c r="F17" s="202">
        <v>302</v>
      </c>
      <c r="G17" s="202">
        <v>303</v>
      </c>
      <c r="H17" s="202">
        <v>304</v>
      </c>
      <c r="I17" s="202">
        <v>312</v>
      </c>
      <c r="J17" s="202">
        <v>312</v>
      </c>
      <c r="K17" s="202">
        <v>315</v>
      </c>
      <c r="L17" s="202">
        <v>318</v>
      </c>
      <c r="M17" s="202">
        <v>321</v>
      </c>
      <c r="N17" s="202">
        <v>323</v>
      </c>
      <c r="O17" s="202">
        <v>323</v>
      </c>
      <c r="P17" s="202">
        <v>325</v>
      </c>
      <c r="Q17" s="202">
        <v>332</v>
      </c>
      <c r="R17" s="202">
        <v>330</v>
      </c>
      <c r="S17" s="202">
        <v>338</v>
      </c>
      <c r="T17" s="202">
        <v>344</v>
      </c>
      <c r="U17" s="202">
        <v>364</v>
      </c>
      <c r="V17" s="202">
        <v>366</v>
      </c>
      <c r="W17" s="202">
        <v>375</v>
      </c>
      <c r="X17" s="202">
        <v>387</v>
      </c>
      <c r="Y17" s="202">
        <v>396</v>
      </c>
      <c r="Z17" s="202">
        <v>397</v>
      </c>
      <c r="AA17" s="202">
        <v>404</v>
      </c>
      <c r="AB17" s="202">
        <v>410</v>
      </c>
      <c r="AC17" s="202">
        <v>411</v>
      </c>
      <c r="AD17" s="202">
        <v>411</v>
      </c>
      <c r="AE17" s="202">
        <v>417</v>
      </c>
      <c r="AF17" s="202">
        <v>420</v>
      </c>
      <c r="AG17" s="202">
        <v>425</v>
      </c>
      <c r="AH17" s="203">
        <v>430</v>
      </c>
      <c r="AI17" s="203">
        <v>436</v>
      </c>
      <c r="AJ17" s="203">
        <v>439</v>
      </c>
      <c r="AK17" s="99"/>
      <c r="AL17" s="202">
        <f>E17</f>
        <v>302</v>
      </c>
      <c r="AM17" s="202">
        <f>I17</f>
        <v>312</v>
      </c>
      <c r="AN17" s="202">
        <f>M17</f>
        <v>321</v>
      </c>
      <c r="AO17" s="202">
        <f>Q17</f>
        <v>332</v>
      </c>
      <c r="AP17" s="202">
        <f>U17</f>
        <v>364</v>
      </c>
      <c r="AQ17" s="202">
        <f>Y17</f>
        <v>396</v>
      </c>
      <c r="AR17" s="202">
        <f>AC17</f>
        <v>411</v>
      </c>
      <c r="AS17" s="202">
        <f>AG17</f>
        <v>425</v>
      </c>
    </row>
    <row r="18" spans="1:45" ht="13.5" x14ac:dyDescent="0.3">
      <c r="A18" s="175" t="s">
        <v>1016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  <c r="H18" s="197">
        <v>0</v>
      </c>
      <c r="I18" s="197">
        <v>0</v>
      </c>
      <c r="J18" s="197">
        <v>0</v>
      </c>
      <c r="K18" s="197">
        <v>0</v>
      </c>
      <c r="L18" s="197">
        <v>0</v>
      </c>
      <c r="M18" s="197">
        <v>0</v>
      </c>
      <c r="N18" s="197">
        <v>0</v>
      </c>
      <c r="O18" s="197">
        <v>0</v>
      </c>
      <c r="P18" s="204">
        <f t="shared" ref="P18:T18" si="1">P17</f>
        <v>325</v>
      </c>
      <c r="Q18" s="204">
        <f t="shared" si="1"/>
        <v>332</v>
      </c>
      <c r="R18" s="204">
        <f t="shared" si="1"/>
        <v>330</v>
      </c>
      <c r="S18" s="204">
        <f t="shared" si="1"/>
        <v>338</v>
      </c>
      <c r="T18" s="204">
        <f t="shared" si="1"/>
        <v>344</v>
      </c>
      <c r="U18" s="204">
        <f>U17</f>
        <v>364</v>
      </c>
      <c r="V18" s="204">
        <f>V17</f>
        <v>366</v>
      </c>
      <c r="W18" s="204">
        <f>W17-W19-W20-1</f>
        <v>332</v>
      </c>
      <c r="X18" s="204">
        <f>X17-X19-X20-1</f>
        <v>334</v>
      </c>
      <c r="Y18" s="204">
        <f>Y17-Y19-Y20-2</f>
        <v>334</v>
      </c>
      <c r="Z18" s="204">
        <f t="shared" ref="Z18:AA18" si="2">Z17-Z19-Z20-2</f>
        <v>334</v>
      </c>
      <c r="AA18" s="204">
        <f t="shared" si="2"/>
        <v>334</v>
      </c>
      <c r="AB18" s="204">
        <f>AB17-AB19-AB20-4</f>
        <v>333</v>
      </c>
      <c r="AC18" s="204">
        <f t="shared" ref="AC18:AF18" si="3">AC17-AC19-AC20-4</f>
        <v>333</v>
      </c>
      <c r="AD18" s="204">
        <f t="shared" si="3"/>
        <v>332</v>
      </c>
      <c r="AE18" s="204">
        <f t="shared" si="3"/>
        <v>332</v>
      </c>
      <c r="AF18" s="204">
        <f t="shared" si="3"/>
        <v>332</v>
      </c>
      <c r="AG18" s="204">
        <f>AG17-AG19-AG20-7</f>
        <v>333</v>
      </c>
      <c r="AH18" s="204">
        <f>AH17-AH19-AH20-8</f>
        <v>333</v>
      </c>
      <c r="AI18" s="204">
        <f>AI17-AI19-AI20-9</f>
        <v>335</v>
      </c>
      <c r="AJ18" s="204">
        <f>AJ17-AJ19-AJ20-9</f>
        <v>338</v>
      </c>
      <c r="AK18" s="180"/>
      <c r="AL18" s="197">
        <v>0</v>
      </c>
      <c r="AM18" s="197">
        <v>0</v>
      </c>
      <c r="AN18" s="197">
        <v>0</v>
      </c>
      <c r="AO18" s="204">
        <f>Q18</f>
        <v>332</v>
      </c>
      <c r="AP18" s="204">
        <f>U18</f>
        <v>364</v>
      </c>
      <c r="AQ18" s="204">
        <f>Y18</f>
        <v>334</v>
      </c>
      <c r="AR18" s="204">
        <f>AC18</f>
        <v>333</v>
      </c>
      <c r="AS18" s="204">
        <f>AG18</f>
        <v>333</v>
      </c>
    </row>
    <row r="19" spans="1:45" ht="13.5" x14ac:dyDescent="0.3">
      <c r="A19" s="169" t="s">
        <v>1018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  <c r="H19" s="197">
        <v>0</v>
      </c>
      <c r="I19" s="197">
        <v>0</v>
      </c>
      <c r="J19" s="197">
        <v>0</v>
      </c>
      <c r="K19" s="197">
        <v>0</v>
      </c>
      <c r="L19" s="197">
        <v>0</v>
      </c>
      <c r="M19" s="197">
        <v>0</v>
      </c>
      <c r="N19" s="197">
        <v>0</v>
      </c>
      <c r="O19" s="197">
        <v>0</v>
      </c>
      <c r="P19" s="204">
        <v>2</v>
      </c>
      <c r="Q19" s="204">
        <v>3</v>
      </c>
      <c r="R19" s="204">
        <v>3</v>
      </c>
      <c r="S19" s="204">
        <v>4</v>
      </c>
      <c r="T19" s="204">
        <v>5</v>
      </c>
      <c r="U19" s="204">
        <v>10</v>
      </c>
      <c r="V19" s="204">
        <v>10</v>
      </c>
      <c r="W19" s="204">
        <v>10</v>
      </c>
      <c r="X19" s="204">
        <v>12</v>
      </c>
      <c r="Y19" s="204">
        <v>12</v>
      </c>
      <c r="Z19" s="204">
        <v>12</v>
      </c>
      <c r="AA19" s="204">
        <v>12</v>
      </c>
      <c r="AB19" s="204">
        <v>12</v>
      </c>
      <c r="AC19" s="204">
        <v>12</v>
      </c>
      <c r="AD19" s="204">
        <v>12</v>
      </c>
      <c r="AE19" s="204">
        <v>12</v>
      </c>
      <c r="AF19" s="204">
        <v>12</v>
      </c>
      <c r="AG19" s="204">
        <v>12</v>
      </c>
      <c r="AH19" s="204">
        <v>11</v>
      </c>
      <c r="AI19" s="204">
        <v>11</v>
      </c>
      <c r="AJ19" s="204">
        <v>11</v>
      </c>
      <c r="AK19" s="180"/>
      <c r="AL19" s="197">
        <v>0</v>
      </c>
      <c r="AM19" s="197">
        <v>0</v>
      </c>
      <c r="AN19" s="197">
        <v>0</v>
      </c>
      <c r="AO19" s="204">
        <f t="shared" ref="AO19:AO20" si="4">Q19</f>
        <v>3</v>
      </c>
      <c r="AP19" s="204">
        <f t="shared" ref="AP19:AP20" si="5">U19</f>
        <v>10</v>
      </c>
      <c r="AQ19" s="204">
        <f t="shared" ref="AQ19:AQ20" si="6">Y19</f>
        <v>12</v>
      </c>
      <c r="AR19" s="204">
        <f t="shared" ref="AR19:AR20" si="7">AC19</f>
        <v>12</v>
      </c>
      <c r="AS19" s="204">
        <f t="shared" ref="AS19:AS20" si="8">AG19</f>
        <v>12</v>
      </c>
    </row>
    <row r="20" spans="1:45" ht="13.5" x14ac:dyDescent="0.3">
      <c r="A20" s="178" t="s">
        <v>1300</v>
      </c>
      <c r="B20" s="197">
        <v>0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197">
        <v>0</v>
      </c>
      <c r="M20" s="197">
        <v>0</v>
      </c>
      <c r="N20" s="197">
        <v>0</v>
      </c>
      <c r="O20" s="197">
        <v>0</v>
      </c>
      <c r="P20" s="204">
        <v>2</v>
      </c>
      <c r="Q20" s="204">
        <v>5</v>
      </c>
      <c r="R20" s="204">
        <v>5</v>
      </c>
      <c r="S20" s="204">
        <v>7</v>
      </c>
      <c r="T20" s="204">
        <v>13</v>
      </c>
      <c r="U20" s="204">
        <v>26</v>
      </c>
      <c r="V20" s="204">
        <v>28</v>
      </c>
      <c r="W20" s="204">
        <v>32</v>
      </c>
      <c r="X20" s="204">
        <v>40</v>
      </c>
      <c r="Y20" s="204">
        <v>48</v>
      </c>
      <c r="Z20" s="204">
        <v>49</v>
      </c>
      <c r="AA20" s="204">
        <v>56</v>
      </c>
      <c r="AB20" s="204">
        <v>61</v>
      </c>
      <c r="AC20" s="204">
        <v>62</v>
      </c>
      <c r="AD20" s="204">
        <v>63</v>
      </c>
      <c r="AE20" s="204">
        <v>69</v>
      </c>
      <c r="AF20" s="204">
        <v>72</v>
      </c>
      <c r="AG20" s="204">
        <v>73</v>
      </c>
      <c r="AH20" s="204">
        <v>78</v>
      </c>
      <c r="AI20" s="204">
        <v>81</v>
      </c>
      <c r="AJ20" s="204">
        <v>81</v>
      </c>
      <c r="AK20" s="180"/>
      <c r="AL20" s="197">
        <v>0</v>
      </c>
      <c r="AM20" s="197">
        <v>0</v>
      </c>
      <c r="AN20" s="197">
        <v>0</v>
      </c>
      <c r="AO20" s="204">
        <f t="shared" si="4"/>
        <v>5</v>
      </c>
      <c r="AP20" s="204">
        <f t="shared" si="5"/>
        <v>26</v>
      </c>
      <c r="AQ20" s="204">
        <f t="shared" si="6"/>
        <v>48</v>
      </c>
      <c r="AR20" s="204">
        <f t="shared" si="7"/>
        <v>62</v>
      </c>
      <c r="AS20" s="204">
        <f t="shared" si="8"/>
        <v>73</v>
      </c>
    </row>
    <row r="21" spans="1:45" ht="13.5" x14ac:dyDescent="0.3">
      <c r="A21" s="40" t="s">
        <v>143</v>
      </c>
      <c r="B21" s="205">
        <v>614.43934000000013</v>
      </c>
      <c r="C21" s="205">
        <v>615.03534000000013</v>
      </c>
      <c r="D21" s="205">
        <v>621.08912000000009</v>
      </c>
      <c r="E21" s="205">
        <v>636.65332000000012</v>
      </c>
      <c r="F21" s="205">
        <v>636.65332000000012</v>
      </c>
      <c r="G21" s="205">
        <v>636.94932000000017</v>
      </c>
      <c r="H21" s="205">
        <v>638.4964500000001</v>
      </c>
      <c r="I21" s="205">
        <v>649.43799000000013</v>
      </c>
      <c r="J21" s="205">
        <v>649.43799000000013</v>
      </c>
      <c r="K21" s="205">
        <v>651.89999000000012</v>
      </c>
      <c r="L21" s="205">
        <v>657.35499000000004</v>
      </c>
      <c r="M21" s="205">
        <v>663.33729000000005</v>
      </c>
      <c r="N21" s="205">
        <v>667.4</v>
      </c>
      <c r="O21" s="205">
        <v>667.4</v>
      </c>
      <c r="P21" s="205">
        <v>667.91870999999992</v>
      </c>
      <c r="Q21" s="205">
        <v>671.50727000000006</v>
      </c>
      <c r="R21" s="205">
        <v>669.08226999999999</v>
      </c>
      <c r="S21" s="205">
        <v>676.98732999999993</v>
      </c>
      <c r="T21" s="205">
        <v>678.2</v>
      </c>
      <c r="U21" s="205">
        <v>684.89468000000011</v>
      </c>
      <c r="V21" s="205">
        <v>685.11716999999999</v>
      </c>
      <c r="W21" s="205">
        <v>691.65582000000006</v>
      </c>
      <c r="X21" s="205">
        <v>696.50192000000004</v>
      </c>
      <c r="Y21" s="205">
        <v>697.36931999999979</v>
      </c>
      <c r="Z21" s="205">
        <v>698.84807999999975</v>
      </c>
      <c r="AA21" s="205">
        <v>700.95120999999983</v>
      </c>
      <c r="AB21" s="205">
        <v>700.85771000000011</v>
      </c>
      <c r="AC21" s="205">
        <v>702.13691999999992</v>
      </c>
      <c r="AD21" s="205">
        <v>702.13499000000002</v>
      </c>
      <c r="AE21" s="205">
        <v>702.3808600000001</v>
      </c>
      <c r="AF21" s="205">
        <v>702.58492999999999</v>
      </c>
      <c r="AG21" s="205">
        <v>704.76467999999988</v>
      </c>
      <c r="AH21" s="206">
        <v>705.05908000000011</v>
      </c>
      <c r="AI21" s="206">
        <v>706.26778000000024</v>
      </c>
      <c r="AJ21" s="206">
        <v>711.37078000000031</v>
      </c>
      <c r="AK21" s="180"/>
      <c r="AL21" s="205">
        <f>E21</f>
        <v>636.65332000000012</v>
      </c>
      <c r="AM21" s="205">
        <f>I21</f>
        <v>649.43799000000013</v>
      </c>
      <c r="AN21" s="205">
        <f>M21</f>
        <v>663.33729000000005</v>
      </c>
      <c r="AO21" s="205">
        <f>Q21</f>
        <v>671.50727000000006</v>
      </c>
      <c r="AP21" s="205">
        <f>U21</f>
        <v>684.89468000000011</v>
      </c>
      <c r="AQ21" s="205">
        <f>Y21</f>
        <v>697.36931999999979</v>
      </c>
      <c r="AR21" s="205">
        <f>AC21</f>
        <v>702.13691999999992</v>
      </c>
      <c r="AS21" s="205">
        <f>AG21</f>
        <v>704.76467999999988</v>
      </c>
    </row>
    <row r="22" spans="1:45" ht="13.5" x14ac:dyDescent="0.3">
      <c r="A22" s="193" t="s">
        <v>144</v>
      </c>
      <c r="B22" s="205">
        <v>1418.1044210363245</v>
      </c>
      <c r="C22" s="205">
        <v>1945.5891533425424</v>
      </c>
      <c r="D22" s="205">
        <v>1811.7995737095926</v>
      </c>
      <c r="E22" s="205">
        <v>2502.0944344376271</v>
      </c>
      <c r="F22" s="205">
        <v>1599.9645119419147</v>
      </c>
      <c r="G22" s="205">
        <v>1981.8202684630121</v>
      </c>
      <c r="H22" s="205">
        <v>1859.2760241934843</v>
      </c>
      <c r="I22" s="205">
        <v>2526.5637878897019</v>
      </c>
      <c r="J22" s="205">
        <v>1612</v>
      </c>
      <c r="K22" s="205">
        <v>1931.7570060469607</v>
      </c>
      <c r="L22" s="205">
        <v>1929.8726518512178</v>
      </c>
      <c r="M22" s="205">
        <v>2740.6212529770332</v>
      </c>
      <c r="N22" s="205">
        <v>1517</v>
      </c>
      <c r="O22" s="205">
        <v>556.79999999999995</v>
      </c>
      <c r="P22" s="205">
        <v>1691.0489391552433</v>
      </c>
      <c r="Q22" s="205">
        <v>2720.300728437413</v>
      </c>
      <c r="R22" s="205">
        <v>1254.8459514611759</v>
      </c>
      <c r="S22" s="205">
        <v>1912.753848800613</v>
      </c>
      <c r="T22" s="205">
        <v>2033.7</v>
      </c>
      <c r="U22" s="205">
        <v>2934.3097726616666</v>
      </c>
      <c r="V22" s="205">
        <v>1777.3905667166309</v>
      </c>
      <c r="W22" s="205">
        <v>2321.2555740071566</v>
      </c>
      <c r="X22" s="205">
        <v>1978.8066478093479</v>
      </c>
      <c r="Y22" s="205">
        <v>2857.5527884724133</v>
      </c>
      <c r="Z22" s="205">
        <v>1795.225298675264</v>
      </c>
      <c r="AA22" s="205">
        <v>2222.9638372436962</v>
      </c>
      <c r="AB22" s="205">
        <v>2183.5372541358915</v>
      </c>
      <c r="AC22" s="205">
        <v>2996.1340621809791</v>
      </c>
      <c r="AD22" s="205">
        <v>1987.6463953480347</v>
      </c>
      <c r="AE22" s="205">
        <v>2447.9552865138544</v>
      </c>
      <c r="AF22" s="205">
        <v>2429.7104059736571</v>
      </c>
      <c r="AG22" s="205">
        <v>3407.0937071563903</v>
      </c>
      <c r="AH22" s="206">
        <v>2211.7743284451385</v>
      </c>
      <c r="AI22" s="206">
        <v>2781.0368464184116</v>
      </c>
      <c r="AJ22" s="206">
        <v>2544.7417288085044</v>
      </c>
      <c r="AK22" s="180"/>
      <c r="AL22" s="205">
        <v>7604.0717092603199</v>
      </c>
      <c r="AM22" s="205">
        <v>7920.7060502881395</v>
      </c>
      <c r="AN22" s="205">
        <v>8195.0152660619024</v>
      </c>
      <c r="AO22" s="205">
        <v>6490.5328340069218</v>
      </c>
      <c r="AP22" s="205">
        <v>8118.9174356109161</v>
      </c>
      <c r="AQ22" s="205">
        <v>8942.4628930605886</v>
      </c>
      <c r="AR22" s="205">
        <v>9205.1679598084556</v>
      </c>
      <c r="AS22" s="205">
        <v>10262.281313774896</v>
      </c>
    </row>
    <row r="23" spans="1:45" s="189" customFormat="1" ht="2.5" customHeight="1" x14ac:dyDescent="0.3">
      <c r="A23" s="194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87"/>
      <c r="AG23" s="187"/>
      <c r="AH23" s="187"/>
      <c r="AI23" s="187"/>
      <c r="AJ23" s="187"/>
      <c r="AK23" s="180"/>
      <c r="AL23" s="191"/>
      <c r="AM23" s="191"/>
      <c r="AN23" s="191"/>
      <c r="AO23" s="191"/>
      <c r="AP23" s="191"/>
      <c r="AQ23" s="191"/>
      <c r="AR23" s="191"/>
      <c r="AS23" s="191"/>
    </row>
    <row r="24" spans="1:45" ht="13.5" x14ac:dyDescent="0.3">
      <c r="A24" s="47" t="s">
        <v>145</v>
      </c>
      <c r="B24" s="205">
        <v>116.33882600311672</v>
      </c>
      <c r="C24" s="205">
        <v>129.28291625778442</v>
      </c>
      <c r="D24" s="205">
        <v>117.88830009591048</v>
      </c>
      <c r="E24" s="205">
        <v>124.4644292037072</v>
      </c>
      <c r="F24" s="205">
        <v>118.04043070743883</v>
      </c>
      <c r="G24" s="205">
        <v>131.75450123795713</v>
      </c>
      <c r="H24" s="205">
        <v>126.35988839901347</v>
      </c>
      <c r="I24" s="205">
        <v>135.07028324584434</v>
      </c>
      <c r="J24" s="205">
        <v>123.79117761056251</v>
      </c>
      <c r="K24" s="205">
        <v>134.52951149018412</v>
      </c>
      <c r="L24" s="205">
        <v>129.99965712588579</v>
      </c>
      <c r="M24" s="205">
        <v>137.29811000880147</v>
      </c>
      <c r="N24" s="205">
        <v>131.05564017072038</v>
      </c>
      <c r="O24" s="205">
        <v>167.2</v>
      </c>
      <c r="P24" s="205">
        <v>142.60405424123502</v>
      </c>
      <c r="Q24" s="205">
        <v>155.12766974376513</v>
      </c>
      <c r="R24" s="205">
        <v>144.08979746806392</v>
      </c>
      <c r="S24" s="205">
        <v>156.43159409701656</v>
      </c>
      <c r="T24" s="205">
        <v>146.30000000000001</v>
      </c>
      <c r="U24" s="205">
        <v>159.02908166097222</v>
      </c>
      <c r="V24" s="205">
        <v>158.77954531694772</v>
      </c>
      <c r="W24" s="205">
        <v>186.56539638720301</v>
      </c>
      <c r="X24" s="205">
        <v>177.7103838308511</v>
      </c>
      <c r="Y24" s="205">
        <v>195.69824936114802</v>
      </c>
      <c r="Z24" s="205">
        <v>184.00189723060379</v>
      </c>
      <c r="AA24" s="205">
        <v>206.50496328035058</v>
      </c>
      <c r="AB24" s="205">
        <v>205</v>
      </c>
      <c r="AC24" s="205">
        <v>198.50468534193922</v>
      </c>
      <c r="AD24" s="205">
        <v>189.0130916070801</v>
      </c>
      <c r="AE24" s="205">
        <v>209.04408264572913</v>
      </c>
      <c r="AF24" s="205">
        <v>199.13633904321355</v>
      </c>
      <c r="AG24" s="205">
        <v>209.76242843691426</v>
      </c>
      <c r="AH24" s="205">
        <v>188.00866670269238</v>
      </c>
      <c r="AI24" s="205">
        <v>207.6</v>
      </c>
      <c r="AJ24" s="205">
        <v>196.68433311586801</v>
      </c>
      <c r="AK24" s="180"/>
      <c r="AL24" s="205">
        <v>122.41421178553072</v>
      </c>
      <c r="AM24" s="205">
        <v>128.49227379245224</v>
      </c>
      <c r="AN24" s="205">
        <v>132.1312297384745</v>
      </c>
      <c r="AO24" s="205">
        <v>146.49099361063827</v>
      </c>
      <c r="AP24" s="205">
        <v>152.60032745644804</v>
      </c>
      <c r="AQ24" s="205">
        <v>181.07661105380257</v>
      </c>
      <c r="AR24" s="205">
        <v>198.89495912311426</v>
      </c>
      <c r="AS24" s="205">
        <v>202.74579488557811</v>
      </c>
    </row>
    <row r="25" spans="1:45" ht="13.5" x14ac:dyDescent="0.3">
      <c r="A25" s="193" t="s">
        <v>146</v>
      </c>
      <c r="B25" s="205">
        <v>174.84005901190321</v>
      </c>
      <c r="C25" s="205">
        <v>193.24925973037014</v>
      </c>
      <c r="D25" s="205">
        <v>178.03500350389643</v>
      </c>
      <c r="E25" s="205">
        <v>195.95989687050877</v>
      </c>
      <c r="F25" s="205">
        <v>178.99581582599419</v>
      </c>
      <c r="G25" s="205">
        <v>195.06313936454515</v>
      </c>
      <c r="H25" s="205">
        <v>185.08732662590589</v>
      </c>
      <c r="I25" s="205">
        <v>199.5351207224011</v>
      </c>
      <c r="J25" s="205">
        <v>177.11435223702105</v>
      </c>
      <c r="K25" s="205">
        <v>189.21250552006643</v>
      </c>
      <c r="L25" s="205">
        <v>184.67783287335547</v>
      </c>
      <c r="M25" s="205">
        <v>201.98053377608915</v>
      </c>
      <c r="N25" s="205">
        <v>173.93702511766034</v>
      </c>
      <c r="O25" s="205">
        <v>204.7</v>
      </c>
      <c r="P25" s="205">
        <v>193.92360062818361</v>
      </c>
      <c r="Q25" s="205">
        <v>211.67666613426718</v>
      </c>
      <c r="R25" s="205">
        <v>191.64274360094439</v>
      </c>
      <c r="S25" s="205">
        <v>212.57111207244344</v>
      </c>
      <c r="T25" s="205">
        <v>196.9</v>
      </c>
      <c r="U25" s="205">
        <v>234.20033136728892</v>
      </c>
      <c r="V25" s="205">
        <v>214.51863862520889</v>
      </c>
      <c r="W25" s="205">
        <v>244.76994950426595</v>
      </c>
      <c r="X25" s="205">
        <v>226.15145049130635</v>
      </c>
      <c r="Y25" s="205">
        <v>252.03238385470391</v>
      </c>
      <c r="Z25" s="205">
        <v>233.97945816484551</v>
      </c>
      <c r="AA25" s="205">
        <v>254.09309874046789</v>
      </c>
      <c r="AB25" s="205">
        <v>255</v>
      </c>
      <c r="AC25" s="205">
        <v>252.71020329415722</v>
      </c>
      <c r="AD25" s="205">
        <v>236.7767134387727</v>
      </c>
      <c r="AE25" s="205">
        <v>254.58315377760175</v>
      </c>
      <c r="AF25" s="205">
        <v>245.42800304493738</v>
      </c>
      <c r="AG25" s="205">
        <v>259.80269764870621</v>
      </c>
      <c r="AH25" s="205">
        <v>236.72909771602772</v>
      </c>
      <c r="AI25" s="205">
        <v>257.2</v>
      </c>
      <c r="AJ25" s="205">
        <v>235.09459502506388</v>
      </c>
      <c r="AK25" s="180"/>
      <c r="AL25" s="205">
        <v>186.61122296725188</v>
      </c>
      <c r="AM25" s="205">
        <v>190.57624114722526</v>
      </c>
      <c r="AN25" s="205">
        <v>189.35609820742781</v>
      </c>
      <c r="AO25" s="205">
        <v>196.07537234269986</v>
      </c>
      <c r="AP25" s="205">
        <v>211.56269159606248</v>
      </c>
      <c r="AQ25" s="205">
        <v>236.13036163975966</v>
      </c>
      <c r="AR25" s="205">
        <v>249.77355289333414</v>
      </c>
      <c r="AS25" s="205">
        <v>250.16394853412297</v>
      </c>
    </row>
    <row r="26" spans="1:45" s="189" customFormat="1" ht="2.5" customHeight="1" x14ac:dyDescent="0.3">
      <c r="A26" s="194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87"/>
      <c r="AG26" s="187"/>
      <c r="AH26" s="187"/>
      <c r="AI26" s="187"/>
      <c r="AJ26" s="187"/>
      <c r="AK26" s="180"/>
      <c r="AL26" s="191"/>
      <c r="AM26" s="191"/>
      <c r="AN26" s="191"/>
      <c r="AO26" s="191"/>
      <c r="AP26" s="191"/>
      <c r="AQ26" s="191"/>
      <c r="AR26" s="191"/>
      <c r="AS26" s="191"/>
    </row>
    <row r="27" spans="1:45" ht="13.5" x14ac:dyDescent="0.3">
      <c r="A27" s="47" t="s">
        <v>1263</v>
      </c>
      <c r="B27" s="204">
        <v>36203</v>
      </c>
      <c r="C27" s="204">
        <v>37465</v>
      </c>
      <c r="D27" s="204">
        <v>38132</v>
      </c>
      <c r="E27" s="204">
        <v>43899</v>
      </c>
      <c r="F27" s="204">
        <v>39495</v>
      </c>
      <c r="G27" s="204">
        <v>39314</v>
      </c>
      <c r="H27" s="204">
        <v>36421</v>
      </c>
      <c r="I27" s="204">
        <v>38650</v>
      </c>
      <c r="J27" s="204">
        <v>36943</v>
      </c>
      <c r="K27" s="204">
        <v>36485</v>
      </c>
      <c r="L27" s="204">
        <v>36814</v>
      </c>
      <c r="M27" s="204">
        <v>38302.370000000003</v>
      </c>
      <c r="N27" s="204">
        <v>36464</v>
      </c>
      <c r="O27" s="204">
        <v>35951</v>
      </c>
      <c r="P27" s="204">
        <v>34142</v>
      </c>
      <c r="Q27" s="204">
        <v>35508</v>
      </c>
      <c r="R27" s="204">
        <v>33086.766335777116</v>
      </c>
      <c r="S27" s="204">
        <v>32409.744327272725</v>
      </c>
      <c r="T27" s="204">
        <v>34283</v>
      </c>
      <c r="U27" s="204">
        <v>35325</v>
      </c>
      <c r="V27" s="204">
        <v>32939</v>
      </c>
      <c r="W27" s="204">
        <v>30488</v>
      </c>
      <c r="X27" s="204">
        <v>29565.544469696968</v>
      </c>
      <c r="Y27" s="204">
        <v>31154.942841642242</v>
      </c>
      <c r="Z27" s="204">
        <v>26217.696712141791</v>
      </c>
      <c r="AA27" s="204">
        <v>25887.906213567858</v>
      </c>
      <c r="AB27" s="204">
        <v>25627</v>
      </c>
      <c r="AC27" s="204">
        <v>28246.829666997506</v>
      </c>
      <c r="AD27" s="197">
        <v>0</v>
      </c>
      <c r="AE27" s="197">
        <v>0</v>
      </c>
      <c r="AF27" s="197">
        <v>0</v>
      </c>
      <c r="AG27" s="204">
        <v>31919</v>
      </c>
      <c r="AH27" s="197">
        <v>0</v>
      </c>
      <c r="AI27" s="197">
        <v>0</v>
      </c>
      <c r="AJ27" s="197">
        <v>0</v>
      </c>
      <c r="AK27" s="180"/>
      <c r="AL27" s="204">
        <f>E27</f>
        <v>43899</v>
      </c>
      <c r="AM27" s="204">
        <f>I27</f>
        <v>38650</v>
      </c>
      <c r="AN27" s="204">
        <f>M27</f>
        <v>38302.370000000003</v>
      </c>
      <c r="AO27" s="204">
        <f>Q27</f>
        <v>35508</v>
      </c>
      <c r="AP27" s="204">
        <f>U27</f>
        <v>35325</v>
      </c>
      <c r="AQ27" s="204">
        <f>Y27</f>
        <v>31154.942841642242</v>
      </c>
      <c r="AR27" s="204">
        <f>AC27</f>
        <v>28246.829666997506</v>
      </c>
      <c r="AS27" s="204">
        <f>AG27</f>
        <v>31919</v>
      </c>
    </row>
    <row r="28" spans="1:45" ht="6.5" customHeight="1" x14ac:dyDescent="0.3"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45" ht="13.5" x14ac:dyDescent="0.3">
      <c r="A29" s="6" t="s">
        <v>1100</v>
      </c>
      <c r="B29" s="7" t="s">
        <v>1046</v>
      </c>
      <c r="C29" s="7" t="s">
        <v>1047</v>
      </c>
      <c r="D29" s="7" t="s">
        <v>1048</v>
      </c>
      <c r="E29" s="7" t="s">
        <v>1049</v>
      </c>
      <c r="F29" s="7" t="s">
        <v>1050</v>
      </c>
      <c r="G29" s="7" t="s">
        <v>1051</v>
      </c>
      <c r="H29" s="7" t="s">
        <v>1052</v>
      </c>
      <c r="I29" s="7" t="s">
        <v>1053</v>
      </c>
      <c r="J29" s="7" t="s">
        <v>9</v>
      </c>
      <c r="K29" s="7" t="s">
        <v>10</v>
      </c>
      <c r="L29" s="7" t="s">
        <v>11</v>
      </c>
      <c r="M29" s="7" t="s">
        <v>12</v>
      </c>
      <c r="N29" s="7" t="s">
        <v>13</v>
      </c>
      <c r="O29" s="7" t="s">
        <v>14</v>
      </c>
      <c r="P29" s="7" t="s">
        <v>15</v>
      </c>
      <c r="Q29" s="7" t="s">
        <v>16</v>
      </c>
      <c r="R29" s="7" t="s">
        <v>17</v>
      </c>
      <c r="S29" s="7" t="s">
        <v>18</v>
      </c>
      <c r="T29" s="7" t="s">
        <v>19</v>
      </c>
      <c r="U29" s="7" t="s">
        <v>20</v>
      </c>
      <c r="V29" s="7" t="s">
        <v>21</v>
      </c>
      <c r="W29" s="7" t="s">
        <v>22</v>
      </c>
      <c r="X29" s="7" t="s">
        <v>1022</v>
      </c>
      <c r="Y29" s="7" t="s">
        <v>1068</v>
      </c>
      <c r="Z29" s="7" t="s">
        <v>1127</v>
      </c>
      <c r="AA29" s="7" t="s">
        <v>1139</v>
      </c>
      <c r="AB29" s="7" t="s">
        <v>1153</v>
      </c>
      <c r="AC29" s="7" t="s">
        <v>1164</v>
      </c>
      <c r="AD29" s="7" t="s">
        <v>1169</v>
      </c>
      <c r="AE29" s="7" t="s">
        <v>1174</v>
      </c>
      <c r="AF29" s="7" t="s">
        <v>1183</v>
      </c>
      <c r="AG29" s="7" t="s">
        <v>1234</v>
      </c>
      <c r="AH29" s="7" t="s">
        <v>1240</v>
      </c>
      <c r="AI29" s="7" t="s">
        <v>1252</v>
      </c>
      <c r="AJ29" s="7" t="s">
        <v>1258</v>
      </c>
      <c r="AL29" s="7" t="s">
        <v>1055</v>
      </c>
      <c r="AM29" s="7" t="s">
        <v>1056</v>
      </c>
      <c r="AN29" s="7">
        <v>2019</v>
      </c>
      <c r="AO29" s="7">
        <v>2020</v>
      </c>
      <c r="AP29" s="7">
        <v>2021</v>
      </c>
      <c r="AQ29" s="7">
        <v>2022</v>
      </c>
      <c r="AR29" s="7">
        <v>2023</v>
      </c>
      <c r="AS29" s="7">
        <v>2024</v>
      </c>
    </row>
    <row r="30" spans="1:45" ht="13.5" x14ac:dyDescent="0.3">
      <c r="A30" s="177" t="s">
        <v>1043</v>
      </c>
      <c r="B30" s="195">
        <f>B7</f>
        <v>872239.98314999999</v>
      </c>
      <c r="C30" s="195">
        <f t="shared" ref="C30:AS30" si="9">C7</f>
        <v>1195987.68879</v>
      </c>
      <c r="D30" s="195">
        <f t="shared" si="9"/>
        <v>1119804.8848400004</v>
      </c>
      <c r="E30" s="195">
        <f t="shared" si="9"/>
        <v>1573495.1795400009</v>
      </c>
      <c r="F30" s="195">
        <f t="shared" si="9"/>
        <v>1018622.7184099997</v>
      </c>
      <c r="G30" s="195">
        <f t="shared" si="9"/>
        <v>1262025.7629600007</v>
      </c>
      <c r="H30" s="195">
        <f t="shared" si="9"/>
        <v>1185702.8701599988</v>
      </c>
      <c r="I30" s="195">
        <f t="shared" si="9"/>
        <v>1627024.2586400013</v>
      </c>
      <c r="J30" s="195">
        <f t="shared" si="9"/>
        <v>1046846.631299</v>
      </c>
      <c r="K30" s="195">
        <f t="shared" si="9"/>
        <v>1256934.38005</v>
      </c>
      <c r="L30" s="195">
        <f t="shared" si="9"/>
        <v>1265567.0532999989</v>
      </c>
      <c r="M30" s="195">
        <f t="shared" si="9"/>
        <v>1809758.6656053476</v>
      </c>
      <c r="N30" s="195">
        <f t="shared" si="9"/>
        <v>1009351.9455627998</v>
      </c>
      <c r="O30" s="195">
        <f t="shared" si="9"/>
        <v>371587.88240945083</v>
      </c>
      <c r="P30" s="195">
        <f t="shared" si="9"/>
        <v>1129044.643989824</v>
      </c>
      <c r="Q30" s="195">
        <f t="shared" si="9"/>
        <v>1821820.7345409978</v>
      </c>
      <c r="R30" s="195">
        <f t="shared" si="9"/>
        <v>841116.67842010001</v>
      </c>
      <c r="S30" s="195">
        <f t="shared" si="9"/>
        <v>1287349.9040767506</v>
      </c>
      <c r="T30" s="195">
        <f t="shared" si="9"/>
        <v>1377970</v>
      </c>
      <c r="U30" s="195">
        <f t="shared" si="9"/>
        <v>1999820.9462972931</v>
      </c>
      <c r="V30" s="195">
        <f t="shared" si="9"/>
        <v>1217523.0692400001</v>
      </c>
      <c r="W30" s="195">
        <f t="shared" si="9"/>
        <v>1597920.9885899997</v>
      </c>
      <c r="X30" s="195">
        <f t="shared" si="9"/>
        <v>1373447.8820600002</v>
      </c>
      <c r="Y30" s="195">
        <f t="shared" si="9"/>
        <v>1991530.3243167503</v>
      </c>
      <c r="Z30" s="195">
        <f t="shared" si="9"/>
        <v>1253262.3994652999</v>
      </c>
      <c r="AA30" s="195">
        <f t="shared" si="9"/>
        <v>1555851.6005347001</v>
      </c>
      <c r="AB30" s="195">
        <f t="shared" si="9"/>
        <v>1530451</v>
      </c>
      <c r="AC30" s="195">
        <f t="shared" si="9"/>
        <v>2101780</v>
      </c>
      <c r="AD30" s="195">
        <f t="shared" si="9"/>
        <v>1395598</v>
      </c>
      <c r="AE30" s="195">
        <f t="shared" si="9"/>
        <v>1719096</v>
      </c>
      <c r="AF30" s="195">
        <f t="shared" si="9"/>
        <v>1706830</v>
      </c>
      <c r="AG30" s="195">
        <f t="shared" si="9"/>
        <v>2397486</v>
      </c>
      <c r="AH30" s="195">
        <f t="shared" si="9"/>
        <v>1559106</v>
      </c>
      <c r="AI30" s="195">
        <f t="shared" si="9"/>
        <v>1962476</v>
      </c>
      <c r="AJ30" s="195">
        <f t="shared" si="9"/>
        <v>1803762</v>
      </c>
      <c r="AK30" s="196"/>
      <c r="AL30" s="195">
        <f t="shared" si="9"/>
        <v>4761527.7363200011</v>
      </c>
      <c r="AM30" s="195">
        <f t="shared" si="9"/>
        <v>5093375.6101700002</v>
      </c>
      <c r="AN30" s="195">
        <f t="shared" si="9"/>
        <v>5379106.7302543465</v>
      </c>
      <c r="AO30" s="195">
        <f t="shared" si="9"/>
        <v>4331805.2065030728</v>
      </c>
      <c r="AP30" s="195">
        <f t="shared" si="9"/>
        <v>5506257.5287941433</v>
      </c>
      <c r="AQ30" s="195">
        <f t="shared" si="9"/>
        <v>6180422.2642067503</v>
      </c>
      <c r="AR30" s="195">
        <f t="shared" si="9"/>
        <v>6441345</v>
      </c>
      <c r="AS30" s="195">
        <f t="shared" si="9"/>
        <v>7219010</v>
      </c>
    </row>
    <row r="31" spans="1:45" ht="15.75" customHeight="1" x14ac:dyDescent="0.3">
      <c r="A31" s="9" t="s">
        <v>1098</v>
      </c>
      <c r="B31" s="197">
        <f>'DRE Consolidado'!B17</f>
        <v>-408138.16115000006</v>
      </c>
      <c r="C31" s="197">
        <f>'DRE Consolidado'!C17</f>
        <v>-555139.87729999982</v>
      </c>
      <c r="D31" s="197">
        <f>'DRE Consolidado'!D17</f>
        <v>-545673.80824000004</v>
      </c>
      <c r="E31" s="197">
        <f>'DRE Consolidado'!E17</f>
        <v>-712619.19517999981</v>
      </c>
      <c r="F31" s="197">
        <f>'DRE Consolidado'!F17</f>
        <v>-500803.55426</v>
      </c>
      <c r="G31" s="197">
        <f>'DRE Consolidado'!G17</f>
        <v>-587448.65775000001</v>
      </c>
      <c r="H31" s="197">
        <f>'DRE Consolidado'!H17</f>
        <v>-573227.38787999982</v>
      </c>
      <c r="I31" s="197">
        <f>'DRE Consolidado'!I17</f>
        <v>-735246.05171000026</v>
      </c>
      <c r="J31" s="197">
        <f>'DRE Consolidado'!J17</f>
        <v>-552988.09126899997</v>
      </c>
      <c r="K31" s="197">
        <f>'DRE Consolidado'!K17</f>
        <v>-624406.80050999974</v>
      </c>
      <c r="L31" s="197">
        <f>'DRE Consolidado'!L17</f>
        <v>-635056.12011000025</v>
      </c>
      <c r="M31" s="197">
        <f>'DRE Consolidado'!M17</f>
        <v>-850877.44918</v>
      </c>
      <c r="N31" s="197">
        <f>'DRE Consolidado'!N17</f>
        <v>-521280.72722</v>
      </c>
      <c r="O31" s="197">
        <f>'DRE Consolidado'!O17</f>
        <v>-269633.43755999999</v>
      </c>
      <c r="P31" s="197">
        <f>'DRE Consolidado'!P17</f>
        <v>-620735.8198800002</v>
      </c>
      <c r="Q31" s="197">
        <f>'DRE Consolidado'!Q17</f>
        <v>-851193.01634000009</v>
      </c>
      <c r="R31" s="197">
        <f>'DRE Consolidado'!R17</f>
        <v>-422225.96265999984</v>
      </c>
      <c r="S31" s="197">
        <f>'DRE Consolidado'!S17</f>
        <v>-661350.79898000008</v>
      </c>
      <c r="T31" s="197">
        <f>'DRE Consolidado'!T17</f>
        <v>-676322</v>
      </c>
      <c r="U31" s="197">
        <f>'DRE Consolidado'!U17</f>
        <v>-982802.29746999987</v>
      </c>
      <c r="V31" s="197">
        <f>'DRE Consolidado'!V17</f>
        <v>-625452</v>
      </c>
      <c r="W31" s="197">
        <f>'DRE Consolidado'!W17</f>
        <v>-748166</v>
      </c>
      <c r="X31" s="197">
        <f>'DRE Consolidado'!X17</f>
        <v>-671497</v>
      </c>
      <c r="Y31" s="197">
        <f>'DRE Consolidado'!Y17</f>
        <v>-1002273</v>
      </c>
      <c r="Z31" s="197">
        <f>'DRE Consolidado'!Z17</f>
        <v>-673364</v>
      </c>
      <c r="AA31" s="197">
        <f>'DRE Consolidado'!AA17</f>
        <v>-778296</v>
      </c>
      <c r="AB31" s="197">
        <f>'DRE Consolidado'!AB17</f>
        <v>-802510</v>
      </c>
      <c r="AC31" s="197">
        <f>'DRE Consolidado'!AC17</f>
        <v>-1038745</v>
      </c>
      <c r="AD31" s="197">
        <f>'DRE Consolidado'!AD17</f>
        <v>-726196</v>
      </c>
      <c r="AE31" s="197">
        <f>'DRE Consolidado'!AE17</f>
        <v>-837880</v>
      </c>
      <c r="AF31" s="197">
        <f>'DRE Consolidado'!AF17</f>
        <v>-831041</v>
      </c>
      <c r="AG31" s="197">
        <f>'DRE Consolidado'!AG17</f>
        <v>-1152932</v>
      </c>
      <c r="AH31" s="197">
        <v>-771356</v>
      </c>
      <c r="AI31" s="197">
        <v>-913824</v>
      </c>
      <c r="AJ31" s="197">
        <v>-834994</v>
      </c>
      <c r="AK31" s="196"/>
      <c r="AL31" s="197">
        <f>SUM(B31:E31)</f>
        <v>-2221571.0418699998</v>
      </c>
      <c r="AM31" s="197">
        <f>SUM(F31:I31)</f>
        <v>-2396725.6516</v>
      </c>
      <c r="AN31" s="197">
        <f>SUM(J31:M31)</f>
        <v>-2663328.461069</v>
      </c>
      <c r="AO31" s="197">
        <f>SUM(N31:Q31)</f>
        <v>-2262843.0010000002</v>
      </c>
      <c r="AP31" s="197">
        <f>SUM(R31:U31)</f>
        <v>-2742701.0591099998</v>
      </c>
      <c r="AQ31" s="197">
        <f>SUM(V31:Y31)</f>
        <v>-3047388</v>
      </c>
      <c r="AR31" s="197">
        <f>SUM(Z31:AC31)</f>
        <v>-3292915</v>
      </c>
      <c r="AS31" s="197">
        <f>SUM(AD31:AG31)</f>
        <v>-3548049</v>
      </c>
    </row>
    <row r="32" spans="1:45" ht="15.75" customHeight="1" x14ac:dyDescent="0.3">
      <c r="A32" s="176" t="s">
        <v>1296</v>
      </c>
      <c r="B32" s="207">
        <f t="shared" ref="B32:AG32" si="10">B7+B31</f>
        <v>464101.82199999993</v>
      </c>
      <c r="C32" s="207">
        <f t="shared" si="10"/>
        <v>640847.81149000023</v>
      </c>
      <c r="D32" s="207">
        <f t="shared" si="10"/>
        <v>574131.07660000038</v>
      </c>
      <c r="E32" s="207">
        <f t="shared" si="10"/>
        <v>860875.98436000105</v>
      </c>
      <c r="F32" s="207">
        <f t="shared" si="10"/>
        <v>517819.16414999973</v>
      </c>
      <c r="G32" s="207">
        <f t="shared" si="10"/>
        <v>674577.10521000065</v>
      </c>
      <c r="H32" s="207">
        <f t="shared" si="10"/>
        <v>612475.48227999895</v>
      </c>
      <c r="I32" s="207">
        <f t="shared" si="10"/>
        <v>891778.20693000103</v>
      </c>
      <c r="J32" s="207">
        <f t="shared" si="10"/>
        <v>493858.54003000003</v>
      </c>
      <c r="K32" s="207">
        <f t="shared" si="10"/>
        <v>632527.5795400003</v>
      </c>
      <c r="L32" s="207">
        <f t="shared" si="10"/>
        <v>630510.93318999861</v>
      </c>
      <c r="M32" s="207">
        <f t="shared" si="10"/>
        <v>958881.21642534761</v>
      </c>
      <c r="N32" s="207">
        <f t="shared" si="10"/>
        <v>488071.21834279981</v>
      </c>
      <c r="O32" s="207">
        <f t="shared" si="10"/>
        <v>101954.44484945084</v>
      </c>
      <c r="P32" s="207">
        <f t="shared" si="10"/>
        <v>508308.82410982379</v>
      </c>
      <c r="Q32" s="207">
        <f t="shared" si="10"/>
        <v>970627.71820099768</v>
      </c>
      <c r="R32" s="207">
        <f t="shared" si="10"/>
        <v>418890.71576010017</v>
      </c>
      <c r="S32" s="207">
        <f t="shared" si="10"/>
        <v>625999.10509675054</v>
      </c>
      <c r="T32" s="207">
        <f t="shared" si="10"/>
        <v>701648</v>
      </c>
      <c r="U32" s="207">
        <f t="shared" si="10"/>
        <v>1017018.6488272932</v>
      </c>
      <c r="V32" s="207">
        <f t="shared" si="10"/>
        <v>592071.0692400001</v>
      </c>
      <c r="W32" s="207">
        <f t="shared" si="10"/>
        <v>849754.98858999973</v>
      </c>
      <c r="X32" s="207">
        <f t="shared" si="10"/>
        <v>701950.88206000021</v>
      </c>
      <c r="Y32" s="207">
        <f t="shared" si="10"/>
        <v>989257.32431675028</v>
      </c>
      <c r="Z32" s="207">
        <f t="shared" si="10"/>
        <v>579898.39946529991</v>
      </c>
      <c r="AA32" s="207">
        <f t="shared" si="10"/>
        <v>777555.60053470009</v>
      </c>
      <c r="AB32" s="207">
        <f t="shared" si="10"/>
        <v>727941</v>
      </c>
      <c r="AC32" s="207">
        <f t="shared" si="10"/>
        <v>1063035</v>
      </c>
      <c r="AD32" s="207">
        <f t="shared" si="10"/>
        <v>669402</v>
      </c>
      <c r="AE32" s="207">
        <f t="shared" si="10"/>
        <v>881216</v>
      </c>
      <c r="AF32" s="207">
        <f t="shared" si="10"/>
        <v>875789</v>
      </c>
      <c r="AG32" s="207">
        <f t="shared" si="10"/>
        <v>1244554</v>
      </c>
      <c r="AH32" s="207">
        <v>787750</v>
      </c>
      <c r="AI32" s="207">
        <v>1048652</v>
      </c>
      <c r="AJ32" s="207">
        <v>968768</v>
      </c>
      <c r="AK32" s="196"/>
      <c r="AL32" s="207">
        <f t="shared" ref="AL32:AS32" si="11">AL7+AL31</f>
        <v>2539956.6944500012</v>
      </c>
      <c r="AM32" s="207">
        <f t="shared" si="11"/>
        <v>2696649.9585700002</v>
      </c>
      <c r="AN32" s="207">
        <f t="shared" si="11"/>
        <v>2715778.2691853466</v>
      </c>
      <c r="AO32" s="207">
        <f t="shared" si="11"/>
        <v>2068962.2055030726</v>
      </c>
      <c r="AP32" s="207">
        <f t="shared" si="11"/>
        <v>2763556.4696841436</v>
      </c>
      <c r="AQ32" s="207">
        <f t="shared" si="11"/>
        <v>3133034.2642067503</v>
      </c>
      <c r="AR32" s="207">
        <f t="shared" si="11"/>
        <v>3148430</v>
      </c>
      <c r="AS32" s="207">
        <f t="shared" si="11"/>
        <v>3670961</v>
      </c>
    </row>
    <row r="33" spans="1:45" ht="15.75" customHeight="1" x14ac:dyDescent="0.3">
      <c r="A33" s="174" t="s">
        <v>1045</v>
      </c>
      <c r="B33" s="208">
        <f t="shared" ref="B33:AG33" si="12">B32/B7</f>
        <v>0.53208042621933771</v>
      </c>
      <c r="C33" s="208">
        <f t="shared" si="12"/>
        <v>0.53583144500287982</v>
      </c>
      <c r="D33" s="208">
        <f t="shared" si="12"/>
        <v>0.51270635123370911</v>
      </c>
      <c r="E33" s="208">
        <f t="shared" si="12"/>
        <v>0.54711065884019516</v>
      </c>
      <c r="F33" s="208">
        <f t="shared" si="12"/>
        <v>0.50835226310118031</v>
      </c>
      <c r="G33" s="208">
        <f t="shared" si="12"/>
        <v>0.53451928241767677</v>
      </c>
      <c r="H33" s="208">
        <f t="shared" si="12"/>
        <v>0.5165505605947901</v>
      </c>
      <c r="I33" s="208">
        <f t="shared" si="12"/>
        <v>0.5481038172568008</v>
      </c>
      <c r="J33" s="208">
        <f t="shared" si="12"/>
        <v>0.47175825499594537</v>
      </c>
      <c r="K33" s="208">
        <f t="shared" si="12"/>
        <v>0.50323039100485001</v>
      </c>
      <c r="L33" s="208">
        <f t="shared" si="12"/>
        <v>0.49820428838276487</v>
      </c>
      <c r="M33" s="208">
        <f t="shared" si="12"/>
        <v>0.52983927340644099</v>
      </c>
      <c r="N33" s="208">
        <f t="shared" si="12"/>
        <v>0.4835490935430441</v>
      </c>
      <c r="O33" s="208">
        <f t="shared" si="12"/>
        <v>0.27437505278255481</v>
      </c>
      <c r="P33" s="208">
        <f t="shared" si="12"/>
        <v>0.45021144807308888</v>
      </c>
      <c r="Q33" s="208">
        <f t="shared" si="12"/>
        <v>0.53277893911200014</v>
      </c>
      <c r="R33" s="208">
        <f t="shared" si="12"/>
        <v>0.49801736965544163</v>
      </c>
      <c r="S33" s="208">
        <f t="shared" si="12"/>
        <v>0.48626958615862764</v>
      </c>
      <c r="T33" s="208">
        <f t="shared" si="12"/>
        <v>0.5091896049986574</v>
      </c>
      <c r="U33" s="208">
        <f t="shared" si="12"/>
        <v>0.50855485372844145</v>
      </c>
      <c r="V33" s="208">
        <f t="shared" si="12"/>
        <v>0.48629145861653494</v>
      </c>
      <c r="W33" s="208">
        <f t="shared" si="12"/>
        <v>0.53178786351621854</v>
      </c>
      <c r="X33" s="208">
        <f t="shared" si="12"/>
        <v>0.51108665369024531</v>
      </c>
      <c r="Y33" s="208">
        <f t="shared" si="12"/>
        <v>0.49673224265673305</v>
      </c>
      <c r="Z33" s="208">
        <f t="shared" si="12"/>
        <v>0.46271108086599549</v>
      </c>
      <c r="AA33" s="208">
        <f t="shared" si="12"/>
        <v>0.49976205974109439</v>
      </c>
      <c r="AB33" s="208">
        <f t="shared" si="12"/>
        <v>0.47563822690174334</v>
      </c>
      <c r="AC33" s="208">
        <f t="shared" si="12"/>
        <v>0.50577843542140466</v>
      </c>
      <c r="AD33" s="208">
        <f t="shared" si="12"/>
        <v>0.47965245006083412</v>
      </c>
      <c r="AE33" s="208">
        <f t="shared" si="12"/>
        <v>0.51260429900366244</v>
      </c>
      <c r="AF33" s="208">
        <f t="shared" si="12"/>
        <v>0.51310851109952371</v>
      </c>
      <c r="AG33" s="208">
        <f t="shared" si="12"/>
        <v>0.51910793222567309</v>
      </c>
      <c r="AH33" s="208">
        <v>0.50525750013148563</v>
      </c>
      <c r="AI33" s="208">
        <v>0.53435150289736022</v>
      </c>
      <c r="AJ33" s="208">
        <v>0.53708194318319158</v>
      </c>
      <c r="AK33" s="196"/>
      <c r="AL33" s="208">
        <f t="shared" ref="AL33:AS33" si="13">AL32/AL7</f>
        <v>0.53343314060227121</v>
      </c>
      <c r="AM33" s="208">
        <f t="shared" si="13"/>
        <v>0.52944258679559564</v>
      </c>
      <c r="AN33" s="208">
        <f t="shared" si="13"/>
        <v>0.50487532695915349</v>
      </c>
      <c r="AO33" s="208">
        <f t="shared" si="13"/>
        <v>0.47762124723361682</v>
      </c>
      <c r="AP33" s="208">
        <f t="shared" si="13"/>
        <v>0.50189379178735138</v>
      </c>
      <c r="AQ33" s="208">
        <f t="shared" si="13"/>
        <v>0.50692883597151295</v>
      </c>
      <c r="AR33" s="208">
        <f t="shared" si="13"/>
        <v>0.48878456285139205</v>
      </c>
      <c r="AS33" s="208">
        <f t="shared" si="13"/>
        <v>0.50851307866314077</v>
      </c>
    </row>
    <row r="34" spans="1:45" ht="13.5" x14ac:dyDescent="0.3">
      <c r="A34" s="175" t="s">
        <v>1016</v>
      </c>
      <c r="B34" s="197">
        <v>0</v>
      </c>
      <c r="C34" s="197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197">
        <v>0</v>
      </c>
      <c r="K34" s="197">
        <v>0</v>
      </c>
      <c r="L34" s="197">
        <v>0</v>
      </c>
      <c r="M34" s="197">
        <v>0</v>
      </c>
      <c r="N34" s="197">
        <v>0</v>
      </c>
      <c r="O34" s="197">
        <v>0</v>
      </c>
      <c r="P34" s="208">
        <v>0.45003156494010454</v>
      </c>
      <c r="Q34" s="208">
        <v>0.53290205805909496</v>
      </c>
      <c r="R34" s="208">
        <v>0.49793531040076711</v>
      </c>
      <c r="S34" s="208">
        <v>0.48620572989026617</v>
      </c>
      <c r="T34" s="208">
        <v>0.50976908286136891</v>
      </c>
      <c r="U34" s="208">
        <v>0.50932304442211385</v>
      </c>
      <c r="V34" s="208">
        <v>0.48623864471553618</v>
      </c>
      <c r="W34" s="208">
        <v>0.53233432852379725</v>
      </c>
      <c r="X34" s="208">
        <v>0.51190549408518282</v>
      </c>
      <c r="Y34" s="208">
        <v>0.49654834103793866</v>
      </c>
      <c r="Z34" s="208">
        <v>0.46197744484146397</v>
      </c>
      <c r="AA34" s="208">
        <v>0.49984073898896875</v>
      </c>
      <c r="AB34" s="208">
        <v>0.47511412583387175</v>
      </c>
      <c r="AC34" s="208">
        <v>0.50551223621328689</v>
      </c>
      <c r="AD34" s="208">
        <v>0.47970406936634158</v>
      </c>
      <c r="AE34" s="208">
        <v>0.51290790622089488</v>
      </c>
      <c r="AF34" s="208">
        <v>0.51492427713544253</v>
      </c>
      <c r="AG34" s="208">
        <v>0.52046015665924905</v>
      </c>
      <c r="AH34" s="208">
        <v>0.50575672565867213</v>
      </c>
      <c r="AI34" s="208">
        <v>0.53429589565326707</v>
      </c>
      <c r="AJ34" s="208">
        <v>0.5389307320872202</v>
      </c>
      <c r="AK34" s="180"/>
      <c r="AL34" s="197">
        <v>0</v>
      </c>
      <c r="AM34" s="197">
        <v>0</v>
      </c>
      <c r="AN34" s="197">
        <v>0</v>
      </c>
      <c r="AO34" s="208">
        <v>0.50954413025304701</v>
      </c>
      <c r="AP34" s="208">
        <v>0.50954413025304701</v>
      </c>
      <c r="AQ34" s="208">
        <v>0.50954413025304701</v>
      </c>
      <c r="AR34" s="208">
        <v>0.50954413025304701</v>
      </c>
      <c r="AS34" s="208">
        <v>0.50954413025304701</v>
      </c>
    </row>
    <row r="35" spans="1:45" ht="13.5" x14ac:dyDescent="0.3">
      <c r="A35" s="169" t="s">
        <v>1018</v>
      </c>
      <c r="B35" s="197">
        <v>0</v>
      </c>
      <c r="C35" s="197">
        <v>0</v>
      </c>
      <c r="D35" s="197">
        <v>0</v>
      </c>
      <c r="E35" s="197">
        <v>0</v>
      </c>
      <c r="F35" s="197">
        <v>0</v>
      </c>
      <c r="G35" s="197">
        <v>0</v>
      </c>
      <c r="H35" s="197">
        <v>0</v>
      </c>
      <c r="I35" s="197">
        <v>0</v>
      </c>
      <c r="J35" s="197">
        <v>0</v>
      </c>
      <c r="K35" s="197">
        <v>0</v>
      </c>
      <c r="L35" s="197">
        <v>0</v>
      </c>
      <c r="M35" s="197">
        <v>0</v>
      </c>
      <c r="N35" s="197">
        <v>0</v>
      </c>
      <c r="O35" s="197">
        <v>0</v>
      </c>
      <c r="P35" s="179">
        <v>0.53352497672457166</v>
      </c>
      <c r="Q35" s="179">
        <v>0.49372583164870204</v>
      </c>
      <c r="R35" s="179">
        <v>0.50443763186932267</v>
      </c>
      <c r="S35" s="179">
        <v>0.4841843298104001</v>
      </c>
      <c r="T35" s="179">
        <v>0.44764050492268759</v>
      </c>
      <c r="U35" s="179">
        <v>0.45595487639683785</v>
      </c>
      <c r="V35" s="179">
        <v>0.47898711006025468</v>
      </c>
      <c r="W35" s="179">
        <v>0.49625291297518709</v>
      </c>
      <c r="X35" s="179">
        <v>0.48042693326147617</v>
      </c>
      <c r="Y35" s="179">
        <v>0.48374582991356774</v>
      </c>
      <c r="Z35" s="179">
        <v>0.44977331608312937</v>
      </c>
      <c r="AA35" s="179">
        <v>0.45594514540565062</v>
      </c>
      <c r="AB35" s="179">
        <v>0.44114303360360102</v>
      </c>
      <c r="AC35" s="179">
        <v>0.4666036269462589</v>
      </c>
      <c r="AD35" s="179">
        <v>0.45490945477755002</v>
      </c>
      <c r="AE35" s="179">
        <v>0.47980098938547472</v>
      </c>
      <c r="AF35" s="179">
        <v>0.47178534485907647</v>
      </c>
      <c r="AG35" s="179">
        <v>0.48969730435549524</v>
      </c>
      <c r="AH35" s="179">
        <v>0.52321905616331132</v>
      </c>
      <c r="AI35" s="179">
        <v>0.53444000208233733</v>
      </c>
      <c r="AJ35" s="179">
        <v>0.52947951208828581</v>
      </c>
      <c r="AK35" s="179"/>
      <c r="AL35" s="197">
        <v>0</v>
      </c>
      <c r="AM35" s="197">
        <v>0</v>
      </c>
      <c r="AN35" s="197">
        <v>0</v>
      </c>
      <c r="AO35" s="179">
        <v>0.49557114488441961</v>
      </c>
      <c r="AP35" s="179">
        <v>0.46190565561720787</v>
      </c>
      <c r="AQ35" s="179">
        <v>0.48472667943855674</v>
      </c>
      <c r="AR35" s="179">
        <v>0.4544421123465518</v>
      </c>
      <c r="AS35" s="179">
        <v>0.47495877195243175</v>
      </c>
    </row>
    <row r="36" spans="1:45" ht="13.5" x14ac:dyDescent="0.3">
      <c r="A36" s="178" t="s">
        <v>1300</v>
      </c>
      <c r="B36" s="197">
        <v>0</v>
      </c>
      <c r="C36" s="197">
        <v>0</v>
      </c>
      <c r="D36" s="197">
        <v>0</v>
      </c>
      <c r="E36" s="197">
        <v>0</v>
      </c>
      <c r="F36" s="197">
        <v>0</v>
      </c>
      <c r="G36" s="197">
        <v>0</v>
      </c>
      <c r="H36" s="197">
        <v>0</v>
      </c>
      <c r="I36" s="197">
        <v>0</v>
      </c>
      <c r="J36" s="197">
        <v>0</v>
      </c>
      <c r="K36" s="197">
        <v>0</v>
      </c>
      <c r="L36" s="197">
        <v>0</v>
      </c>
      <c r="M36" s="197">
        <v>0</v>
      </c>
      <c r="N36" s="197">
        <v>0</v>
      </c>
      <c r="O36" s="197">
        <v>0</v>
      </c>
      <c r="P36" s="179">
        <v>0.5412695256598401</v>
      </c>
      <c r="Q36" s="179">
        <v>0.5331376101362052</v>
      </c>
      <c r="R36" s="179">
        <v>0.50920570502743112</v>
      </c>
      <c r="S36" s="179">
        <v>0.49994106848836484</v>
      </c>
      <c r="T36" s="179">
        <v>0.51040940808125168</v>
      </c>
      <c r="U36" s="179">
        <v>0.49212014294885692</v>
      </c>
      <c r="V36" s="179">
        <v>0.49628679483459825</v>
      </c>
      <c r="W36" s="179">
        <v>0.52620572991649872</v>
      </c>
      <c r="X36" s="179">
        <v>0.49727947728482197</v>
      </c>
      <c r="Y36" s="179">
        <v>0.51220424157734812</v>
      </c>
      <c r="Z36" s="179">
        <v>0.49297096202138802</v>
      </c>
      <c r="AA36" s="179">
        <v>0.51980894358392071</v>
      </c>
      <c r="AB36" s="179">
        <v>0.51017645863917993</v>
      </c>
      <c r="AC36" s="179">
        <v>0.53477326044562568</v>
      </c>
      <c r="AD36" s="179">
        <v>0.49136737973391881</v>
      </c>
      <c r="AE36" s="179">
        <v>0.51934358316567164</v>
      </c>
      <c r="AF36" s="179">
        <v>0.48327287243866562</v>
      </c>
      <c r="AG36" s="179">
        <v>0.48919683913195444</v>
      </c>
      <c r="AH36" s="179">
        <v>0.48410622346366261</v>
      </c>
      <c r="AI36" s="179">
        <v>0.53568695284001444</v>
      </c>
      <c r="AJ36" s="179">
        <v>0.49659811051458869</v>
      </c>
      <c r="AK36" s="179"/>
      <c r="AL36" s="197">
        <v>0</v>
      </c>
      <c r="AM36" s="197">
        <v>0</v>
      </c>
      <c r="AN36" s="197">
        <v>0</v>
      </c>
      <c r="AO36" s="179">
        <v>0.53465796866455351</v>
      </c>
      <c r="AP36" s="179">
        <v>0.49898111202468409</v>
      </c>
      <c r="AQ36" s="179">
        <v>0.50914319392307927</v>
      </c>
      <c r="AR36" s="179">
        <v>0.51694467725623117</v>
      </c>
      <c r="AS36" s="179">
        <v>0.49547000137438618</v>
      </c>
    </row>
    <row r="37" spans="1:45" ht="15.75" customHeight="1" x14ac:dyDescent="0.3">
      <c r="A37" s="176" t="s">
        <v>1297</v>
      </c>
      <c r="B37" s="207">
        <v>445818.12335281982</v>
      </c>
      <c r="C37" s="207">
        <v>571062.97990331228</v>
      </c>
      <c r="D37" s="207">
        <v>539911.48077263311</v>
      </c>
      <c r="E37" s="207">
        <v>818353.6527984807</v>
      </c>
      <c r="F37" s="207">
        <v>480222.26812442974</v>
      </c>
      <c r="G37" s="207">
        <v>587294.90908711543</v>
      </c>
      <c r="H37" s="207">
        <v>569276.8963645281</v>
      </c>
      <c r="I37" s="207">
        <v>836147.06951457704</v>
      </c>
      <c r="J37" s="207">
        <v>405042.73542981752</v>
      </c>
      <c r="K37" s="207">
        <v>532209.73386335047</v>
      </c>
      <c r="L37" s="207">
        <v>522254.99185788882</v>
      </c>
      <c r="M37" s="207">
        <v>825654.42275587935</v>
      </c>
      <c r="N37" s="207">
        <v>390879.47255633632</v>
      </c>
      <c r="O37" s="207">
        <v>55193.434489786421</v>
      </c>
      <c r="P37" s="207">
        <v>389109.39797702793</v>
      </c>
      <c r="Q37" s="207">
        <v>810909.82286257925</v>
      </c>
      <c r="R37" s="207">
        <v>319483.88900858804</v>
      </c>
      <c r="S37" s="207">
        <v>515537.46673462947</v>
      </c>
      <c r="T37" s="207">
        <v>594383.73358527222</v>
      </c>
      <c r="U37" s="207">
        <v>885863.11025168933</v>
      </c>
      <c r="V37" s="207">
        <v>491748.87652618403</v>
      </c>
      <c r="W37" s="207">
        <v>735713.5011654601</v>
      </c>
      <c r="X37" s="207">
        <v>602156.39254440379</v>
      </c>
      <c r="Y37" s="207">
        <v>863059.0062028782</v>
      </c>
      <c r="Z37" s="207">
        <v>489177.03907356306</v>
      </c>
      <c r="AA37" s="207">
        <v>681236.39006758167</v>
      </c>
      <c r="AB37" s="207">
        <v>632391.44757064001</v>
      </c>
      <c r="AC37" s="207">
        <v>938658.41199875984</v>
      </c>
      <c r="AD37" s="207">
        <v>569462.88878842467</v>
      </c>
      <c r="AE37" s="207">
        <v>771430.60852632206</v>
      </c>
      <c r="AF37" s="207">
        <v>760970.76502393407</v>
      </c>
      <c r="AG37" s="207">
        <v>1093480.4059193018</v>
      </c>
      <c r="AH37" s="207">
        <v>679419.92266002775</v>
      </c>
      <c r="AI37" s="207">
        <v>920163.77124524012</v>
      </c>
      <c r="AJ37" s="207">
        <v>856078.90468863153</v>
      </c>
      <c r="AK37" s="180"/>
      <c r="AL37" s="207">
        <v>2375146.2368272459</v>
      </c>
      <c r="AM37" s="207">
        <v>2472941.1430906504</v>
      </c>
      <c r="AN37" s="207">
        <v>2285161.8839069363</v>
      </c>
      <c r="AO37" s="207">
        <v>1646092.12788573</v>
      </c>
      <c r="AP37" s="207">
        <v>2315268.1995801791</v>
      </c>
      <c r="AQ37" s="207">
        <v>2692677.7764389259</v>
      </c>
      <c r="AR37" s="207">
        <v>2741463.2887105448</v>
      </c>
      <c r="AS37" s="207">
        <v>3195344.6682579829</v>
      </c>
    </row>
    <row r="38" spans="1:45" ht="15.75" customHeight="1" x14ac:dyDescent="0.3">
      <c r="A38" s="174" t="s">
        <v>1262</v>
      </c>
      <c r="B38" s="208">
        <v>0.56149765059084344</v>
      </c>
      <c r="C38" s="208">
        <v>0.58141718119608587</v>
      </c>
      <c r="D38" s="208">
        <v>0.5413521394244134</v>
      </c>
      <c r="E38" s="208">
        <v>0.57880813532440556</v>
      </c>
      <c r="F38" s="208">
        <v>0.54397652626173576</v>
      </c>
      <c r="G38" s="208">
        <v>0.5884710050116968</v>
      </c>
      <c r="H38" s="208">
        <v>0.55583945495783815</v>
      </c>
      <c r="I38" s="208">
        <v>0.58716401781210936</v>
      </c>
      <c r="J38" s="208">
        <v>0.5220495525623301</v>
      </c>
      <c r="K38" s="208">
        <v>0.56012418912913486</v>
      </c>
      <c r="L38" s="208">
        <v>0.55455239667632505</v>
      </c>
      <c r="M38" s="208">
        <v>0.58235221588353059</v>
      </c>
      <c r="N38" s="208">
        <v>0.54227272738293653</v>
      </c>
      <c r="O38" s="208">
        <v>0.22999383166563359</v>
      </c>
      <c r="P38" s="208">
        <v>0.49439802887848289</v>
      </c>
      <c r="Q38" s="208">
        <v>0.59355706006497588</v>
      </c>
      <c r="R38" s="208">
        <v>0.55962893690803106</v>
      </c>
      <c r="S38" s="208">
        <v>0.53009924180189305</v>
      </c>
      <c r="T38" s="208">
        <v>0.55907123841697548</v>
      </c>
      <c r="U38" s="208">
        <v>0.55283854937559251</v>
      </c>
      <c r="V38" s="208">
        <v>0.52982843925923195</v>
      </c>
      <c r="W38" s="208">
        <v>0.57597282287715368</v>
      </c>
      <c r="X38" s="208">
        <v>0.55238225713991385</v>
      </c>
      <c r="Y38" s="208">
        <v>0.53184347651383557</v>
      </c>
      <c r="Z38" s="208">
        <v>0.49640836026667806</v>
      </c>
      <c r="AA38" s="208">
        <v>0.53520183023252976</v>
      </c>
      <c r="AB38" s="208">
        <v>0.50820443009534222</v>
      </c>
      <c r="AC38" s="208">
        <v>0.54450014698375182</v>
      </c>
      <c r="AD38" s="208">
        <v>0.51526669003916414</v>
      </c>
      <c r="AE38" s="208">
        <v>0.55408953711440279</v>
      </c>
      <c r="AF38" s="208">
        <v>0.54783538571672241</v>
      </c>
      <c r="AG38" s="208">
        <v>0.54860260141207373</v>
      </c>
      <c r="AH38" s="208">
        <v>0.53671077828118163</v>
      </c>
      <c r="AI38" s="208">
        <v>0.57299997146022141</v>
      </c>
      <c r="AJ38" s="208">
        <v>0.57271599970550668</v>
      </c>
      <c r="AK38" s="196"/>
      <c r="AL38" s="208">
        <v>0.56721663198935479</v>
      </c>
      <c r="AM38" s="208">
        <v>0.57124739727648632</v>
      </c>
      <c r="AN38" s="208">
        <v>0.55932294663292192</v>
      </c>
      <c r="AO38" s="208">
        <v>0.52860704213141896</v>
      </c>
      <c r="AP38" s="208">
        <v>0.55007973413406597</v>
      </c>
      <c r="AQ38" s="208">
        <v>0.54747626948924666</v>
      </c>
      <c r="AR38" s="208">
        <v>0.52452677265872483</v>
      </c>
      <c r="AS38" s="208">
        <v>0.54345458678251768</v>
      </c>
    </row>
    <row r="39" spans="1:45" ht="15.75" customHeight="1" x14ac:dyDescent="0.3">
      <c r="A39" s="176" t="s">
        <v>1044</v>
      </c>
      <c r="B39" s="207">
        <f>'DRE Consolidado'!B48</f>
        <v>-379.64066999981878</v>
      </c>
      <c r="C39" s="207">
        <f>'DRE Consolidado'!C48</f>
        <v>141528.23607000004</v>
      </c>
      <c r="D39" s="207">
        <f>'DRE Consolidado'!D48</f>
        <v>74855.592289999884</v>
      </c>
      <c r="E39" s="207">
        <f>'DRE Consolidado'!E48</f>
        <v>249721.52219000016</v>
      </c>
      <c r="F39" s="207">
        <f>'DRE Consolidado'!F48</f>
        <v>38184.963639999747</v>
      </c>
      <c r="G39" s="207">
        <f>'DRE Consolidado'!G48</f>
        <v>124648.06544000068</v>
      </c>
      <c r="H39" s="207">
        <f>'DRE Consolidado'!H48</f>
        <v>102303.33453999888</v>
      </c>
      <c r="I39" s="207">
        <f>'DRE Consolidado'!I48</f>
        <v>300225.13373</v>
      </c>
      <c r="J39" s="207">
        <f>'DRE Consolidado'!J48</f>
        <v>48773.98054999992</v>
      </c>
      <c r="K39" s="207">
        <f>'DRE Consolidado'!K48</f>
        <v>129375.98772000104</v>
      </c>
      <c r="L39" s="207">
        <f>'DRE Consolidado'!L48</f>
        <v>159072.51584699724</v>
      </c>
      <c r="M39" s="207">
        <f>'DRE Consolidado'!M48</f>
        <v>371045.97118407278</v>
      </c>
      <c r="N39" s="207">
        <f>'DRE Consolidado'!N48</f>
        <v>18723.481003973582</v>
      </c>
      <c r="O39" s="207">
        <f>'DRE Consolidado'!O48</f>
        <v>-169690.94849112164</v>
      </c>
      <c r="P39" s="207">
        <f>'DRE Consolidado'!P48</f>
        <v>66425.059453215305</v>
      </c>
      <c r="Q39" s="207">
        <f>'DRE Consolidado'!Q48</f>
        <v>415100.05058092973</v>
      </c>
      <c r="R39" s="207">
        <f>'DRE Consolidado'!R48</f>
        <v>-90710.743657823026</v>
      </c>
      <c r="S39" s="207">
        <f>'DRE Consolidado'!S48</f>
        <v>103140.98108912027</v>
      </c>
      <c r="T39" s="207">
        <f>'DRE Consolidado'!T48</f>
        <v>116448.6934416786</v>
      </c>
      <c r="U39" s="207">
        <f>'DRE Consolidado'!U48</f>
        <v>278058.52497946337</v>
      </c>
      <c r="V39" s="207">
        <f>'DRE Consolidado'!V48</f>
        <v>6386.1880437286054</v>
      </c>
      <c r="W39" s="207">
        <f>'DRE Consolidado'!W48</f>
        <v>221888.72894873493</v>
      </c>
      <c r="X39" s="207">
        <f>'DRE Consolidado'!X48</f>
        <v>167028.97438264132</v>
      </c>
      <c r="Y39" s="207">
        <f>'DRE Consolidado'!Y48</f>
        <v>347268.96124669677</v>
      </c>
      <c r="Z39" s="207">
        <f>'DRE Consolidado'!Z48</f>
        <v>38550.206231907796</v>
      </c>
      <c r="AA39" s="207">
        <f>'DRE Consolidado'!AA48</f>
        <v>195198.17726199969</v>
      </c>
      <c r="AB39" s="207">
        <f>'DRE Consolidado'!AB48</f>
        <v>142419.96676049998</v>
      </c>
      <c r="AC39" s="207">
        <f>'DRE Consolidado'!AC48</f>
        <v>366004.33219000016</v>
      </c>
      <c r="AD39" s="207">
        <v>85388.159050000017</v>
      </c>
      <c r="AE39" s="207">
        <v>248010.89363999999</v>
      </c>
      <c r="AF39" s="207">
        <v>214940.13362999994</v>
      </c>
      <c r="AG39" s="207">
        <v>438283.38886000006</v>
      </c>
      <c r="AH39" s="207">
        <v>108851.30075999998</v>
      </c>
      <c r="AI39" s="207">
        <v>298225.84958999988</v>
      </c>
      <c r="AJ39" s="207">
        <v>256305.99395000006</v>
      </c>
      <c r="AK39" s="196"/>
      <c r="AL39" s="207">
        <f>SUM(B39:E39)</f>
        <v>465725.70988000027</v>
      </c>
      <c r="AM39" s="207">
        <f>SUM(F39:I39)</f>
        <v>565361.49734999926</v>
      </c>
      <c r="AN39" s="207">
        <f>SUM(J39:M39)</f>
        <v>708268.45530107094</v>
      </c>
      <c r="AO39" s="207">
        <f>SUM(N39:Q39)</f>
        <v>330557.64254699694</v>
      </c>
      <c r="AP39" s="207">
        <f>SUM(R39:U39)</f>
        <v>406937.45585243922</v>
      </c>
      <c r="AQ39" s="207">
        <f>SUM(V39:Y39)</f>
        <v>742572.85262180166</v>
      </c>
      <c r="AR39" s="207">
        <f>SUM(Z39:AC39)</f>
        <v>742172.6824444076</v>
      </c>
      <c r="AS39" s="207">
        <f>SUM(AD39:AG39)</f>
        <v>986622.57518000004</v>
      </c>
    </row>
    <row r="40" spans="1:45" ht="15.75" customHeight="1" x14ac:dyDescent="0.3">
      <c r="A40" s="173" t="s">
        <v>1041</v>
      </c>
      <c r="B40" s="208">
        <f t="shared" ref="B40:AG40" si="14">B39/B7</f>
        <v>-4.352479562204747E-4</v>
      </c>
      <c r="C40" s="208">
        <f t="shared" si="14"/>
        <v>0.11833586365189631</v>
      </c>
      <c r="D40" s="208">
        <f t="shared" si="14"/>
        <v>6.6846995671657014E-2</v>
      </c>
      <c r="E40" s="208">
        <f t="shared" si="14"/>
        <v>0.15870498075691869</v>
      </c>
      <c r="F40" s="208">
        <f t="shared" si="14"/>
        <v>3.7486856467921569E-2</v>
      </c>
      <c r="G40" s="208">
        <f t="shared" si="14"/>
        <v>9.8768241582997962E-2</v>
      </c>
      <c r="H40" s="208">
        <f t="shared" si="14"/>
        <v>8.6280751370867534E-2</v>
      </c>
      <c r="I40" s="208">
        <f t="shared" si="14"/>
        <v>0.18452406725696424</v>
      </c>
      <c r="J40" s="208">
        <f t="shared" si="14"/>
        <v>4.6591333526552765E-2</v>
      </c>
      <c r="K40" s="208">
        <f t="shared" si="14"/>
        <v>0.10292978676806863</v>
      </c>
      <c r="L40" s="208">
        <f t="shared" si="14"/>
        <v>0.12569268094662508</v>
      </c>
      <c r="M40" s="208">
        <f t="shared" si="14"/>
        <v>0.20502511093652442</v>
      </c>
      <c r="N40" s="208">
        <f t="shared" si="14"/>
        <v>1.8550002391419223E-2</v>
      </c>
      <c r="O40" s="208">
        <f t="shared" si="14"/>
        <v>-0.45666437611154403</v>
      </c>
      <c r="P40" s="208">
        <f t="shared" si="14"/>
        <v>5.883297866635466E-2</v>
      </c>
      <c r="Q40" s="208">
        <f t="shared" si="14"/>
        <v>0.22784900990025944</v>
      </c>
      <c r="R40" s="208">
        <f t="shared" si="14"/>
        <v>-0.1078456128443539</v>
      </c>
      <c r="S40" s="208">
        <f t="shared" si="14"/>
        <v>8.011884007797393E-2</v>
      </c>
      <c r="T40" s="208">
        <f t="shared" si="14"/>
        <v>8.45074228333553E-2</v>
      </c>
      <c r="U40" s="208">
        <f t="shared" si="14"/>
        <v>0.13904171045627564</v>
      </c>
      <c r="V40" s="208">
        <f t="shared" si="14"/>
        <v>5.2452296018628865E-3</v>
      </c>
      <c r="W40" s="208">
        <f t="shared" si="14"/>
        <v>0.13886088895079152</v>
      </c>
      <c r="X40" s="208">
        <f t="shared" si="14"/>
        <v>0.12161289595650235</v>
      </c>
      <c r="Y40" s="208">
        <f t="shared" si="14"/>
        <v>0.17437292167059371</v>
      </c>
      <c r="Z40" s="208">
        <f t="shared" si="14"/>
        <v>3.0759884161812488E-2</v>
      </c>
      <c r="AA40" s="208">
        <f t="shared" si="14"/>
        <v>0.1254606655255012</v>
      </c>
      <c r="AB40" s="208">
        <f t="shared" si="14"/>
        <v>9.3057514915864656E-2</v>
      </c>
      <c r="AC40" s="208">
        <f t="shared" si="14"/>
        <v>0.17414017270599214</v>
      </c>
      <c r="AD40" s="208">
        <f t="shared" si="14"/>
        <v>6.1183921910177581E-2</v>
      </c>
      <c r="AE40" s="208">
        <f t="shared" si="14"/>
        <v>0.1442682047075905</v>
      </c>
      <c r="AF40" s="208">
        <f t="shared" si="14"/>
        <v>0.12592943270858839</v>
      </c>
      <c r="AG40" s="208">
        <f t="shared" si="14"/>
        <v>0.18280957171804135</v>
      </c>
      <c r="AH40" s="208">
        <v>6.9816485062593553E-2</v>
      </c>
      <c r="AI40" s="208">
        <v>0.15196407476575505</v>
      </c>
      <c r="AJ40" s="208">
        <v>0.14209523980990843</v>
      </c>
      <c r="AK40" s="196"/>
      <c r="AL40" s="208">
        <f t="shared" ref="AL40:AS40" si="15">AL39/AL7</f>
        <v>9.7810143229353844E-2</v>
      </c>
      <c r="AM40" s="208">
        <f t="shared" si="15"/>
        <v>0.11099937264024581</v>
      </c>
      <c r="AN40" s="208">
        <f t="shared" si="15"/>
        <v>0.13167027367526896</v>
      </c>
      <c r="AO40" s="208">
        <f t="shared" si="15"/>
        <v>7.630944301252307E-2</v>
      </c>
      <c r="AP40" s="208">
        <f t="shared" si="15"/>
        <v>7.3904544733772656E-2</v>
      </c>
      <c r="AQ40" s="208">
        <f t="shared" si="15"/>
        <v>0.12014921001795174</v>
      </c>
      <c r="AR40" s="208">
        <f t="shared" si="15"/>
        <v>0.11522014151460722</v>
      </c>
      <c r="AS40" s="208">
        <f t="shared" si="15"/>
        <v>0.13667006628055647</v>
      </c>
    </row>
    <row r="41" spans="1:45" x14ac:dyDescent="0.5">
      <c r="AK41" s="17"/>
    </row>
    <row r="42" spans="1:45" x14ac:dyDescent="0.5">
      <c r="A42" s="102" t="s">
        <v>1264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AK42" s="17"/>
    </row>
    <row r="43" spans="1:45" ht="17" customHeight="1" x14ac:dyDescent="0.5">
      <c r="A43" s="9" t="s">
        <v>1265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AK43" s="17"/>
    </row>
    <row r="44" spans="1:45" x14ac:dyDescent="0.5">
      <c r="A44" s="9" t="s">
        <v>1266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AK44" s="17"/>
    </row>
    <row r="45" spans="1:45" x14ac:dyDescent="0.5">
      <c r="A45" s="9" t="s">
        <v>1267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AK45" s="17"/>
    </row>
    <row r="46" spans="1:45" x14ac:dyDescent="0.5"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AK46" s="17"/>
    </row>
    <row r="47" spans="1:45" x14ac:dyDescent="0.5"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AK47" s="17"/>
    </row>
    <row r="48" spans="1:45" x14ac:dyDescent="0.5">
      <c r="AK48" s="17"/>
    </row>
    <row r="49" spans="37:37" x14ac:dyDescent="0.5">
      <c r="AK49" s="20"/>
    </row>
    <row r="50" spans="37:37" x14ac:dyDescent="0.5">
      <c r="AK50" s="23"/>
    </row>
    <row r="51" spans="37:37" x14ac:dyDescent="0.5">
      <c r="AK51" s="20"/>
    </row>
    <row r="52" spans="37:37" x14ac:dyDescent="0.5">
      <c r="AK52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K59"/>
  <sheetViews>
    <sheetView showGridLines="0" zoomScale="80" zoomScaleNormal="80" workbookViewId="0">
      <pane xSplit="1" ySplit="5" topLeftCell="V6" activePane="bottomRight" state="frozen"/>
      <selection activeCell="AC11" sqref="AC11"/>
      <selection pane="topRight" activeCell="AC11" sqref="AC11"/>
      <selection pane="bottomLeft" activeCell="AC11" sqref="AC11"/>
      <selection pane="bottomRight" activeCell="AC5" sqref="AC5"/>
    </sheetView>
  </sheetViews>
  <sheetFormatPr defaultColWidth="9.08984375" defaultRowHeight="16.5" customHeight="1" x14ac:dyDescent="0.5"/>
  <cols>
    <col min="1" max="1" width="58.90625" style="2" bestFit="1" customWidth="1"/>
    <col min="2" max="2" width="14.54296875" style="2" bestFit="1" customWidth="1"/>
    <col min="3" max="13" width="14.54296875" style="2" customWidth="1"/>
    <col min="14" max="17" width="14.54296875" style="2" bestFit="1" customWidth="1"/>
    <col min="18" max="28" width="14.54296875" style="2" customWidth="1"/>
    <col min="29" max="29" width="6.6328125" style="4" customWidth="1"/>
    <col min="30" max="33" width="14.54296875" style="2" bestFit="1" customWidth="1"/>
    <col min="34" max="35" width="14.54296875" style="2" customWidth="1"/>
    <col min="36" max="36" width="13.36328125" style="2" customWidth="1"/>
    <col min="37" max="16384" width="9.08984375" style="2"/>
  </cols>
  <sheetData>
    <row r="1" spans="1:36" ht="17" x14ac:dyDescent="0.5">
      <c r="AC1" s="2"/>
    </row>
    <row r="2" spans="1:36" ht="17" x14ac:dyDescent="0.5">
      <c r="AC2" s="2"/>
    </row>
    <row r="3" spans="1:36" ht="17" x14ac:dyDescent="0.5">
      <c r="AC3" s="2"/>
      <c r="AD3" s="92" t="s">
        <v>1010</v>
      </c>
    </row>
    <row r="4" spans="1:36" ht="17" x14ac:dyDescent="0.5"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2"/>
    </row>
    <row r="5" spans="1:36" ht="16.5" customHeight="1" x14ac:dyDescent="0.5">
      <c r="A5" s="6" t="s">
        <v>1103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18</v>
      </c>
      <c r="L5" s="7" t="s">
        <v>19</v>
      </c>
      <c r="M5" s="7" t="s">
        <v>20</v>
      </c>
      <c r="N5" s="7" t="s">
        <v>21</v>
      </c>
      <c r="O5" s="7" t="s">
        <v>22</v>
      </c>
      <c r="P5" s="7" t="s">
        <v>1022</v>
      </c>
      <c r="Q5" s="7" t="s">
        <v>1068</v>
      </c>
      <c r="R5" s="7" t="s">
        <v>1127</v>
      </c>
      <c r="S5" s="7" t="s">
        <v>1139</v>
      </c>
      <c r="T5" s="7" t="s">
        <v>1153</v>
      </c>
      <c r="U5" s="7" t="s">
        <v>1164</v>
      </c>
      <c r="V5" s="7" t="s">
        <v>1169</v>
      </c>
      <c r="W5" s="7" t="s">
        <v>1174</v>
      </c>
      <c r="X5" s="7" t="s">
        <v>1183</v>
      </c>
      <c r="Y5" s="7" t="s">
        <v>1234</v>
      </c>
      <c r="Z5" s="7" t="s">
        <v>1269</v>
      </c>
      <c r="AA5" s="7" t="s">
        <v>1270</v>
      </c>
      <c r="AB5" s="7" t="s">
        <v>1275</v>
      </c>
      <c r="AD5" s="7">
        <v>2019</v>
      </c>
      <c r="AE5" s="7">
        <v>2020</v>
      </c>
      <c r="AF5" s="7">
        <v>2021</v>
      </c>
      <c r="AG5" s="7">
        <v>2022</v>
      </c>
      <c r="AH5" s="7">
        <v>2023</v>
      </c>
      <c r="AI5" s="7">
        <v>2024</v>
      </c>
      <c r="AJ5" s="105"/>
    </row>
    <row r="6" spans="1:36" ht="16.5" customHeight="1" x14ac:dyDescent="0.5">
      <c r="A6" s="27" t="s">
        <v>1078</v>
      </c>
      <c r="B6" s="19">
        <f>SUM(B7:B9)</f>
        <v>590795.50244000007</v>
      </c>
      <c r="C6" s="19">
        <f t="shared" ref="C6:AG6" si="0">SUM(C7:C9)</f>
        <v>619941.85035999992</v>
      </c>
      <c r="D6" s="19">
        <f t="shared" si="0"/>
        <v>637068.12323000003</v>
      </c>
      <c r="E6" s="19">
        <f t="shared" si="0"/>
        <v>644472.20041999989</v>
      </c>
      <c r="F6" s="19">
        <f t="shared" si="0"/>
        <v>635392.21536999999</v>
      </c>
      <c r="G6" s="19">
        <f t="shared" si="0"/>
        <v>541430.00477999996</v>
      </c>
      <c r="H6" s="19">
        <f t="shared" si="0"/>
        <v>407752.45142</v>
      </c>
      <c r="I6" s="19">
        <f t="shared" si="0"/>
        <v>393632.19877999998</v>
      </c>
      <c r="J6" s="19">
        <f t="shared" si="0"/>
        <v>411792.85808999999</v>
      </c>
      <c r="K6" s="19">
        <f t="shared" si="0"/>
        <v>393237.81494999997</v>
      </c>
      <c r="L6" s="19">
        <f t="shared" si="0"/>
        <v>445568.90074000001</v>
      </c>
      <c r="M6" s="19">
        <f t="shared" si="0"/>
        <v>494755.26053999999</v>
      </c>
      <c r="N6" s="19">
        <f t="shared" si="0"/>
        <v>528445.77839999995</v>
      </c>
      <c r="O6" s="19">
        <f t="shared" si="0"/>
        <v>567116.94117999997</v>
      </c>
      <c r="P6" s="19">
        <f t="shared" si="0"/>
        <v>616717.32811</v>
      </c>
      <c r="Q6" s="19">
        <f t="shared" si="0"/>
        <v>604177.01798</v>
      </c>
      <c r="R6" s="19">
        <f t="shared" ref="R6:T6" si="1">SUM(R7:R9)</f>
        <v>581985.04278000002</v>
      </c>
      <c r="S6" s="19">
        <f t="shared" si="1"/>
        <v>583836.67473000009</v>
      </c>
      <c r="T6" s="19">
        <f t="shared" si="1"/>
        <v>573655.75741999992</v>
      </c>
      <c r="U6" s="19">
        <f t="shared" ref="U6:V6" si="2">SUM(U7:U9)</f>
        <v>629866.44368999987</v>
      </c>
      <c r="V6" s="19">
        <f t="shared" si="2"/>
        <v>602993.88708000001</v>
      </c>
      <c r="W6" s="19">
        <f t="shared" ref="W6:X6" si="3">SUM(W7:W9)</f>
        <v>600809.36848999991</v>
      </c>
      <c r="X6" s="19">
        <f t="shared" si="3"/>
        <v>599225.02795000002</v>
      </c>
      <c r="Y6" s="19">
        <f t="shared" ref="Y6:Z6" si="4">SUM(Y7:Y9)</f>
        <v>629413.10620999988</v>
      </c>
      <c r="Z6" s="19">
        <f t="shared" si="4"/>
        <v>652599.93073999998</v>
      </c>
      <c r="AA6" s="19">
        <v>679100.45894000004</v>
      </c>
      <c r="AB6" s="19">
        <v>653592.73514</v>
      </c>
      <c r="AC6" s="122"/>
      <c r="AD6" s="19">
        <f t="shared" si="0"/>
        <v>2492277.6764499997</v>
      </c>
      <c r="AE6" s="19">
        <f t="shared" si="0"/>
        <v>1978206.87035</v>
      </c>
      <c r="AF6" s="19">
        <f t="shared" si="0"/>
        <v>1745354.8343199999</v>
      </c>
      <c r="AG6" s="19">
        <f t="shared" si="0"/>
        <v>2316457.0656699999</v>
      </c>
      <c r="AH6" s="19">
        <f>SUM(AH7:AH9)</f>
        <v>2369343.9186200001</v>
      </c>
      <c r="AI6" s="19">
        <f>SUM(AI7:AI9)</f>
        <v>2432441.3897299999</v>
      </c>
      <c r="AJ6" s="23"/>
    </row>
    <row r="7" spans="1:36" ht="16.5" customHeight="1" x14ac:dyDescent="0.5">
      <c r="A7" s="106" t="s">
        <v>1079</v>
      </c>
      <c r="B7" s="42">
        <v>362388.86358999996</v>
      </c>
      <c r="C7" s="42">
        <v>389798.16078999999</v>
      </c>
      <c r="D7" s="42">
        <v>414432.41765000008</v>
      </c>
      <c r="E7" s="42">
        <v>423763.27700999996</v>
      </c>
      <c r="F7" s="42">
        <v>428520.04663</v>
      </c>
      <c r="G7" s="42">
        <v>382280.79996999993</v>
      </c>
      <c r="H7" s="42">
        <v>311560.35891000001</v>
      </c>
      <c r="I7" s="42">
        <v>299017.99312</v>
      </c>
      <c r="J7" s="42">
        <v>305415.23005000001</v>
      </c>
      <c r="K7" s="42">
        <v>282540.66357999993</v>
      </c>
      <c r="L7" s="42">
        <v>306980.63219999999</v>
      </c>
      <c r="M7" s="42">
        <v>334452.29940999998</v>
      </c>
      <c r="N7" s="42">
        <v>358513.48395999998</v>
      </c>
      <c r="O7" s="42">
        <v>384622.03197000001</v>
      </c>
      <c r="P7" s="42">
        <v>421111.14549999998</v>
      </c>
      <c r="Q7" s="42">
        <v>390992.12364999996</v>
      </c>
      <c r="R7" s="42">
        <v>394752.51032</v>
      </c>
      <c r="S7" s="42">
        <v>399772.37412000005</v>
      </c>
      <c r="T7" s="42">
        <v>394748.19215999998</v>
      </c>
      <c r="U7" s="42">
        <v>408523.64672999992</v>
      </c>
      <c r="V7" s="42">
        <v>414544.18252000003</v>
      </c>
      <c r="W7" s="42">
        <v>417001.40094999992</v>
      </c>
      <c r="X7" s="42">
        <v>413537.52778</v>
      </c>
      <c r="Y7" s="42">
        <v>428986.69606999995</v>
      </c>
      <c r="Z7" s="42">
        <v>442144.77289999998</v>
      </c>
      <c r="AA7" s="42">
        <v>459702.20565999998</v>
      </c>
      <c r="AB7" s="42">
        <v>441591.21707999997</v>
      </c>
      <c r="AC7" s="122"/>
      <c r="AD7" s="42">
        <f>SUM(B7:E7)</f>
        <v>1590382.7190399999</v>
      </c>
      <c r="AE7" s="42">
        <f>SUM(F7:I7)</f>
        <v>1421379.19863</v>
      </c>
      <c r="AF7" s="42">
        <f>SUM(J7:M7)</f>
        <v>1229388.8252399999</v>
      </c>
      <c r="AG7" s="42">
        <f>SUM(N7:Q7)</f>
        <v>1555238.7850799998</v>
      </c>
      <c r="AH7" s="42">
        <f>SUM(R7:U7)</f>
        <v>1597796.7233299999</v>
      </c>
      <c r="AI7" s="42">
        <f>SUM(V7:Y7)</f>
        <v>1674069.8073200001</v>
      </c>
      <c r="AJ7" s="41"/>
    </row>
    <row r="8" spans="1:36" ht="16.5" customHeight="1" x14ac:dyDescent="0.5">
      <c r="A8" s="106" t="s">
        <v>1080</v>
      </c>
      <c r="B8" s="42">
        <v>190772.67161000002</v>
      </c>
      <c r="C8" s="42">
        <v>192233.85027</v>
      </c>
      <c r="D8" s="42">
        <v>182067.88668</v>
      </c>
      <c r="E8" s="42">
        <v>176777.44665</v>
      </c>
      <c r="F8" s="42">
        <v>164509.20619999999</v>
      </c>
      <c r="G8" s="42">
        <v>125889.13508000001</v>
      </c>
      <c r="H8" s="42">
        <v>63813.235650000002</v>
      </c>
      <c r="I8" s="42">
        <v>58050.762940000001</v>
      </c>
      <c r="J8" s="42">
        <v>68706.100600000005</v>
      </c>
      <c r="K8" s="42">
        <v>71801.687000000005</v>
      </c>
      <c r="L8" s="42">
        <v>97839.585220000008</v>
      </c>
      <c r="M8" s="42">
        <v>118694.73981999999</v>
      </c>
      <c r="N8" s="42">
        <v>129086.89742999998</v>
      </c>
      <c r="O8" s="42">
        <v>143872.27714999998</v>
      </c>
      <c r="P8" s="42">
        <v>156663.97568000003</v>
      </c>
      <c r="Q8" s="42">
        <v>165488.98705000003</v>
      </c>
      <c r="R8" s="42">
        <v>145663.82984000002</v>
      </c>
      <c r="S8" s="42">
        <v>139844.57535</v>
      </c>
      <c r="T8" s="42">
        <v>134949.23765999998</v>
      </c>
      <c r="U8" s="42">
        <v>170343.74844</v>
      </c>
      <c r="V8" s="42">
        <v>140676.72788999998</v>
      </c>
      <c r="W8" s="42">
        <v>135749.92489000002</v>
      </c>
      <c r="X8" s="42">
        <v>137810.66553000006</v>
      </c>
      <c r="Y8" s="42">
        <v>149813.48208999998</v>
      </c>
      <c r="Z8" s="42">
        <v>157645.92942</v>
      </c>
      <c r="AA8" s="42">
        <v>167641.24229999998</v>
      </c>
      <c r="AB8" s="42">
        <v>159742.53772999998</v>
      </c>
      <c r="AC8" s="123"/>
      <c r="AD8" s="42">
        <f>SUM(B8:E8)</f>
        <v>741851.85520999995</v>
      </c>
      <c r="AE8" s="42">
        <f>SUM(F8:I8)</f>
        <v>412262.33986999997</v>
      </c>
      <c r="AF8" s="42">
        <f>SUM(J8:M8)</f>
        <v>357042.11264000001</v>
      </c>
      <c r="AG8" s="42">
        <f>SUM(N8:Q8)</f>
        <v>595112.13731000002</v>
      </c>
      <c r="AH8" s="42">
        <f>SUM(R8:U8)</f>
        <v>590801.39128999994</v>
      </c>
      <c r="AI8" s="42">
        <f t="shared" ref="AI8:AI10" si="5">SUM(V8:Y8)</f>
        <v>564050.80040000007</v>
      </c>
      <c r="AJ8" s="41"/>
    </row>
    <row r="9" spans="1:36" ht="16.5" customHeight="1" x14ac:dyDescent="0.5">
      <c r="A9" s="106" t="s">
        <v>1081</v>
      </c>
      <c r="B9" s="42">
        <v>37633.967239999998</v>
      </c>
      <c r="C9" s="42">
        <v>37909.8393</v>
      </c>
      <c r="D9" s="42">
        <v>40567.818899999998</v>
      </c>
      <c r="E9" s="42">
        <v>43931.476760000005</v>
      </c>
      <c r="F9" s="42">
        <v>42362.96254</v>
      </c>
      <c r="G9" s="42">
        <v>33260.069730000003</v>
      </c>
      <c r="H9" s="42">
        <v>32378.85686</v>
      </c>
      <c r="I9" s="42">
        <v>36563.442719999999</v>
      </c>
      <c r="J9" s="42">
        <v>37671.527439999998</v>
      </c>
      <c r="K9" s="42">
        <v>38895.464369999994</v>
      </c>
      <c r="L9" s="42">
        <v>40748.683319999996</v>
      </c>
      <c r="M9" s="42">
        <v>41608.221310000001</v>
      </c>
      <c r="N9" s="42">
        <v>40845.397010000001</v>
      </c>
      <c r="O9" s="42">
        <v>38622.632060000004</v>
      </c>
      <c r="P9" s="42">
        <v>38942.206929999993</v>
      </c>
      <c r="Q9" s="42">
        <v>47695.907279999999</v>
      </c>
      <c r="R9" s="42">
        <v>41568.702619999996</v>
      </c>
      <c r="S9" s="42">
        <v>44219.725259999999</v>
      </c>
      <c r="T9" s="42">
        <v>43958.327599999997</v>
      </c>
      <c r="U9" s="42">
        <v>50999.048520000004</v>
      </c>
      <c r="V9" s="42">
        <v>47772.976670000004</v>
      </c>
      <c r="W9" s="42">
        <v>48058.042649999996</v>
      </c>
      <c r="X9" s="42">
        <v>47876.834640000001</v>
      </c>
      <c r="Y9" s="42">
        <v>50612.928050000002</v>
      </c>
      <c r="Z9" s="42">
        <v>52809.228419999999</v>
      </c>
      <c r="AA9" s="42">
        <v>51757.010979999992</v>
      </c>
      <c r="AB9" s="42">
        <v>52258.980329999999</v>
      </c>
      <c r="AC9" s="122"/>
      <c r="AD9" s="42">
        <f>SUM(B9:E9)</f>
        <v>160043.10219999999</v>
      </c>
      <c r="AE9" s="42">
        <f>SUM(F9:I9)</f>
        <v>144565.33184999999</v>
      </c>
      <c r="AF9" s="42">
        <f>SUM(J9:M9)</f>
        <v>158923.89643999998</v>
      </c>
      <c r="AG9" s="42">
        <f>SUM(N9:Q9)</f>
        <v>166106.14328000002</v>
      </c>
      <c r="AH9" s="42">
        <f>SUM(R9:U9)</f>
        <v>180745.804</v>
      </c>
      <c r="AI9" s="42">
        <f t="shared" si="5"/>
        <v>194320.78200999997</v>
      </c>
      <c r="AJ9" s="41"/>
    </row>
    <row r="10" spans="1:36" ht="16.5" customHeight="1" x14ac:dyDescent="0.5">
      <c r="A10" s="40" t="s">
        <v>108</v>
      </c>
      <c r="B10" s="42">
        <v>-31380.389190000002</v>
      </c>
      <c r="C10" s="42">
        <v>-33356.396860000001</v>
      </c>
      <c r="D10" s="42">
        <v>-34383.816299999999</v>
      </c>
      <c r="E10" s="42">
        <v>-36910.24568</v>
      </c>
      <c r="F10" s="42">
        <v>-34457.922620000005</v>
      </c>
      <c r="G10" s="42">
        <v>-28381.58455</v>
      </c>
      <c r="H10" s="42">
        <v>-23088.989150000001</v>
      </c>
      <c r="I10" s="42">
        <v>-23208.476279999999</v>
      </c>
      <c r="J10" s="42">
        <v>-23697</v>
      </c>
      <c r="K10" s="42">
        <v>-23501.935670000003</v>
      </c>
      <c r="L10" s="42">
        <v>-26201.206400000003</v>
      </c>
      <c r="M10" s="42">
        <v>-28479.118280000002</v>
      </c>
      <c r="N10" s="42">
        <v>-28852.299579999995</v>
      </c>
      <c r="O10" s="42">
        <v>-31084.725450000002</v>
      </c>
      <c r="P10" s="42">
        <v>-32957.478860000003</v>
      </c>
      <c r="Q10" s="42">
        <v>-32884.833639999997</v>
      </c>
      <c r="R10" s="42">
        <v>-28620.081743907846</v>
      </c>
      <c r="S10" s="42">
        <v>-30481.049749999998</v>
      </c>
      <c r="T10" s="42">
        <v>-30298.079809999996</v>
      </c>
      <c r="U10" s="42">
        <v>-33814.336750000002</v>
      </c>
      <c r="V10" s="42">
        <v>-31557.433949999999</v>
      </c>
      <c r="W10" s="42">
        <v>-32082.553110000001</v>
      </c>
      <c r="X10" s="42">
        <v>-33388.92070000001</v>
      </c>
      <c r="Y10" s="42">
        <v>-35800.166699999994</v>
      </c>
      <c r="Z10" s="42">
        <v>-35372.659299999992</v>
      </c>
      <c r="AA10" s="42">
        <v>-36710.910860000004</v>
      </c>
      <c r="AB10" s="42">
        <v>-35858.678119999997</v>
      </c>
      <c r="AC10" s="122"/>
      <c r="AD10" s="42">
        <f>SUM(B10:E10)</f>
        <v>-136030.84802999999</v>
      </c>
      <c r="AE10" s="42">
        <f>SUM(F10:I10)</f>
        <v>-109136.97260000001</v>
      </c>
      <c r="AF10" s="42">
        <f>SUM(J10:M10)</f>
        <v>-101879.26035</v>
      </c>
      <c r="AG10" s="42">
        <f>SUM(N10:Q10)</f>
        <v>-125779.33752999999</v>
      </c>
      <c r="AH10" s="42">
        <f>SUM(R10:U10)</f>
        <v>-123213.54805390784</v>
      </c>
      <c r="AI10" s="42">
        <f t="shared" si="5"/>
        <v>-132829.07446</v>
      </c>
      <c r="AJ10" s="42"/>
    </row>
    <row r="11" spans="1:36" ht="16.5" customHeight="1" x14ac:dyDescent="0.5">
      <c r="A11" s="27" t="s">
        <v>84</v>
      </c>
      <c r="B11" s="19">
        <f>B6+B10</f>
        <v>559415.11325000005</v>
      </c>
      <c r="C11" s="19">
        <f t="shared" ref="C11:AG11" si="6">C6+C10</f>
        <v>586585.45349999995</v>
      </c>
      <c r="D11" s="19">
        <f t="shared" si="6"/>
        <v>602684.30693000008</v>
      </c>
      <c r="E11" s="19">
        <f t="shared" si="6"/>
        <v>607561.95473999984</v>
      </c>
      <c r="F11" s="19">
        <f t="shared" si="6"/>
        <v>600934.29275000002</v>
      </c>
      <c r="G11" s="19">
        <f t="shared" si="6"/>
        <v>513048.42022999993</v>
      </c>
      <c r="H11" s="19">
        <f t="shared" si="6"/>
        <v>384663.46227000002</v>
      </c>
      <c r="I11" s="19">
        <f t="shared" si="6"/>
        <v>370423.72249999997</v>
      </c>
      <c r="J11" s="19">
        <f t="shared" si="6"/>
        <v>388095.85808999999</v>
      </c>
      <c r="K11" s="19">
        <f t="shared" si="6"/>
        <v>369735.87927999999</v>
      </c>
      <c r="L11" s="19">
        <f t="shared" si="6"/>
        <v>419367.69433999999</v>
      </c>
      <c r="M11" s="19">
        <f t="shared" si="6"/>
        <v>466276.14225999999</v>
      </c>
      <c r="N11" s="19">
        <f t="shared" si="6"/>
        <v>499593.47881999996</v>
      </c>
      <c r="O11" s="19">
        <f t="shared" si="6"/>
        <v>536032.21572999994</v>
      </c>
      <c r="P11" s="19">
        <f t="shared" si="6"/>
        <v>583759.84924999997</v>
      </c>
      <c r="Q11" s="19">
        <f t="shared" si="6"/>
        <v>571292.18434000004</v>
      </c>
      <c r="R11" s="19">
        <f t="shared" ref="R11:T11" si="7">R6+R10</f>
        <v>553364.96103609214</v>
      </c>
      <c r="S11" s="19">
        <f t="shared" si="7"/>
        <v>553355.62498000008</v>
      </c>
      <c r="T11" s="19">
        <f t="shared" si="7"/>
        <v>543357.6776099999</v>
      </c>
      <c r="U11" s="19">
        <f t="shared" ref="U11:V11" si="8">U6+U10</f>
        <v>596052.10693999985</v>
      </c>
      <c r="V11" s="19">
        <f t="shared" si="8"/>
        <v>571436.45313000004</v>
      </c>
      <c r="W11" s="19">
        <f t="shared" ref="W11:X11" si="9">W6+W10</f>
        <v>568726.81537999993</v>
      </c>
      <c r="X11" s="19">
        <f t="shared" si="9"/>
        <v>565836.10725</v>
      </c>
      <c r="Y11" s="19">
        <f t="shared" ref="Y11:Z11" si="10">Y6+Y10</f>
        <v>593612.93950999994</v>
      </c>
      <c r="Z11" s="19">
        <f t="shared" si="10"/>
        <v>617227.27144000004</v>
      </c>
      <c r="AA11" s="19">
        <v>642389.5480800001</v>
      </c>
      <c r="AB11" s="19">
        <v>617734.05701999995</v>
      </c>
      <c r="AC11" s="123"/>
      <c r="AD11" s="19">
        <f t="shared" si="6"/>
        <v>2356246.8284199997</v>
      </c>
      <c r="AE11" s="19">
        <f t="shared" si="6"/>
        <v>1869069.89775</v>
      </c>
      <c r="AF11" s="19">
        <f t="shared" si="6"/>
        <v>1643475.5739699998</v>
      </c>
      <c r="AG11" s="19">
        <f t="shared" si="6"/>
        <v>2190677.7281399998</v>
      </c>
      <c r="AH11" s="19">
        <f t="shared" ref="AH11:AI11" si="11">AH6+AH10</f>
        <v>2246130.3705660924</v>
      </c>
      <c r="AI11" s="19">
        <f t="shared" si="11"/>
        <v>2299612.3152700001</v>
      </c>
      <c r="AJ11" s="23"/>
    </row>
    <row r="12" spans="1:36" ht="16.5" customHeight="1" x14ac:dyDescent="0.5">
      <c r="A12" s="40" t="s">
        <v>1241</v>
      </c>
      <c r="B12" s="42">
        <f t="shared" ref="B12:X12" si="12">B13+B14</f>
        <v>-271375.59135999938</v>
      </c>
      <c r="C12" s="42">
        <f t="shared" si="12"/>
        <v>-342002.67756999878</v>
      </c>
      <c r="D12" s="42">
        <f t="shared" si="12"/>
        <v>-362051.10302000027</v>
      </c>
      <c r="E12" s="42">
        <f t="shared" si="12"/>
        <v>-314200.88476000004</v>
      </c>
      <c r="F12" s="42">
        <f t="shared" si="12"/>
        <v>-349222.86835000047</v>
      </c>
      <c r="G12" s="42">
        <f t="shared" si="12"/>
        <v>-450259.41658999887</v>
      </c>
      <c r="H12" s="42">
        <f t="shared" si="12"/>
        <v>-205289.91115000076</v>
      </c>
      <c r="I12" s="42">
        <f t="shared" si="12"/>
        <v>-107920.30430999902</v>
      </c>
      <c r="J12" s="42">
        <f t="shared" si="12"/>
        <v>-60786.691232133206</v>
      </c>
      <c r="K12" s="42">
        <f t="shared" si="12"/>
        <v>-137502.9793399995</v>
      </c>
      <c r="L12" s="42">
        <f t="shared" si="12"/>
        <v>-186941.5522599995</v>
      </c>
      <c r="M12" s="42">
        <f t="shared" si="12"/>
        <v>-225372.01217000012</v>
      </c>
      <c r="N12" s="42">
        <f t="shared" si="12"/>
        <v>-251165.8486837277</v>
      </c>
      <c r="O12" s="42">
        <f t="shared" si="12"/>
        <v>-299398.80526873487</v>
      </c>
      <c r="P12" s="42">
        <f t="shared" si="12"/>
        <v>-302248.83496264112</v>
      </c>
      <c r="Q12" s="42">
        <f t="shared" si="12"/>
        <v>-363783.66717750783</v>
      </c>
      <c r="R12" s="42">
        <f t="shared" si="12"/>
        <v>-320867.27982518828</v>
      </c>
      <c r="S12" s="42">
        <f t="shared" si="12"/>
        <v>-335555.70172705664</v>
      </c>
      <c r="T12" s="42">
        <f t="shared" si="12"/>
        <v>-328253.12250000058</v>
      </c>
      <c r="U12" s="42">
        <f t="shared" si="12"/>
        <v>-311030.44097999902</v>
      </c>
      <c r="V12" s="42">
        <f t="shared" si="12"/>
        <v>-284606.40688999981</v>
      </c>
      <c r="W12" s="42">
        <f t="shared" si="12"/>
        <v>-288596.7645500002</v>
      </c>
      <c r="X12" s="42">
        <f t="shared" si="12"/>
        <v>-270576.95729000052</v>
      </c>
      <c r="Y12" s="42">
        <f>Y13+Y14</f>
        <v>-280517.20284989249</v>
      </c>
      <c r="Z12" s="42">
        <v>-279525.99998999998</v>
      </c>
      <c r="AA12" s="42">
        <v>-286049.61764004233</v>
      </c>
      <c r="AB12" s="42">
        <v>-235611.05721999999</v>
      </c>
      <c r="AC12" s="122"/>
      <c r="AD12" s="42">
        <f>AD13+AD14</f>
        <v>-1289630.2567099985</v>
      </c>
      <c r="AE12" s="42">
        <f t="shared" ref="AE12:AI12" si="13">AE13+AE14</f>
        <v>-1112692.5003999991</v>
      </c>
      <c r="AF12" s="42">
        <f t="shared" si="13"/>
        <v>-610603.23500213237</v>
      </c>
      <c r="AG12" s="42">
        <f t="shared" si="13"/>
        <v>-1216597.1560926116</v>
      </c>
      <c r="AH12" s="42">
        <f t="shared" si="13"/>
        <v>-1295706.5450322446</v>
      </c>
      <c r="AI12" s="42">
        <f t="shared" si="13"/>
        <v>-1124297.3315798931</v>
      </c>
      <c r="AJ12" s="42"/>
    </row>
    <row r="13" spans="1:36" s="166" customFormat="1" ht="16.5" hidden="1" customHeight="1" x14ac:dyDescent="0.5">
      <c r="A13" s="164" t="s">
        <v>1082</v>
      </c>
      <c r="B13" s="165">
        <v>-181104.09570999997</v>
      </c>
      <c r="C13" s="165">
        <v>-245028.38739999908</v>
      </c>
      <c r="D13" s="165">
        <v>-267595.15649999958</v>
      </c>
      <c r="E13" s="165">
        <v>-229549.80133000013</v>
      </c>
      <c r="F13" s="165">
        <v>-261896.37266267842</v>
      </c>
      <c r="G13" s="165">
        <v>-332278.97094532329</v>
      </c>
      <c r="H13" s="165">
        <v>-165551.69509184445</v>
      </c>
      <c r="I13" s="165">
        <v>-74564.051569999297</v>
      </c>
      <c r="J13" s="165">
        <v>-47114.524188312302</v>
      </c>
      <c r="K13" s="165">
        <v>-121012.68444799</v>
      </c>
      <c r="L13" s="165">
        <v>-171633.51707430099</v>
      </c>
      <c r="M13" s="165">
        <v>-182058.14681000001</v>
      </c>
      <c r="N13" s="165">
        <v>-194733.60879530958</v>
      </c>
      <c r="O13" s="165">
        <v>-244715.63067195498</v>
      </c>
      <c r="P13" s="165">
        <v>-231647.16030051955</v>
      </c>
      <c r="Q13" s="165">
        <v>-278151.41203655011</v>
      </c>
      <c r="R13" s="165">
        <v>-240824.25842775602</v>
      </c>
      <c r="S13" s="165">
        <v>-266649.41705934727</v>
      </c>
      <c r="T13" s="165">
        <v>-266002.27998235088</v>
      </c>
      <c r="U13" s="165">
        <v>-244519.40422709635</v>
      </c>
      <c r="V13" s="165">
        <v>-214996.58278940961</v>
      </c>
      <c r="W13" s="165">
        <v>-218344.80412626022</v>
      </c>
      <c r="X13" s="165">
        <v>-207870.44144845044</v>
      </c>
      <c r="Y13" s="165">
        <v>-219289.25851965172</v>
      </c>
      <c r="Z13" s="166">
        <v>0</v>
      </c>
      <c r="AA13" s="166">
        <v>0</v>
      </c>
      <c r="AB13" s="166">
        <v>0</v>
      </c>
      <c r="AC13" s="167"/>
      <c r="AD13" s="165">
        <f>SUM(B13:E13)</f>
        <v>-923277.44093999872</v>
      </c>
      <c r="AE13" s="165">
        <f>SUM(F13:I13)</f>
        <v>-834291.09026984544</v>
      </c>
      <c r="AF13" s="165">
        <f>SUM(J13:M13)</f>
        <v>-521818.8725206033</v>
      </c>
      <c r="AG13" s="165">
        <f>SUM(N13:Q13)</f>
        <v>-949247.81180433428</v>
      </c>
      <c r="AH13" s="165">
        <f>SUM(R13:U13)</f>
        <v>-1017995.3596965505</v>
      </c>
      <c r="AI13" s="165">
        <f t="shared" ref="AI13:AI16" si="14">SUM(V13:Y13)</f>
        <v>-860501.08688377205</v>
      </c>
      <c r="AJ13" s="165"/>
    </row>
    <row r="14" spans="1:36" s="166" customFormat="1" ht="16.5" hidden="1" customHeight="1" x14ac:dyDescent="0.5">
      <c r="A14" s="168" t="s">
        <v>1083</v>
      </c>
      <c r="B14" s="165">
        <v>-90271.495649999444</v>
      </c>
      <c r="C14" s="165">
        <v>-96974.290169999716</v>
      </c>
      <c r="D14" s="165">
        <v>-94455.946520000696</v>
      </c>
      <c r="E14" s="165">
        <v>-84651.083429999882</v>
      </c>
      <c r="F14" s="165">
        <v>-87326.495687322022</v>
      </c>
      <c r="G14" s="165">
        <v>-117980.44564467561</v>
      </c>
      <c r="H14" s="165">
        <v>-39738.216058156315</v>
      </c>
      <c r="I14" s="165">
        <v>-33356.252739999713</v>
      </c>
      <c r="J14" s="165">
        <v>-13672.1670438209</v>
      </c>
      <c r="K14" s="165">
        <v>-16490.294892009504</v>
      </c>
      <c r="L14" s="165">
        <v>-15308.0351856985</v>
      </c>
      <c r="M14" s="165">
        <v>-43313.865360000105</v>
      </c>
      <c r="N14" s="165">
        <v>-56432.239888418124</v>
      </c>
      <c r="O14" s="165">
        <v>-54683.1745967799</v>
      </c>
      <c r="P14" s="165">
        <v>-70601.674662121601</v>
      </c>
      <c r="Q14" s="165">
        <v>-85632.255140957728</v>
      </c>
      <c r="R14" s="165">
        <v>-80043.021397432254</v>
      </c>
      <c r="S14" s="165">
        <v>-68906.284667709406</v>
      </c>
      <c r="T14" s="165">
        <v>-62250.842517649682</v>
      </c>
      <c r="U14" s="165">
        <v>-66511.036752902684</v>
      </c>
      <c r="V14" s="165">
        <v>-69609.82410059018</v>
      </c>
      <c r="W14" s="165">
        <v>-70251.960423739991</v>
      </c>
      <c r="X14" s="165">
        <v>-62706.51584155007</v>
      </c>
      <c r="Y14" s="165">
        <v>-61227.944330240753</v>
      </c>
      <c r="Z14" s="165">
        <v>0</v>
      </c>
      <c r="AA14" s="165">
        <v>0</v>
      </c>
      <c r="AB14" s="165">
        <v>0</v>
      </c>
      <c r="AC14" s="167"/>
      <c r="AD14" s="165">
        <f>SUM(B14:E14)</f>
        <v>-366352.81576999975</v>
      </c>
      <c r="AE14" s="165">
        <f>SUM(F14:I14)</f>
        <v>-278401.41013015364</v>
      </c>
      <c r="AF14" s="165">
        <f>SUM(J14:M14)</f>
        <v>-88784.36248152901</v>
      </c>
      <c r="AG14" s="165">
        <f>SUM(N14:Q14)</f>
        <v>-267349.34428827732</v>
      </c>
      <c r="AH14" s="165">
        <f>SUM(R14:U14)</f>
        <v>-277711.185335694</v>
      </c>
      <c r="AI14" s="165">
        <f t="shared" si="14"/>
        <v>-263796.24469612102</v>
      </c>
      <c r="AJ14" s="165"/>
    </row>
    <row r="15" spans="1:36" ht="16.5" customHeight="1" x14ac:dyDescent="0.5">
      <c r="A15" s="107" t="s">
        <v>1140</v>
      </c>
      <c r="B15" s="42">
        <v>40631.767399999619</v>
      </c>
      <c r="C15" s="42">
        <v>43537.617419998642</v>
      </c>
      <c r="D15" s="42">
        <v>69523.321980000022</v>
      </c>
      <c r="E15" s="42">
        <v>128033.07854000044</v>
      </c>
      <c r="F15" s="42">
        <v>95099.918790001873</v>
      </c>
      <c r="G15" s="42">
        <v>148929.59350999832</v>
      </c>
      <c r="H15" s="42">
        <v>362812.54484000109</v>
      </c>
      <c r="I15" s="42">
        <v>258689.39703999902</v>
      </c>
      <c r="J15" s="42">
        <v>170352.26866000175</v>
      </c>
      <c r="K15" s="42">
        <v>168100.31251999855</v>
      </c>
      <c r="L15" s="42">
        <v>169438.52951000119</v>
      </c>
      <c r="M15" s="42">
        <v>183504.48475999999</v>
      </c>
      <c r="N15" s="42">
        <v>101645.36235999918</v>
      </c>
      <c r="O15" s="42">
        <v>101935.42425</v>
      </c>
      <c r="P15" s="42">
        <v>95463.183249999769</v>
      </c>
      <c r="Q15" s="42">
        <v>110932.85448081099</v>
      </c>
      <c r="R15" s="42">
        <v>47687.862305188319</v>
      </c>
      <c r="S15" s="42">
        <v>42450.765657056807</v>
      </c>
      <c r="T15" s="42">
        <v>54376.930670000715</v>
      </c>
      <c r="U15" s="42">
        <v>112166.19884999905</v>
      </c>
      <c r="V15" s="42">
        <v>92295.801659999706</v>
      </c>
      <c r="W15" s="42">
        <v>91935.405930000168</v>
      </c>
      <c r="X15" s="42">
        <v>77958.609370000631</v>
      </c>
      <c r="Y15" s="42">
        <v>70095.627979892553</v>
      </c>
      <c r="Z15" s="42">
        <v>71516.436000000002</v>
      </c>
      <c r="AA15" s="42">
        <v>68655.778100042342</v>
      </c>
      <c r="AB15" s="42">
        <v>63976.691210000005</v>
      </c>
      <c r="AC15" s="123"/>
      <c r="AD15" s="42">
        <f>SUM(B15:E15)</f>
        <v>281725.78533999872</v>
      </c>
      <c r="AE15" s="42">
        <f>SUM(F15:I15)</f>
        <v>865531.45418000035</v>
      </c>
      <c r="AF15" s="42">
        <f>SUM(J15:M15)</f>
        <v>691395.59545000154</v>
      </c>
      <c r="AG15" s="42">
        <f>SUM(N15:Q15)</f>
        <v>409976.82434080995</v>
      </c>
      <c r="AH15" s="42">
        <f>SUM(R15:U15)</f>
        <v>256681.7574822449</v>
      </c>
      <c r="AI15" s="42">
        <f t="shared" si="14"/>
        <v>332285.44493989309</v>
      </c>
      <c r="AJ15" s="42"/>
    </row>
    <row r="16" spans="1:36" ht="16.5" customHeight="1" x14ac:dyDescent="0.5">
      <c r="A16" s="107" t="s">
        <v>1084</v>
      </c>
      <c r="B16" s="42">
        <v>-23902.739450000001</v>
      </c>
      <c r="C16" s="42">
        <v>-26283.733469999999</v>
      </c>
      <c r="D16" s="42">
        <v>-50671.025520000003</v>
      </c>
      <c r="E16" s="42">
        <v>-83986.690529999993</v>
      </c>
      <c r="F16" s="42">
        <v>-66970.391199999998</v>
      </c>
      <c r="G16" s="42">
        <v>-147390.57942999998</v>
      </c>
      <c r="H16" s="42">
        <v>-317245.04840000003</v>
      </c>
      <c r="I16" s="42">
        <v>-259881.35771000001</v>
      </c>
      <c r="J16" s="42">
        <v>-165361.43098999999</v>
      </c>
      <c r="K16" s="42">
        <v>-139169.53304000001</v>
      </c>
      <c r="L16" s="42">
        <v>-137835.22396</v>
      </c>
      <c r="M16" s="42">
        <v>-105332.05116999999</v>
      </c>
      <c r="N16" s="42">
        <v>-91767.442190000002</v>
      </c>
      <c r="O16" s="42">
        <v>-115308.23134</v>
      </c>
      <c r="P16" s="42">
        <v>-125712.90482</v>
      </c>
      <c r="Q16" s="42">
        <v>-94794.487609999982</v>
      </c>
      <c r="R16" s="42">
        <v>-69132.245079999993</v>
      </c>
      <c r="S16" s="42">
        <v>-62747.386480000001</v>
      </c>
      <c r="T16" s="42">
        <v>-70708.689570000002</v>
      </c>
      <c r="U16" s="42">
        <v>-112024.74258000001</v>
      </c>
      <c r="V16" s="42">
        <v>-91571.012959999993</v>
      </c>
      <c r="W16" s="42">
        <v>-98882.061599999986</v>
      </c>
      <c r="X16" s="42">
        <v>-82644.647680000009</v>
      </c>
      <c r="Y16" s="42">
        <v>-91661.426090000023</v>
      </c>
      <c r="Z16" s="42">
        <v>-85893.305569999997</v>
      </c>
      <c r="AA16" s="42">
        <v>-108699.95163</v>
      </c>
      <c r="AB16" s="42">
        <v>-108200.47666</v>
      </c>
      <c r="AC16" s="124"/>
      <c r="AD16" s="42">
        <f>SUM(B16:E16)</f>
        <v>-184844.18896999999</v>
      </c>
      <c r="AE16" s="42">
        <f>SUM(F16:I16)</f>
        <v>-791487.37674000009</v>
      </c>
      <c r="AF16" s="42">
        <f>SUM(J16:M16)</f>
        <v>-547698.23916</v>
      </c>
      <c r="AG16" s="42">
        <f>SUM(N16:Q16)</f>
        <v>-427583.06595999992</v>
      </c>
      <c r="AH16" s="42">
        <f>SUM(R16:U16)</f>
        <v>-314613.06371000002</v>
      </c>
      <c r="AI16" s="42">
        <f t="shared" si="14"/>
        <v>-364759.14833</v>
      </c>
      <c r="AJ16" s="93"/>
    </row>
    <row r="17" spans="1:37" ht="16.5" customHeight="1" x14ac:dyDescent="0.5">
      <c r="A17" s="27" t="s">
        <v>1085</v>
      </c>
      <c r="B17" s="19">
        <f>SUM(B13:B16)</f>
        <v>-254646.56340999977</v>
      </c>
      <c r="C17" s="19">
        <f t="shared" ref="C17:AG17" si="15">SUM(C13:C16)</f>
        <v>-324748.79362000013</v>
      </c>
      <c r="D17" s="19">
        <f t="shared" si="15"/>
        <v>-343198.80656000029</v>
      </c>
      <c r="E17" s="19">
        <f t="shared" si="15"/>
        <v>-270154.49674999958</v>
      </c>
      <c r="F17" s="19">
        <f t="shared" si="15"/>
        <v>-321093.34075999859</v>
      </c>
      <c r="G17" s="19">
        <f t="shared" si="15"/>
        <v>-448720.40251000057</v>
      </c>
      <c r="H17" s="19">
        <f t="shared" si="15"/>
        <v>-159722.41470999969</v>
      </c>
      <c r="I17" s="19">
        <f t="shared" si="15"/>
        <v>-109112.26498000001</v>
      </c>
      <c r="J17" s="19">
        <f t="shared" si="15"/>
        <v>-55795.853562131451</v>
      </c>
      <c r="K17" s="19">
        <f t="shared" si="15"/>
        <v>-108572.19986000095</v>
      </c>
      <c r="L17" s="19">
        <f t="shared" si="15"/>
        <v>-155338.24670999832</v>
      </c>
      <c r="M17" s="19">
        <f t="shared" si="15"/>
        <v>-147199.57858000012</v>
      </c>
      <c r="N17" s="19">
        <f t="shared" si="15"/>
        <v>-241287.92851372852</v>
      </c>
      <c r="O17" s="19">
        <f t="shared" si="15"/>
        <v>-312771.61235873488</v>
      </c>
      <c r="P17" s="19">
        <f t="shared" si="15"/>
        <v>-332498.55653264135</v>
      </c>
      <c r="Q17" s="19">
        <f t="shared" si="15"/>
        <v>-347645.30030669679</v>
      </c>
      <c r="R17" s="19">
        <f t="shared" ref="R17" si="16">SUM(R13:R16)</f>
        <v>-342311.66259999992</v>
      </c>
      <c r="S17" s="19">
        <f t="shared" ref="S17:T17" si="17">SUM(S13:S16)</f>
        <v>-355852.32254999981</v>
      </c>
      <c r="T17" s="19">
        <f t="shared" si="17"/>
        <v>-344584.88139999984</v>
      </c>
      <c r="U17" s="19">
        <f t="shared" ref="U17:V17" si="18">SUM(U13:U16)</f>
        <v>-310888.98470999999</v>
      </c>
      <c r="V17" s="19">
        <f t="shared" si="18"/>
        <v>-283881.61819000007</v>
      </c>
      <c r="W17" s="19">
        <f t="shared" ref="W17:X17" si="19">SUM(W13:W16)</f>
        <v>-295543.42021999997</v>
      </c>
      <c r="X17" s="19">
        <f t="shared" si="19"/>
        <v>-275262.99559999991</v>
      </c>
      <c r="Y17" s="19">
        <f>SUM(Y13:Y16)</f>
        <v>-302083.00095999998</v>
      </c>
      <c r="Z17" s="19">
        <f>SUM(Z12:Z16)</f>
        <v>-293902.86956000002</v>
      </c>
      <c r="AA17" s="19">
        <v>-326093.79116999998</v>
      </c>
      <c r="AB17" s="19">
        <v>-279834.84266999998</v>
      </c>
      <c r="AC17" s="124"/>
      <c r="AD17" s="19">
        <f t="shared" si="15"/>
        <v>-1192748.6603399997</v>
      </c>
      <c r="AE17" s="19">
        <f t="shared" si="15"/>
        <v>-1038648.4229599988</v>
      </c>
      <c r="AF17" s="19">
        <f t="shared" si="15"/>
        <v>-466905.87871213083</v>
      </c>
      <c r="AG17" s="19">
        <f t="shared" si="15"/>
        <v>-1234203.3977118016</v>
      </c>
      <c r="AH17" s="19">
        <f t="shared" ref="AH17:AI17" si="20">SUM(AH13:AH16)</f>
        <v>-1353637.8512599999</v>
      </c>
      <c r="AI17" s="19">
        <f t="shared" si="20"/>
        <v>-1156771.0349699999</v>
      </c>
      <c r="AJ17" s="23"/>
    </row>
    <row r="18" spans="1:37" ht="16.5" customHeight="1" x14ac:dyDescent="0.5">
      <c r="A18" s="27" t="s">
        <v>1086</v>
      </c>
      <c r="B18" s="19">
        <f>B11+B17</f>
        <v>304768.54984000028</v>
      </c>
      <c r="C18" s="19">
        <f t="shared" ref="C18:AG18" si="21">C11+C17</f>
        <v>261836.65987999982</v>
      </c>
      <c r="D18" s="19">
        <f t="shared" si="21"/>
        <v>259485.50036999979</v>
      </c>
      <c r="E18" s="19">
        <f t="shared" si="21"/>
        <v>337407.45799000026</v>
      </c>
      <c r="F18" s="19">
        <f t="shared" si="21"/>
        <v>279840.95199000143</v>
      </c>
      <c r="G18" s="19">
        <f t="shared" si="21"/>
        <v>64328.017719999363</v>
      </c>
      <c r="H18" s="19">
        <f t="shared" si="21"/>
        <v>224941.04756000033</v>
      </c>
      <c r="I18" s="19">
        <f t="shared" si="21"/>
        <v>261311.45751999997</v>
      </c>
      <c r="J18" s="19">
        <f t="shared" si="21"/>
        <v>332300.00452786853</v>
      </c>
      <c r="K18" s="19">
        <f t="shared" si="21"/>
        <v>261163.67941999904</v>
      </c>
      <c r="L18" s="19">
        <f t="shared" si="21"/>
        <v>264029.4476300017</v>
      </c>
      <c r="M18" s="19">
        <f t="shared" si="21"/>
        <v>319076.5636799999</v>
      </c>
      <c r="N18" s="19">
        <f t="shared" si="21"/>
        <v>258305.55030627144</v>
      </c>
      <c r="O18" s="19">
        <f t="shared" si="21"/>
        <v>223260.60337126505</v>
      </c>
      <c r="P18" s="19">
        <f t="shared" si="21"/>
        <v>251261.29271735862</v>
      </c>
      <c r="Q18" s="19">
        <f t="shared" si="21"/>
        <v>223646.88403330324</v>
      </c>
      <c r="R18" s="19">
        <f t="shared" ref="R18" si="22">R11+R17</f>
        <v>211053.29843609221</v>
      </c>
      <c r="S18" s="19">
        <f t="shared" ref="S18:T18" si="23">S11+S17</f>
        <v>197503.30243000027</v>
      </c>
      <c r="T18" s="19">
        <f t="shared" si="23"/>
        <v>198772.79621000006</v>
      </c>
      <c r="U18" s="19">
        <f t="shared" ref="U18:V18" si="24">U11+U17</f>
        <v>285163.12222999986</v>
      </c>
      <c r="V18" s="19">
        <f t="shared" si="24"/>
        <v>287554.83493999997</v>
      </c>
      <c r="W18" s="19">
        <f t="shared" ref="W18:X18" si="25">W11+W17</f>
        <v>273183.39515999996</v>
      </c>
      <c r="X18" s="19">
        <f t="shared" si="25"/>
        <v>290573.11165000009</v>
      </c>
      <c r="Y18" s="19">
        <f>Y11+Y17</f>
        <v>291529.93854999996</v>
      </c>
      <c r="Z18" s="19">
        <f>Z11+Z17</f>
        <v>323324.40188000002</v>
      </c>
      <c r="AA18" s="19">
        <v>316295.75691000011</v>
      </c>
      <c r="AB18" s="19">
        <v>337899.21434999997</v>
      </c>
      <c r="AC18" s="124"/>
      <c r="AD18" s="19">
        <f t="shared" si="21"/>
        <v>1163498.16808</v>
      </c>
      <c r="AE18" s="19">
        <f t="shared" si="21"/>
        <v>830421.47479000117</v>
      </c>
      <c r="AF18" s="19">
        <f t="shared" si="21"/>
        <v>1176569.6952578691</v>
      </c>
      <c r="AG18" s="19">
        <f t="shared" si="21"/>
        <v>956474.33042819821</v>
      </c>
      <c r="AH18" s="19">
        <f t="shared" ref="AH18:AI18" si="26">AH11+AH17</f>
        <v>892492.51930609252</v>
      </c>
      <c r="AI18" s="19">
        <f t="shared" si="26"/>
        <v>1142841.2803000002</v>
      </c>
      <c r="AJ18" s="23"/>
    </row>
    <row r="19" spans="1:37" ht="16.5" customHeight="1" x14ac:dyDescent="0.5">
      <c r="A19" s="101" t="s">
        <v>1087</v>
      </c>
      <c r="B19" s="108">
        <f>B18/B11</f>
        <v>0.5447985630373926</v>
      </c>
      <c r="C19" s="108">
        <f t="shared" ref="C19:Q19" si="27">C18/C11</f>
        <v>0.44637428070827506</v>
      </c>
      <c r="D19" s="108">
        <f t="shared" si="27"/>
        <v>0.43054962172781153</v>
      </c>
      <c r="E19" s="108">
        <f t="shared" si="27"/>
        <v>0.55534658705611428</v>
      </c>
      <c r="F19" s="108">
        <f t="shared" si="27"/>
        <v>0.46567645642153516</v>
      </c>
      <c r="G19" s="108">
        <f t="shared" si="27"/>
        <v>0.12538391150519687</v>
      </c>
      <c r="H19" s="108">
        <f t="shared" si="27"/>
        <v>0.58477362584053127</v>
      </c>
      <c r="I19" s="108">
        <f t="shared" si="27"/>
        <v>0.70543931624141587</v>
      </c>
      <c r="J19" s="108">
        <f t="shared" si="27"/>
        <v>0.85623177264315886</v>
      </c>
      <c r="K19" s="108">
        <f t="shared" si="27"/>
        <v>0.70635200437829426</v>
      </c>
      <c r="L19" s="108">
        <f t="shared" si="27"/>
        <v>0.62958938228546835</v>
      </c>
      <c r="M19" s="108">
        <f t="shared" si="27"/>
        <v>0.68430814867229428</v>
      </c>
      <c r="N19" s="108">
        <f t="shared" si="27"/>
        <v>0.51703146909837294</v>
      </c>
      <c r="O19" s="108">
        <f t="shared" si="27"/>
        <v>0.41650594277662162</v>
      </c>
      <c r="P19" s="108">
        <f t="shared" si="27"/>
        <v>0.4304189351840022</v>
      </c>
      <c r="Q19" s="108">
        <f t="shared" si="27"/>
        <v>0.39147548341078225</v>
      </c>
      <c r="R19" s="108">
        <f t="shared" ref="R19:T19" si="28">R18/R11</f>
        <v>0.38139982343827272</v>
      </c>
      <c r="S19" s="108">
        <f t="shared" si="28"/>
        <v>0.35691930020073193</v>
      </c>
      <c r="T19" s="108">
        <f t="shared" si="28"/>
        <v>0.36582311136987578</v>
      </c>
      <c r="U19" s="108">
        <f t="shared" ref="U19:V19" si="29">U18/U11</f>
        <v>0.47841978731350265</v>
      </c>
      <c r="V19" s="108">
        <f t="shared" si="29"/>
        <v>0.50321402032533991</v>
      </c>
      <c r="W19" s="108">
        <f t="shared" ref="W19:X19" si="30">W18/W11</f>
        <v>0.480342033771469</v>
      </c>
      <c r="X19" s="108">
        <f t="shared" si="30"/>
        <v>0.51352875492906269</v>
      </c>
      <c r="Y19" s="108">
        <f>Y18/Y11</f>
        <v>0.49111115871336036</v>
      </c>
      <c r="Z19" s="108">
        <f t="shared" ref="Z19" si="31">Z18/Z11</f>
        <v>0.52383362958943724</v>
      </c>
      <c r="AA19" s="108">
        <v>0.49237375959082413</v>
      </c>
      <c r="AB19" s="108">
        <v>0.54699787151133228</v>
      </c>
      <c r="AC19" s="124"/>
      <c r="AD19" s="108">
        <f t="shared" ref="AD19:AG19" si="32">AD18/AD11</f>
        <v>0.49379299063510806</v>
      </c>
      <c r="AE19" s="108">
        <f t="shared" si="32"/>
        <v>0.444296639622557</v>
      </c>
      <c r="AF19" s="108">
        <f t="shared" si="32"/>
        <v>0.71590336594765014</v>
      </c>
      <c r="AG19" s="108">
        <f t="shared" si="32"/>
        <v>0.43661115377308146</v>
      </c>
      <c r="AH19" s="108">
        <f t="shared" ref="AH19:AI19" si="33">AH18/AH11</f>
        <v>0.39734671281843609</v>
      </c>
      <c r="AI19" s="108">
        <f t="shared" si="33"/>
        <v>0.49697128194663454</v>
      </c>
      <c r="AJ19" s="42"/>
    </row>
    <row r="20" spans="1:37" ht="16.5" customHeight="1" x14ac:dyDescent="0.5">
      <c r="A20" s="40" t="s">
        <v>109</v>
      </c>
      <c r="B20" s="42">
        <v>-178575.83551999999</v>
      </c>
      <c r="C20" s="42">
        <v>-177219.71182999999</v>
      </c>
      <c r="D20" s="42">
        <v>-179908.67394000001</v>
      </c>
      <c r="E20" s="42">
        <v>-201576.93614000001</v>
      </c>
      <c r="F20" s="42">
        <v>-212910.59372999996</v>
      </c>
      <c r="G20" s="42">
        <v>-182835.17112999997</v>
      </c>
      <c r="H20" s="42">
        <v>-215350.05263000002</v>
      </c>
      <c r="I20" s="42">
        <v>-221132.07819999999</v>
      </c>
      <c r="J20" s="42">
        <v>-222268.58113999994</v>
      </c>
      <c r="K20" s="42">
        <v>-172623.75380000001</v>
      </c>
      <c r="L20" s="42">
        <v>-189290.14736</v>
      </c>
      <c r="M20" s="42">
        <v>-202978.15018</v>
      </c>
      <c r="N20" s="42">
        <v>-220603.78004000004</v>
      </c>
      <c r="O20" s="42">
        <v>-202402.64967999997</v>
      </c>
      <c r="P20" s="42">
        <v>-203102.11095999996</v>
      </c>
      <c r="Q20" s="42">
        <v>-207817.25156000006</v>
      </c>
      <c r="R20" s="42">
        <v>-181713.86407000001</v>
      </c>
      <c r="S20" s="42">
        <v>-176358.25636</v>
      </c>
      <c r="T20" s="42">
        <v>-179680.86740000005</v>
      </c>
      <c r="U20" s="42">
        <v>-179188.65697000001</v>
      </c>
      <c r="V20" s="42">
        <v>-190039.18854</v>
      </c>
      <c r="W20" s="42">
        <v>-185460.25374999997</v>
      </c>
      <c r="X20" s="42">
        <v>-190215.32364000005</v>
      </c>
      <c r="Y20" s="42">
        <v>-220459.38506</v>
      </c>
      <c r="Z20" s="42">
        <v>-195279.22457999998</v>
      </c>
      <c r="AA20" s="42">
        <v>-191955.69926999998</v>
      </c>
      <c r="AB20" s="42">
        <v>-197321.42268999998</v>
      </c>
      <c r="AC20" s="124"/>
      <c r="AD20" s="42">
        <f t="shared" ref="AD20:AD27" si="34">SUM(B20:E20)</f>
        <v>-737281.15743000002</v>
      </c>
      <c r="AE20" s="42">
        <f t="shared" ref="AE20:AE27" si="35">SUM(F20:I20)</f>
        <v>-832227.89568999992</v>
      </c>
      <c r="AF20" s="42">
        <f t="shared" ref="AF20:AF27" si="36">SUM(J20:M20)</f>
        <v>-787160.63248000003</v>
      </c>
      <c r="AG20" s="42">
        <f t="shared" ref="AG20:AG27" si="37">SUM(N20:Q20)</f>
        <v>-833925.7922400001</v>
      </c>
      <c r="AH20" s="42">
        <f t="shared" ref="AH20:AH28" si="38">SUM(R20:U20)</f>
        <v>-716941.64480000001</v>
      </c>
      <c r="AI20" s="42">
        <f t="shared" ref="AI20:AI24" si="39">SUM(V20:Y20)</f>
        <v>-786174.15098999999</v>
      </c>
      <c r="AJ20" s="42"/>
    </row>
    <row r="21" spans="1:37" ht="16.5" customHeight="1" x14ac:dyDescent="0.5">
      <c r="A21" s="40" t="s">
        <v>1088</v>
      </c>
      <c r="B21" s="42">
        <v>34.003259999999997</v>
      </c>
      <c r="C21" s="42">
        <v>5132.9666900000002</v>
      </c>
      <c r="D21" s="42">
        <v>49.976379999999999</v>
      </c>
      <c r="E21" s="42">
        <v>35004.642480000002</v>
      </c>
      <c r="F21" s="42">
        <v>17.440630000000002</v>
      </c>
      <c r="G21" s="42">
        <v>2.2784800000000001</v>
      </c>
      <c r="H21" s="42">
        <v>4.2595200000001494</v>
      </c>
      <c r="I21" s="42">
        <v>1.01017</v>
      </c>
      <c r="J21" s="42">
        <v>132.94720000000001</v>
      </c>
      <c r="K21" s="109">
        <v>7.1719999999999992E-2</v>
      </c>
      <c r="L21" s="109">
        <v>0.38486999999999999</v>
      </c>
      <c r="M21" s="42">
        <v>6.2021899999963352</v>
      </c>
      <c r="N21" s="42">
        <v>9.0413399999999999</v>
      </c>
      <c r="O21" s="42">
        <v>9.6973600000000015</v>
      </c>
      <c r="P21" s="42">
        <v>11.35693</v>
      </c>
      <c r="Q21" s="42">
        <v>-97581.921600000001</v>
      </c>
      <c r="R21" s="42">
        <v>155.06330999999997</v>
      </c>
      <c r="S21" s="42">
        <v>78.174990000000008</v>
      </c>
      <c r="T21" s="42">
        <v>957.11983000000009</v>
      </c>
      <c r="U21" s="42">
        <v>18314.938779999997</v>
      </c>
      <c r="V21" s="42">
        <v>7100.4260300000005</v>
      </c>
      <c r="W21" s="42">
        <v>1389.90022</v>
      </c>
      <c r="X21" s="42">
        <v>11814.251689999999</v>
      </c>
      <c r="Y21" s="42">
        <v>27343.045359999996</v>
      </c>
      <c r="Z21" s="42">
        <v>-2243.2295400000003</v>
      </c>
      <c r="AA21" s="42">
        <v>-13754.67498</v>
      </c>
      <c r="AB21" s="42">
        <v>-21132.449509999991</v>
      </c>
      <c r="AC21" s="124"/>
      <c r="AD21" s="42">
        <f t="shared" si="34"/>
        <v>40221.588810000001</v>
      </c>
      <c r="AE21" s="42">
        <f t="shared" si="35"/>
        <v>24.98880000000015</v>
      </c>
      <c r="AF21" s="42">
        <f t="shared" si="36"/>
        <v>139.60597999999635</v>
      </c>
      <c r="AG21" s="42">
        <f t="shared" si="37"/>
        <v>-97551.825970000005</v>
      </c>
      <c r="AH21" s="42">
        <f t="shared" si="38"/>
        <v>19505.296909999997</v>
      </c>
      <c r="AI21" s="42">
        <f t="shared" si="39"/>
        <v>47647.623299999992</v>
      </c>
      <c r="AJ21" s="23"/>
    </row>
    <row r="22" spans="1:37" ht="16.5" customHeight="1" x14ac:dyDescent="0.5">
      <c r="A22" s="40" t="s">
        <v>1089</v>
      </c>
      <c r="B22" s="42">
        <v>8128.01692</v>
      </c>
      <c r="C22" s="42">
        <v>10448.141100000001</v>
      </c>
      <c r="D22" s="42">
        <v>10498.051380000001</v>
      </c>
      <c r="E22" s="42">
        <v>13431.11623</v>
      </c>
      <c r="F22" s="42">
        <v>7549.8373700000011</v>
      </c>
      <c r="G22" s="42">
        <v>2546.5248000000001</v>
      </c>
      <c r="H22" s="42">
        <v>8146.5492500000009</v>
      </c>
      <c r="I22" s="42">
        <v>12987.070060000002</v>
      </c>
      <c r="J22" s="42">
        <v>6096</v>
      </c>
      <c r="K22" s="42">
        <v>9639.5800600000002</v>
      </c>
      <c r="L22" s="42">
        <v>9768.3475500000004</v>
      </c>
      <c r="M22" s="42">
        <v>12699.8146</v>
      </c>
      <c r="N22" s="42">
        <v>7871.0597799999996</v>
      </c>
      <c r="O22" s="42">
        <v>10818.295409999999</v>
      </c>
      <c r="P22" s="42">
        <v>9483.2533099999982</v>
      </c>
      <c r="Q22" s="42">
        <v>13023.537660000005</v>
      </c>
      <c r="R22" s="42">
        <v>8601.0402200000008</v>
      </c>
      <c r="S22" s="42">
        <v>11058.465900000001</v>
      </c>
      <c r="T22" s="42">
        <v>10319.788680000001</v>
      </c>
      <c r="U22" s="42">
        <v>13540.127890000003</v>
      </c>
      <c r="V22" s="42">
        <v>8951.5054899999996</v>
      </c>
      <c r="W22" s="42">
        <v>11441.94931</v>
      </c>
      <c r="X22" s="42">
        <v>10832.960490000001</v>
      </c>
      <c r="Y22" s="42">
        <v>14081.666549999998</v>
      </c>
      <c r="Z22" s="42">
        <v>8947.2564499999989</v>
      </c>
      <c r="AA22" s="42">
        <v>12200.27766</v>
      </c>
      <c r="AB22" s="42">
        <v>11296.296399999999</v>
      </c>
      <c r="AC22" s="124"/>
      <c r="AD22" s="42">
        <f t="shared" si="34"/>
        <v>42505.325630000007</v>
      </c>
      <c r="AE22" s="42">
        <f t="shared" si="35"/>
        <v>31229.981480000002</v>
      </c>
      <c r="AF22" s="42">
        <f t="shared" si="36"/>
        <v>38203.742209999997</v>
      </c>
      <c r="AG22" s="42">
        <f t="shared" si="37"/>
        <v>41196.146160000004</v>
      </c>
      <c r="AH22" s="42">
        <f t="shared" si="38"/>
        <v>43519.422690000007</v>
      </c>
      <c r="AI22" s="42">
        <f t="shared" si="39"/>
        <v>45308.081839999999</v>
      </c>
      <c r="AJ22" s="42"/>
    </row>
    <row r="23" spans="1:37" ht="16.5" customHeight="1" x14ac:dyDescent="0.5">
      <c r="A23" s="40" t="s">
        <v>26</v>
      </c>
      <c r="B23" s="42">
        <v>-316.50161000000003</v>
      </c>
      <c r="C23" s="42">
        <v>-334.93817999999999</v>
      </c>
      <c r="D23" s="42">
        <v>-526.51596000000006</v>
      </c>
      <c r="E23" s="42">
        <v>-1204.4645</v>
      </c>
      <c r="F23" s="42">
        <v>-2120.7565299999997</v>
      </c>
      <c r="G23" s="42">
        <v>-2405.8388099999997</v>
      </c>
      <c r="H23" s="42">
        <v>-4548.5121099999997</v>
      </c>
      <c r="I23" s="42">
        <v>-5644.4825300000002</v>
      </c>
      <c r="J23" s="42">
        <v>-5859.0622200000007</v>
      </c>
      <c r="K23" s="42">
        <v>-6656.2093999999997</v>
      </c>
      <c r="L23" s="42">
        <v>-7321.1908599999997</v>
      </c>
      <c r="M23" s="42">
        <v>-8393.681700000001</v>
      </c>
      <c r="N23" s="42">
        <v>-10476.643599999999</v>
      </c>
      <c r="O23" s="42">
        <v>-9998.2149999999983</v>
      </c>
      <c r="P23" s="42">
        <v>-9451.6330000000016</v>
      </c>
      <c r="Q23" s="42">
        <v>-8987.3439999999991</v>
      </c>
      <c r="R23" s="42">
        <v>-15201.285950000001</v>
      </c>
      <c r="S23" s="42">
        <v>-15290.396069999999</v>
      </c>
      <c r="T23" s="42">
        <v>-15333.560290000003</v>
      </c>
      <c r="U23" s="42">
        <v>-15419.288309999996</v>
      </c>
      <c r="V23" s="42">
        <v>-20605.992309999998</v>
      </c>
      <c r="W23" s="42">
        <v>-20213.760000000002</v>
      </c>
      <c r="X23" s="42">
        <v>-20023.468000000001</v>
      </c>
      <c r="Y23" s="42">
        <v>-19375.493999999999</v>
      </c>
      <c r="Z23" s="42">
        <v>-20608.104300000003</v>
      </c>
      <c r="AA23" s="42">
        <v>-20589.212999999996</v>
      </c>
      <c r="AB23" s="42">
        <v>-20141.120790000001</v>
      </c>
      <c r="AC23" s="124"/>
      <c r="AD23" s="42">
        <f t="shared" si="34"/>
        <v>-2382.4202500000001</v>
      </c>
      <c r="AE23" s="42">
        <f t="shared" si="35"/>
        <v>-14719.589980000001</v>
      </c>
      <c r="AF23" s="42">
        <f t="shared" si="36"/>
        <v>-28230.144179999999</v>
      </c>
      <c r="AG23" s="42">
        <f t="shared" si="37"/>
        <v>-38913.835599999999</v>
      </c>
      <c r="AH23" s="42">
        <f t="shared" si="38"/>
        <v>-61244.530619999998</v>
      </c>
      <c r="AI23" s="42">
        <f t="shared" si="39"/>
        <v>-80218.714309999996</v>
      </c>
      <c r="AJ23" s="42"/>
    </row>
    <row r="24" spans="1:37" ht="16.5" customHeight="1" x14ac:dyDescent="0.5">
      <c r="A24" s="40" t="s">
        <v>1090</v>
      </c>
      <c r="B24" s="42">
        <v>-14161.017070000002</v>
      </c>
      <c r="C24" s="42">
        <v>-13315.763279999999</v>
      </c>
      <c r="D24" s="42">
        <v>-13723.776470000001</v>
      </c>
      <c r="E24" s="42">
        <v>-10994.51499</v>
      </c>
      <c r="F24" s="42">
        <v>-8719.5172999999995</v>
      </c>
      <c r="G24" s="42">
        <v>-10490.75049</v>
      </c>
      <c r="H24" s="42">
        <v>-9201.5890199999994</v>
      </c>
      <c r="I24" s="42">
        <v>-15593.447609999999</v>
      </c>
      <c r="J24" s="42">
        <v>-11907.95695</v>
      </c>
      <c r="K24" s="42">
        <v>-8918.5630299999993</v>
      </c>
      <c r="L24" s="42">
        <v>-11362.629650000003</v>
      </c>
      <c r="M24" s="42">
        <v>-26280.561670000006</v>
      </c>
      <c r="N24" s="42">
        <v>-24971.794979999991</v>
      </c>
      <c r="O24" s="42">
        <v>-33496.168950000007</v>
      </c>
      <c r="P24" s="42">
        <v>-39956.686269999991</v>
      </c>
      <c r="Q24" s="42">
        <v>-38408.677230000045</v>
      </c>
      <c r="R24" s="42">
        <v>-40739.292956092155</v>
      </c>
      <c r="S24" s="42">
        <v>-32545.662670000012</v>
      </c>
      <c r="T24" s="42">
        <v>-24461.030729999995</v>
      </c>
      <c r="U24" s="42">
        <v>-40486.555349999981</v>
      </c>
      <c r="V24" s="42">
        <v>-22507.346880000012</v>
      </c>
      <c r="W24" s="42">
        <v>-21788.993799999997</v>
      </c>
      <c r="X24" s="42">
        <v>-22755.270019999996</v>
      </c>
      <c r="Y24" s="42">
        <v>-23964.288549999997</v>
      </c>
      <c r="Z24" s="42">
        <v>-24101.156329999998</v>
      </c>
      <c r="AA24" s="42">
        <v>-32554.080760000001</v>
      </c>
      <c r="AB24" s="42">
        <v>-31827.406230000004</v>
      </c>
      <c r="AC24" s="124"/>
      <c r="AD24" s="42">
        <f t="shared" si="34"/>
        <v>-52195.071809999994</v>
      </c>
      <c r="AE24" s="42">
        <f t="shared" si="35"/>
        <v>-44005.30442</v>
      </c>
      <c r="AF24" s="42">
        <f t="shared" si="36"/>
        <v>-58469.71130000001</v>
      </c>
      <c r="AG24" s="42">
        <f t="shared" si="37"/>
        <v>-136833.32743000003</v>
      </c>
      <c r="AH24" s="42">
        <f t="shared" si="38"/>
        <v>-138232.54170609213</v>
      </c>
      <c r="AI24" s="42">
        <f t="shared" si="39"/>
        <v>-91015.899250000002</v>
      </c>
      <c r="AJ24" s="23"/>
    </row>
    <row r="25" spans="1:37" ht="16.5" customHeight="1" x14ac:dyDescent="0.5">
      <c r="A25" s="27" t="s">
        <v>110</v>
      </c>
      <c r="B25" s="19">
        <f>B18+SUM(B20:B24)</f>
        <v>119877.21582000027</v>
      </c>
      <c r="C25" s="19">
        <f t="shared" ref="C25:Q25" si="40">C18+SUM(C20:C24)</f>
        <v>86547.354379999859</v>
      </c>
      <c r="D25" s="19">
        <f t="shared" si="40"/>
        <v>75874.561759999779</v>
      </c>
      <c r="E25" s="19">
        <f t="shared" si="40"/>
        <v>172067.30107000028</v>
      </c>
      <c r="F25" s="19">
        <f t="shared" si="40"/>
        <v>63657.362430001434</v>
      </c>
      <c r="G25" s="19">
        <f t="shared" si="40"/>
        <v>-128854.93943000058</v>
      </c>
      <c r="H25" s="19">
        <f t="shared" si="40"/>
        <v>3991.7025700003142</v>
      </c>
      <c r="I25" s="19">
        <f t="shared" si="40"/>
        <v>31929.529409999959</v>
      </c>
      <c r="J25" s="19">
        <f t="shared" si="40"/>
        <v>98493.351417868602</v>
      </c>
      <c r="K25" s="19">
        <f t="shared" si="40"/>
        <v>82604.804969999066</v>
      </c>
      <c r="L25" s="19">
        <f t="shared" si="40"/>
        <v>65824.212180001719</v>
      </c>
      <c r="M25" s="19">
        <f t="shared" si="40"/>
        <v>94130.18691999992</v>
      </c>
      <c r="N25" s="19">
        <f t="shared" si="40"/>
        <v>10133.43280627139</v>
      </c>
      <c r="O25" s="19">
        <f t="shared" si="40"/>
        <v>-11808.437488734955</v>
      </c>
      <c r="P25" s="19">
        <f t="shared" si="40"/>
        <v>8245.4727273586905</v>
      </c>
      <c r="Q25" s="19">
        <f t="shared" si="40"/>
        <v>-116124.7726966968</v>
      </c>
      <c r="R25" s="19">
        <f t="shared" ref="R25:S25" si="41">R18+SUM(R20:R24)</f>
        <v>-17845.041009999957</v>
      </c>
      <c r="S25" s="19">
        <f t="shared" si="41"/>
        <v>-15554.371779999725</v>
      </c>
      <c r="T25" s="19">
        <f t="shared" ref="T25:X25" si="42">T18+SUM(T20:T24)</f>
        <v>-9425.753699999972</v>
      </c>
      <c r="U25" s="19">
        <f t="shared" si="42"/>
        <v>81923.688269999868</v>
      </c>
      <c r="V25" s="19">
        <f t="shared" si="42"/>
        <v>70454.238729999983</v>
      </c>
      <c r="W25" s="19">
        <f t="shared" si="42"/>
        <v>58552.237139999983</v>
      </c>
      <c r="X25" s="19">
        <f t="shared" si="42"/>
        <v>80226.26217000006</v>
      </c>
      <c r="Y25" s="19">
        <f>Y18+SUM(Y20:Y24)</f>
        <v>69155.482849999942</v>
      </c>
      <c r="Z25" s="19">
        <f>Z18+SUM(Z20:Z24)</f>
        <v>90039.943580000021</v>
      </c>
      <c r="AA25" s="19">
        <v>69642.366560000111</v>
      </c>
      <c r="AB25" s="19">
        <v>78773.111529999966</v>
      </c>
      <c r="AC25" s="124"/>
      <c r="AD25" s="19">
        <f t="shared" si="34"/>
        <v>454366.43303000019</v>
      </c>
      <c r="AE25" s="19">
        <f t="shared" si="35"/>
        <v>-29276.345019998873</v>
      </c>
      <c r="AF25" s="19">
        <f t="shared" si="36"/>
        <v>341052.55548786931</v>
      </c>
      <c r="AG25" s="19">
        <f t="shared" si="37"/>
        <v>-109554.30465180168</v>
      </c>
      <c r="AH25" s="19">
        <f t="shared" si="38"/>
        <v>39098.521780000214</v>
      </c>
      <c r="AI25" s="19">
        <f>SUM(V25:Y25)</f>
        <v>278388.22089</v>
      </c>
      <c r="AJ25" s="23"/>
      <c r="AK25" s="120"/>
    </row>
    <row r="26" spans="1:37" ht="16.5" customHeight="1" x14ac:dyDescent="0.5">
      <c r="A26" s="26" t="s">
        <v>45</v>
      </c>
      <c r="B26" s="42">
        <v>-47951.489099999999</v>
      </c>
      <c r="C26" s="42">
        <v>-33727.001179999999</v>
      </c>
      <c r="D26" s="42">
        <v>-29993.974780000004</v>
      </c>
      <c r="E26" s="42">
        <v>-66908.346650000007</v>
      </c>
      <c r="F26" s="42">
        <v>-25227.667010000001</v>
      </c>
      <c r="G26" s="42">
        <v>51416.044999999998</v>
      </c>
      <c r="H26" s="42">
        <v>2393.2558299999982</v>
      </c>
      <c r="I26" s="42">
        <v>-13787.32012</v>
      </c>
      <c r="J26" s="42">
        <v>-39436.280459999994</v>
      </c>
      <c r="K26" s="42">
        <v>-18986.956760000001</v>
      </c>
      <c r="L26" s="42">
        <v>-36613.620160000006</v>
      </c>
      <c r="M26" s="42">
        <v>-50573.991980000006</v>
      </c>
      <c r="N26" s="42">
        <v>-4009.125890000003</v>
      </c>
      <c r="O26" s="42">
        <v>4713.9812400000001</v>
      </c>
      <c r="P26" s="42">
        <v>3295.7074900000025</v>
      </c>
      <c r="Q26" s="42">
        <v>54735.379460000011</v>
      </c>
      <c r="R26" s="42">
        <v>6805.6468599999998</v>
      </c>
      <c r="S26" s="42">
        <v>5625.1531800000012</v>
      </c>
      <c r="T26" s="42">
        <v>3557.1310700000004</v>
      </c>
      <c r="U26" s="42">
        <v>-32450.39012</v>
      </c>
      <c r="V26" s="42">
        <v>-29418.599819999999</v>
      </c>
      <c r="W26" s="42">
        <v>-23476.045250000003</v>
      </c>
      <c r="X26" s="42">
        <v>-32075.907829999996</v>
      </c>
      <c r="Y26" s="42">
        <v>-21346.224780000004</v>
      </c>
      <c r="Z26" s="42">
        <v>-36948.203869999998</v>
      </c>
      <c r="AA26" s="42">
        <v>-27818.418430000002</v>
      </c>
      <c r="AB26" s="42">
        <v>-31007.209919999994</v>
      </c>
      <c r="AC26" s="124"/>
      <c r="AD26" s="42">
        <f t="shared" si="34"/>
        <v>-178580.81171000001</v>
      </c>
      <c r="AE26" s="42">
        <f t="shared" si="35"/>
        <v>14794.313699999995</v>
      </c>
      <c r="AF26" s="42">
        <f t="shared" si="36"/>
        <v>-145610.84935999999</v>
      </c>
      <c r="AG26" s="42">
        <f t="shared" si="37"/>
        <v>58735.94230000001</v>
      </c>
      <c r="AH26" s="42">
        <f t="shared" si="38"/>
        <v>-16462.459009999999</v>
      </c>
      <c r="AI26" s="42">
        <f>SUM(V26:Y26)</f>
        <v>-106316.77768</v>
      </c>
      <c r="AJ26" s="16"/>
      <c r="AK26" s="120"/>
    </row>
    <row r="27" spans="1:37" ht="16.5" customHeight="1" x14ac:dyDescent="0.5">
      <c r="A27" s="27" t="s">
        <v>111</v>
      </c>
      <c r="B27" s="19">
        <f>B25+B26</f>
        <v>71925.726720000268</v>
      </c>
      <c r="C27" s="19">
        <f t="shared" ref="C27:Q27" si="43">C25+C26</f>
        <v>52820.353199999859</v>
      </c>
      <c r="D27" s="19">
        <f t="shared" si="43"/>
        <v>45880.586979999774</v>
      </c>
      <c r="E27" s="19">
        <f t="shared" si="43"/>
        <v>105158.95442000027</v>
      </c>
      <c r="F27" s="19">
        <f t="shared" si="43"/>
        <v>38429.69542000143</v>
      </c>
      <c r="G27" s="19">
        <f t="shared" si="43"/>
        <v>-77438.894430000582</v>
      </c>
      <c r="H27" s="19">
        <f t="shared" si="43"/>
        <v>6384.9584000003124</v>
      </c>
      <c r="I27" s="19">
        <f t="shared" si="43"/>
        <v>18142.209289999959</v>
      </c>
      <c r="J27" s="19">
        <f t="shared" si="43"/>
        <v>59057.070957868607</v>
      </c>
      <c r="K27" s="19">
        <f t="shared" si="43"/>
        <v>63617.848209999065</v>
      </c>
      <c r="L27" s="19">
        <f t="shared" si="43"/>
        <v>29210.592020001714</v>
      </c>
      <c r="M27" s="19">
        <f t="shared" si="43"/>
        <v>43556.194939999914</v>
      </c>
      <c r="N27" s="19">
        <f t="shared" si="43"/>
        <v>6124.3069162713873</v>
      </c>
      <c r="O27" s="19">
        <f t="shared" si="43"/>
        <v>-7094.4562487349549</v>
      </c>
      <c r="P27" s="19">
        <f t="shared" si="43"/>
        <v>11541.180217358693</v>
      </c>
      <c r="Q27" s="19">
        <f t="shared" si="43"/>
        <v>-61389.393236696793</v>
      </c>
      <c r="R27" s="19">
        <f t="shared" ref="R27:T27" si="44">R25+R26</f>
        <v>-11039.394149999956</v>
      </c>
      <c r="S27" s="19">
        <f t="shared" si="44"/>
        <v>-9929.2185999997237</v>
      </c>
      <c r="T27" s="19">
        <f t="shared" si="44"/>
        <v>-5868.6226299999717</v>
      </c>
      <c r="U27" s="19">
        <f t="shared" ref="U27:V27" si="45">U25+U26</f>
        <v>49473.298149999871</v>
      </c>
      <c r="V27" s="19">
        <f t="shared" si="45"/>
        <v>41035.63890999998</v>
      </c>
      <c r="W27" s="19">
        <f t="shared" ref="W27:X27" si="46">W25+W26</f>
        <v>35076.19188999998</v>
      </c>
      <c r="X27" s="19">
        <f t="shared" si="46"/>
        <v>48150.354340000064</v>
      </c>
      <c r="Y27" s="19">
        <f t="shared" ref="Y27:Z27" si="47">Y25+Y26</f>
        <v>47809.258069999938</v>
      </c>
      <c r="Z27" s="19">
        <f t="shared" si="47"/>
        <v>53091.739710000023</v>
      </c>
      <c r="AA27" s="19">
        <v>41823.948130000106</v>
      </c>
      <c r="AB27" s="19">
        <v>47765.901609999972</v>
      </c>
      <c r="AC27" s="124"/>
      <c r="AD27" s="19">
        <f t="shared" si="34"/>
        <v>275785.62132000015</v>
      </c>
      <c r="AE27" s="19">
        <f t="shared" si="35"/>
        <v>-14482.031319998881</v>
      </c>
      <c r="AF27" s="19">
        <f t="shared" si="36"/>
        <v>195441.70612786931</v>
      </c>
      <c r="AG27" s="19">
        <f t="shared" si="37"/>
        <v>-50818.362351801668</v>
      </c>
      <c r="AH27" s="19">
        <f t="shared" si="38"/>
        <v>22636.062770000219</v>
      </c>
      <c r="AI27" s="19">
        <f>SUM(V27:Y27)</f>
        <v>172071.44320999997</v>
      </c>
      <c r="AJ27" s="23"/>
      <c r="AK27" s="120"/>
    </row>
    <row r="28" spans="1:37" ht="16.5" customHeight="1" x14ac:dyDescent="0.5">
      <c r="A28" s="27" t="s">
        <v>105</v>
      </c>
      <c r="B28" s="19">
        <v>126226.71758000029</v>
      </c>
      <c r="C28" s="19">
        <v>89749.914739999833</v>
      </c>
      <c r="D28" s="19">
        <v>79626.80280999979</v>
      </c>
      <c r="E28" s="19">
        <v>170835.16433000029</v>
      </c>
      <c r="F28" s="19">
        <v>66947.798890001446</v>
      </c>
      <c r="G28" s="19">
        <v>-118504.87493000057</v>
      </c>
      <c r="H28" s="19">
        <v>9595.2544500002987</v>
      </c>
      <c r="I28" s="19">
        <v>40180.389489999965</v>
      </c>
      <c r="J28" s="19">
        <v>110164.3705878686</v>
      </c>
      <c r="K28" s="19">
        <v>88539.997339999041</v>
      </c>
      <c r="L28" s="19">
        <v>74739.685140001704</v>
      </c>
      <c r="M28" s="19">
        <v>151104.61568999992</v>
      </c>
      <c r="N28" s="19">
        <v>37710.811606271396</v>
      </c>
      <c r="O28" s="19">
        <v>20867.651051265064</v>
      </c>
      <c r="P28" s="19">
        <v>48170.538687358669</v>
      </c>
      <c r="Q28" s="19">
        <v>15864.432653303229</v>
      </c>
      <c r="R28" s="19">
        <v>29494.497676092207</v>
      </c>
      <c r="S28" s="19">
        <v>21223.221060000295</v>
      </c>
      <c r="T28" s="19">
        <v>20049.04864000003</v>
      </c>
      <c r="U28" s="19">
        <v>124289.40403999985</v>
      </c>
      <c r="V28" s="19">
        <v>104616.07242999999</v>
      </c>
      <c r="W28" s="19">
        <v>89113.041629999992</v>
      </c>
      <c r="X28" s="19">
        <v>112172.03970000005</v>
      </c>
      <c r="Y28" s="19">
        <v>98413.598849999951</v>
      </c>
      <c r="Z28" s="19">
        <v>125801.94776000002</v>
      </c>
      <c r="AA28" s="19">
        <v>110585.38266000012</v>
      </c>
      <c r="AB28" s="19">
        <v>119445.34214999995</v>
      </c>
      <c r="AC28" s="125"/>
      <c r="AD28" s="19">
        <f t="shared" ref="AD28" si="48">SUM(B28:E28)</f>
        <v>466438.59946000017</v>
      </c>
      <c r="AE28" s="19">
        <f t="shared" ref="AE28" si="49">SUM(F28:I28)</f>
        <v>-1781.4320999988631</v>
      </c>
      <c r="AF28" s="19">
        <f t="shared" ref="AF28" si="50">SUM(J28:M28)</f>
        <v>424548.66875786928</v>
      </c>
      <c r="AG28" s="19">
        <f t="shared" ref="AG28" si="51">SUM(N28:Q28)</f>
        <v>122613.43399819836</v>
      </c>
      <c r="AH28" s="19">
        <f t="shared" si="38"/>
        <v>195056.17141609237</v>
      </c>
      <c r="AI28" s="19">
        <f>SUM(V28:Y28)</f>
        <v>404314.75260999997</v>
      </c>
      <c r="AK28" s="120"/>
    </row>
    <row r="29" spans="1:37" ht="16.5" customHeight="1" x14ac:dyDescent="0.5">
      <c r="A29" s="34" t="s">
        <v>1091</v>
      </c>
      <c r="B29" s="110">
        <f t="shared" ref="B29:Q29" si="52">B28/B11</f>
        <v>0.22564052094815348</v>
      </c>
      <c r="C29" s="110">
        <f t="shared" si="52"/>
        <v>0.15300398979293789</v>
      </c>
      <c r="D29" s="110">
        <f t="shared" si="52"/>
        <v>0.13212025250102985</v>
      </c>
      <c r="E29" s="110">
        <f t="shared" si="52"/>
        <v>0.2811814712840397</v>
      </c>
      <c r="F29" s="110">
        <f t="shared" si="52"/>
        <v>0.11140618816016377</v>
      </c>
      <c r="G29" s="110">
        <f t="shared" si="52"/>
        <v>-0.23098185328565043</v>
      </c>
      <c r="H29" s="110">
        <f t="shared" si="52"/>
        <v>2.4944543454624424E-2</v>
      </c>
      <c r="I29" s="110">
        <f t="shared" si="52"/>
        <v>0.10847142623269752</v>
      </c>
      <c r="J29" s="110">
        <f t="shared" si="52"/>
        <v>0.28385866092474843</v>
      </c>
      <c r="K29" s="110">
        <f t="shared" si="52"/>
        <v>0.23946823205910167</v>
      </c>
      <c r="L29" s="110">
        <f t="shared" si="52"/>
        <v>0.1782199395631246</v>
      </c>
      <c r="M29" s="110">
        <f t="shared" si="52"/>
        <v>0.32406679646444908</v>
      </c>
      <c r="N29" s="110">
        <f t="shared" si="52"/>
        <v>7.5482994084192873E-2</v>
      </c>
      <c r="O29" s="110">
        <f t="shared" si="52"/>
        <v>3.8929844958751743E-2</v>
      </c>
      <c r="P29" s="110">
        <f t="shared" si="52"/>
        <v>8.2517731819423637E-2</v>
      </c>
      <c r="Q29" s="110">
        <f t="shared" si="52"/>
        <v>2.7769385068047138E-2</v>
      </c>
      <c r="R29" s="110">
        <f t="shared" ref="R29:T29" si="53">R28/R11</f>
        <v>5.3300262490180488E-2</v>
      </c>
      <c r="S29" s="110">
        <f t="shared" si="53"/>
        <v>3.8353673662877043E-2</v>
      </c>
      <c r="T29" s="110">
        <f t="shared" si="53"/>
        <v>3.6898436271642091E-2</v>
      </c>
      <c r="U29" s="110">
        <f t="shared" ref="U29:V29" si="54">U28/U11</f>
        <v>0.20852103799796004</v>
      </c>
      <c r="V29" s="110">
        <f t="shared" si="54"/>
        <v>0.18307560159484637</v>
      </c>
      <c r="W29" s="110">
        <f t="shared" ref="W29:X29" si="55">W28/W11</f>
        <v>0.15668865828044051</v>
      </c>
      <c r="X29" s="110">
        <f t="shared" si="55"/>
        <v>0.19824121907872477</v>
      </c>
      <c r="Y29" s="110">
        <f>Y28/Y11</f>
        <v>0.16578748928760859</v>
      </c>
      <c r="Z29" s="110">
        <f>Z28/Z11</f>
        <v>0.20381786998248194</v>
      </c>
      <c r="AA29" s="110">
        <v>0.1721469208061093</v>
      </c>
      <c r="AB29" s="110">
        <v>0.19336046117679531</v>
      </c>
      <c r="AC29" s="125"/>
      <c r="AD29" s="110">
        <f t="shared" ref="AD29:AI29" si="56">AD28/AD11</f>
        <v>0.19795829275355431</v>
      </c>
      <c r="AE29" s="110">
        <f t="shared" si="56"/>
        <v>-9.5311154609218414E-4</v>
      </c>
      <c r="AF29" s="110">
        <f t="shared" si="56"/>
        <v>0.25832368638879388</v>
      </c>
      <c r="AG29" s="110">
        <f t="shared" si="56"/>
        <v>5.5970548485150116E-2</v>
      </c>
      <c r="AH29" s="110">
        <f t="shared" si="56"/>
        <v>8.6840983930479662E-2</v>
      </c>
      <c r="AI29" s="110">
        <f t="shared" si="56"/>
        <v>0.17581865861704124</v>
      </c>
    </row>
    <row r="30" spans="1:37" ht="16.5" customHeight="1" x14ac:dyDescent="0.5">
      <c r="AC30" s="33"/>
    </row>
    <row r="31" spans="1:37" ht="16.5" customHeight="1" x14ac:dyDescent="0.5">
      <c r="A31" s="171" t="s">
        <v>1268</v>
      </c>
      <c r="AC31" s="17"/>
    </row>
    <row r="32" spans="1:37" ht="16.5" customHeight="1" x14ac:dyDescent="0.5">
      <c r="AC32" s="20"/>
    </row>
    <row r="33" spans="19:29" ht="16.5" customHeight="1" x14ac:dyDescent="0.5">
      <c r="AC33" s="21"/>
    </row>
    <row r="34" spans="19:29" ht="16.5" customHeight="1" x14ac:dyDescent="0.5"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7"/>
    </row>
    <row r="35" spans="19:29" ht="16.5" customHeight="1" x14ac:dyDescent="0.5">
      <c r="AC35" s="33"/>
    </row>
    <row r="36" spans="19:29" ht="16.5" customHeight="1" x14ac:dyDescent="0.5">
      <c r="AC36" s="33"/>
    </row>
    <row r="37" spans="19:29" ht="16.5" customHeight="1" x14ac:dyDescent="0.5">
      <c r="AC37" s="17"/>
    </row>
    <row r="38" spans="19:29" ht="16.5" customHeight="1" x14ac:dyDescent="0.5">
      <c r="AC38" s="17"/>
    </row>
    <row r="39" spans="19:29" ht="16.5" customHeight="1" x14ac:dyDescent="0.5">
      <c r="AC39" s="20"/>
    </row>
    <row r="40" spans="19:29" ht="16.5" customHeight="1" x14ac:dyDescent="0.5">
      <c r="AC40" s="21"/>
    </row>
    <row r="41" spans="19:29" ht="16.5" customHeight="1" x14ac:dyDescent="0.5">
      <c r="AC41" s="17"/>
    </row>
    <row r="42" spans="19:29" ht="16.5" customHeight="1" x14ac:dyDescent="0.5">
      <c r="AC42" s="17"/>
    </row>
    <row r="43" spans="19:29" ht="16.5" customHeight="1" x14ac:dyDescent="0.5">
      <c r="AC43" s="17"/>
    </row>
    <row r="44" spans="19:29" ht="16.5" customHeight="1" x14ac:dyDescent="0.5">
      <c r="AC44" s="17"/>
    </row>
    <row r="45" spans="19:29" ht="16.5" customHeight="1" x14ac:dyDescent="0.5">
      <c r="AC45" s="17"/>
    </row>
    <row r="46" spans="19:29" ht="16.5" customHeight="1" x14ac:dyDescent="0.5">
      <c r="AC46" s="17"/>
    </row>
    <row r="47" spans="19:29" ht="16.5" customHeight="1" x14ac:dyDescent="0.5">
      <c r="AC47" s="17"/>
    </row>
    <row r="48" spans="19:29" ht="16.5" customHeight="1" x14ac:dyDescent="0.5">
      <c r="AC48" s="17"/>
    </row>
    <row r="49" spans="29:29" ht="16.5" customHeight="1" x14ac:dyDescent="0.5">
      <c r="AC49" s="17"/>
    </row>
    <row r="50" spans="29:29" ht="16.5" customHeight="1" x14ac:dyDescent="0.5">
      <c r="AC50" s="17"/>
    </row>
    <row r="51" spans="29:29" ht="16.5" customHeight="1" x14ac:dyDescent="0.5">
      <c r="AC51" s="17"/>
    </row>
    <row r="52" spans="29:29" ht="16.5" customHeight="1" x14ac:dyDescent="0.5">
      <c r="AC52" s="17"/>
    </row>
    <row r="53" spans="29:29" ht="16.5" customHeight="1" x14ac:dyDescent="0.5">
      <c r="AC53" s="17"/>
    </row>
    <row r="54" spans="29:29" ht="16.5" customHeight="1" x14ac:dyDescent="0.5">
      <c r="AC54" s="17"/>
    </row>
    <row r="55" spans="29:29" ht="16.5" customHeight="1" x14ac:dyDescent="0.5">
      <c r="AC55" s="17"/>
    </row>
    <row r="56" spans="29:29" ht="16.5" customHeight="1" x14ac:dyDescent="0.5">
      <c r="AC56" s="20"/>
    </row>
    <row r="57" spans="29:29" ht="16.5" customHeight="1" x14ac:dyDescent="0.5">
      <c r="AC57" s="23"/>
    </row>
    <row r="58" spans="29:29" ht="16.5" customHeight="1" x14ac:dyDescent="0.5">
      <c r="AC58" s="20"/>
    </row>
    <row r="59" spans="29:29" ht="16.5" customHeight="1" x14ac:dyDescent="0.5">
      <c r="AC59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D28:AG28" formulaRange="1"/>
    <ignoredError sqref="AD11:AG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8E42-DDC1-44A9-A7CC-64C606D8A6A8}">
  <sheetPr>
    <tabColor theme="1"/>
  </sheetPr>
  <dimension ref="A1:R42"/>
  <sheetViews>
    <sheetView showGridLines="0" zoomScale="80" zoomScaleNormal="80" workbookViewId="0">
      <pane xSplit="1" ySplit="5" topLeftCell="M6" activePane="bottomRight" state="frozen"/>
      <selection activeCell="AC11" sqref="AC11"/>
      <selection pane="topRight" activeCell="AC11" sqref="AC11"/>
      <selection pane="bottomLeft" activeCell="AC11" sqref="AC11"/>
      <selection pane="bottomRight" activeCell="R5" sqref="R5"/>
    </sheetView>
  </sheetViews>
  <sheetFormatPr defaultColWidth="9.08984375" defaultRowHeight="16.5" customHeight="1" x14ac:dyDescent="0.5"/>
  <cols>
    <col min="1" max="1" width="68.36328125" style="2" bestFit="1" customWidth="1"/>
    <col min="2" max="2" width="14.54296875" style="2" customWidth="1"/>
    <col min="3" max="6" width="14.54296875" style="2" bestFit="1" customWidth="1"/>
    <col min="7" max="17" width="14.54296875" style="2" customWidth="1"/>
    <col min="18" max="18" width="10.90625" style="4" bestFit="1" customWidth="1"/>
    <col min="19" max="19" width="10.90625" style="2" bestFit="1" customWidth="1"/>
    <col min="20" max="16384" width="9.08984375" style="2"/>
  </cols>
  <sheetData>
    <row r="1" spans="1:18" ht="17" x14ac:dyDescent="0.5">
      <c r="R1" s="2"/>
    </row>
    <row r="2" spans="1:18" ht="17" x14ac:dyDescent="0.5">
      <c r="H2" s="5"/>
      <c r="I2" s="5"/>
      <c r="J2" s="5"/>
      <c r="R2" s="2"/>
    </row>
    <row r="3" spans="1:18" ht="17" x14ac:dyDescent="0.5">
      <c r="G3" s="5"/>
      <c r="H3" s="5"/>
      <c r="I3" s="140"/>
      <c r="J3" s="140"/>
      <c r="K3" s="141"/>
      <c r="L3" s="92"/>
      <c r="M3" s="142" t="s">
        <v>1010</v>
      </c>
      <c r="N3" s="142"/>
      <c r="O3" s="142"/>
      <c r="P3" s="142"/>
      <c r="Q3" s="142"/>
      <c r="R3" s="141"/>
    </row>
    <row r="4" spans="1:18" ht="17" x14ac:dyDescent="0.5">
      <c r="B4" s="5"/>
      <c r="C4" s="151"/>
      <c r="D4" s="151"/>
      <c r="E4" s="5"/>
      <c r="F4" s="5"/>
      <c r="G4" s="5"/>
      <c r="H4" s="5"/>
      <c r="I4" s="5"/>
      <c r="J4" s="151"/>
      <c r="K4" s="151"/>
      <c r="L4" s="151"/>
      <c r="M4" s="151"/>
      <c r="N4" s="151"/>
      <c r="O4" s="151"/>
      <c r="P4" s="151"/>
      <c r="Q4" s="151"/>
      <c r="R4" s="121"/>
    </row>
    <row r="5" spans="1:18" ht="16.5" customHeight="1" x14ac:dyDescent="0.5">
      <c r="A5" s="6" t="s">
        <v>1186</v>
      </c>
      <c r="B5" s="7" t="s">
        <v>20</v>
      </c>
      <c r="C5" s="7" t="s">
        <v>21</v>
      </c>
      <c r="D5" s="7" t="s">
        <v>22</v>
      </c>
      <c r="E5" s="7" t="s">
        <v>1022</v>
      </c>
      <c r="F5" s="7" t="s">
        <v>1068</v>
      </c>
      <c r="G5" s="7" t="s">
        <v>1127</v>
      </c>
      <c r="H5" s="7" t="s">
        <v>1139</v>
      </c>
      <c r="I5" s="7" t="s">
        <v>1153</v>
      </c>
      <c r="J5" s="7" t="s">
        <v>1164</v>
      </c>
      <c r="K5" s="7" t="s">
        <v>1169</v>
      </c>
      <c r="L5" s="7" t="s">
        <v>1174</v>
      </c>
      <c r="M5" s="7" t="s">
        <v>1183</v>
      </c>
      <c r="N5" s="7" t="s">
        <v>1234</v>
      </c>
      <c r="O5" s="7" t="s">
        <v>1240</v>
      </c>
      <c r="P5" s="7" t="s">
        <v>1252</v>
      </c>
      <c r="Q5" s="7" t="s">
        <v>1258</v>
      </c>
    </row>
    <row r="6" spans="1:18" ht="16.5" customHeight="1" x14ac:dyDescent="0.5">
      <c r="A6" s="27" t="s">
        <v>1187</v>
      </c>
      <c r="B6" s="19">
        <f t="shared" ref="B6:M6" si="0">SUM(B7,B8)</f>
        <v>5045.5366181899999</v>
      </c>
      <c r="C6" s="19">
        <f t="shared" si="0"/>
        <v>4988.1092132499998</v>
      </c>
      <c r="D6" s="19">
        <f t="shared" si="0"/>
        <v>5557.8178714200003</v>
      </c>
      <c r="E6" s="19">
        <f t="shared" si="0"/>
        <v>5646.9292129100013</v>
      </c>
      <c r="F6" s="19">
        <f t="shared" si="0"/>
        <v>5964.2772090999997</v>
      </c>
      <c r="G6" s="19">
        <f t="shared" si="0"/>
        <v>5744.5462517300011</v>
      </c>
      <c r="H6" s="19">
        <f t="shared" si="0"/>
        <v>5691.0947632299994</v>
      </c>
      <c r="I6" s="19">
        <f t="shared" si="0"/>
        <v>5502.2065237099987</v>
      </c>
      <c r="J6" s="19">
        <f t="shared" si="0"/>
        <v>5526.0527265200017</v>
      </c>
      <c r="K6" s="19">
        <f t="shared" si="0"/>
        <v>5148.12856233</v>
      </c>
      <c r="L6" s="19">
        <f t="shared" si="0"/>
        <v>5200.6198365399996</v>
      </c>
      <c r="M6" s="19">
        <f t="shared" si="0"/>
        <v>5228.0886227400006</v>
      </c>
      <c r="N6" s="19">
        <f t="shared" ref="N6" si="1">SUM(N7,N8)</f>
        <v>5718.3941823599998</v>
      </c>
      <c r="O6" s="19">
        <v>5312.9138070534036</v>
      </c>
      <c r="P6" s="19">
        <v>5631.9873158399996</v>
      </c>
      <c r="Q6" s="19">
        <v>5740.8880870000003</v>
      </c>
      <c r="R6" s="143"/>
    </row>
    <row r="7" spans="1:18" ht="16.5" customHeight="1" x14ac:dyDescent="0.5">
      <c r="A7" s="106" t="s">
        <v>1188</v>
      </c>
      <c r="B7" s="144">
        <v>4511.9689836500002</v>
      </c>
      <c r="C7" s="144">
        <v>4346.9298784100001</v>
      </c>
      <c r="D7" s="144">
        <v>4830.1048796499999</v>
      </c>
      <c r="E7" s="144">
        <v>4836.9995303100004</v>
      </c>
      <c r="F7" s="144">
        <v>5144.5262356599997</v>
      </c>
      <c r="G7" s="144">
        <v>4932.4342309500007</v>
      </c>
      <c r="H7" s="144">
        <v>4932.4573910500003</v>
      </c>
      <c r="I7" s="144">
        <v>4776.2135155099995</v>
      </c>
      <c r="J7" s="144">
        <v>4834.4210246800012</v>
      </c>
      <c r="K7" s="144">
        <v>4480.9466115700006</v>
      </c>
      <c r="L7" s="144">
        <v>4552.3990964300001</v>
      </c>
      <c r="M7" s="144">
        <v>4573.4394730000004</v>
      </c>
      <c r="N7" s="144">
        <v>5031.7225767</v>
      </c>
      <c r="O7" s="144">
        <v>4568.0850100234084</v>
      </c>
      <c r="P7" s="144">
        <v>4872.0093540999997</v>
      </c>
      <c r="Q7" s="144">
        <v>4950.5462441199998</v>
      </c>
      <c r="R7" s="2"/>
    </row>
    <row r="8" spans="1:18" ht="16.5" customHeight="1" x14ac:dyDescent="0.5">
      <c r="A8" s="106" t="s">
        <v>1189</v>
      </c>
      <c r="B8" s="144">
        <v>533.56763453999974</v>
      </c>
      <c r="C8" s="144">
        <v>641.17933483999968</v>
      </c>
      <c r="D8" s="144">
        <v>727.71299177000037</v>
      </c>
      <c r="E8" s="144">
        <v>809.92968260000089</v>
      </c>
      <c r="F8" s="144">
        <v>819.75097344000005</v>
      </c>
      <c r="G8" s="144">
        <v>812.11202078000042</v>
      </c>
      <c r="H8" s="144">
        <v>758.63737217999915</v>
      </c>
      <c r="I8" s="144">
        <v>725.99300819999917</v>
      </c>
      <c r="J8" s="144">
        <v>691.63170184000046</v>
      </c>
      <c r="K8" s="144">
        <v>667.18195075999938</v>
      </c>
      <c r="L8" s="144">
        <v>648.22074010999995</v>
      </c>
      <c r="M8" s="144">
        <v>654.6491497400001</v>
      </c>
      <c r="N8" s="144">
        <v>686.67160565999984</v>
      </c>
      <c r="O8" s="144">
        <v>744.54044310000006</v>
      </c>
      <c r="P8" s="144">
        <v>759.97796173999984</v>
      </c>
      <c r="Q8" s="144">
        <v>790.23790559000008</v>
      </c>
      <c r="R8" s="2"/>
    </row>
    <row r="9" spans="1:18" ht="16.5" customHeight="1" x14ac:dyDescent="0.5">
      <c r="A9" s="145" t="s">
        <v>1190</v>
      </c>
      <c r="B9" s="146">
        <v>2.9174216819539269E-2</v>
      </c>
      <c r="C9" s="146">
        <v>4.8372623418404981E-2</v>
      </c>
      <c r="D9" s="146">
        <v>5.6275973692445837E-2</v>
      </c>
      <c r="E9" s="146">
        <v>5.888130415374114E-2</v>
      </c>
      <c r="F9" s="146">
        <v>5.8287917902202856E-2</v>
      </c>
      <c r="G9" s="146">
        <v>5.9588981896857532E-2</v>
      </c>
      <c r="H9" s="146">
        <v>6.252792078760519E-2</v>
      </c>
      <c r="I9" s="146">
        <v>6.2626671666198216E-2</v>
      </c>
      <c r="J9" s="146">
        <v>5.6258780017745175E-2</v>
      </c>
      <c r="K9" s="146">
        <v>5.5142682385056374E-2</v>
      </c>
      <c r="L9" s="146">
        <v>5.6828499199938931E-2</v>
      </c>
      <c r="M9" s="146">
        <v>5.2650789885251952E-2</v>
      </c>
      <c r="N9" s="146">
        <v>5.2826543838453852E-2</v>
      </c>
      <c r="O9" s="146">
        <v>5.5922648219146533E-2</v>
      </c>
      <c r="P9" s="146">
        <v>5.3382985365739939E-2</v>
      </c>
      <c r="Q9" s="146">
        <v>4.8744173101662479E-2</v>
      </c>
      <c r="R9" s="143"/>
    </row>
    <row r="10" spans="1:18" ht="16.5" hidden="1" customHeight="1" x14ac:dyDescent="0.5">
      <c r="A10" s="161" t="s">
        <v>1191</v>
      </c>
      <c r="B10" s="162">
        <v>0.95684236592494099</v>
      </c>
      <c r="C10" s="162">
        <v>0.94489800899186516</v>
      </c>
      <c r="D10" s="162">
        <v>0.92206101452170963</v>
      </c>
      <c r="E10" s="162">
        <v>0.92300000000000004</v>
      </c>
      <c r="F10" s="162">
        <v>0.93678927145487911</v>
      </c>
      <c r="G10" s="162">
        <v>0.93999999999999972</v>
      </c>
      <c r="H10" s="162">
        <v>0.92586670762866863</v>
      </c>
      <c r="I10" s="162">
        <v>0.92696708811088591</v>
      </c>
      <c r="J10" s="162">
        <v>0.93703743379835214</v>
      </c>
      <c r="K10" s="162">
        <v>0.93700759111483922</v>
      </c>
      <c r="L10" s="162">
        <v>0.93899999999606432</v>
      </c>
      <c r="M10" s="162">
        <v>0.97489990845624075</v>
      </c>
      <c r="N10" s="162">
        <v>1.018113100273853</v>
      </c>
      <c r="O10" s="162">
        <v>1.098266058730053</v>
      </c>
      <c r="P10" s="162">
        <v>0</v>
      </c>
      <c r="Q10" s="162"/>
      <c r="R10" s="143"/>
    </row>
    <row r="11" spans="1:18" ht="16.5" customHeight="1" x14ac:dyDescent="0.5">
      <c r="A11" s="147" t="s">
        <v>1192</v>
      </c>
      <c r="B11" s="148">
        <v>7.6314232862886605E-2</v>
      </c>
      <c r="C11" s="148">
        <v>0.104976722967598</v>
      </c>
      <c r="D11" s="148">
        <v>9.5481647033739001E-2</v>
      </c>
      <c r="E11" s="148">
        <v>0.102262529595673</v>
      </c>
      <c r="F11" s="148">
        <v>9.1671532225919297E-2</v>
      </c>
      <c r="G11" s="148">
        <v>0.101835203765657</v>
      </c>
      <c r="H11" s="148">
        <v>0.09</v>
      </c>
      <c r="I11" s="148">
        <v>9.0215616072601382E-2</v>
      </c>
      <c r="J11" s="148">
        <v>8.1610316890978293E-2</v>
      </c>
      <c r="K11" s="148">
        <v>9.1281891695282988E-2</v>
      </c>
      <c r="L11" s="148">
        <v>7.719819245791916E-2</v>
      </c>
      <c r="M11" s="148">
        <v>8.1338766882294397E-2</v>
      </c>
      <c r="N11" s="148">
        <v>7.6132944574367603E-2</v>
      </c>
      <c r="O11" s="148">
        <v>8.2471944218017873E-2</v>
      </c>
      <c r="P11" s="148">
        <v>7.4590457784266317E-2</v>
      </c>
      <c r="Q11" s="148">
        <v>6.755269063831694E-2</v>
      </c>
      <c r="R11" s="2"/>
    </row>
    <row r="12" spans="1:18" ht="16.5" customHeight="1" x14ac:dyDescent="0.5">
      <c r="A12" s="149" t="s">
        <v>1193</v>
      </c>
      <c r="B12" s="148">
        <v>0.14959878622336201</v>
      </c>
      <c r="C12" s="148">
        <v>0.16740239044938801</v>
      </c>
      <c r="D12" s="148">
        <v>0.18132898226830699</v>
      </c>
      <c r="E12" s="148">
        <v>0.20051027800940241</v>
      </c>
      <c r="F12" s="148">
        <v>0.200095557484816</v>
      </c>
      <c r="G12" s="148">
        <v>0.21965274933507201</v>
      </c>
      <c r="H12" s="148">
        <v>0.22900000000000001</v>
      </c>
      <c r="I12" s="148">
        <v>0.23469048228688208</v>
      </c>
      <c r="J12" s="148">
        <v>0.229710932150751</v>
      </c>
      <c r="K12" s="148">
        <v>0.23053320001838834</v>
      </c>
      <c r="L12" s="148">
        <v>0.21648487843824776</v>
      </c>
      <c r="M12" s="148">
        <v>0.19766194649420701</v>
      </c>
      <c r="N12" s="148">
        <v>0.17274140640342001</v>
      </c>
      <c r="O12" s="148">
        <v>0.16457399893057365</v>
      </c>
      <c r="P12" s="148">
        <v>0.17350538459224205</v>
      </c>
      <c r="Q12" s="148">
        <v>0.17652770272740237</v>
      </c>
      <c r="R12" s="2"/>
    </row>
    <row r="13" spans="1:18" ht="16.5" customHeight="1" x14ac:dyDescent="0.5">
      <c r="A13" s="149" t="s">
        <v>1194</v>
      </c>
      <c r="B13" s="148">
        <v>0.16190000000000002</v>
      </c>
      <c r="C13" s="148">
        <v>0.15990000000000001</v>
      </c>
      <c r="D13" s="148">
        <v>0.1406</v>
      </c>
      <c r="E13" s="148">
        <v>0.13830000000000001</v>
      </c>
      <c r="F13" s="148">
        <v>0.11349999999999999</v>
      </c>
      <c r="G13" s="148">
        <v>0.11939999999999999</v>
      </c>
      <c r="H13" s="148">
        <v>0.15340000000000001</v>
      </c>
      <c r="I13" s="148">
        <v>0.17660024668957808</v>
      </c>
      <c r="J13" s="148">
        <v>0.1825</v>
      </c>
      <c r="K13" s="148">
        <v>0.20020539274134933</v>
      </c>
      <c r="L13" s="148">
        <v>0.18804294506097205</v>
      </c>
      <c r="M13" s="148">
        <v>0.19744640080090065</v>
      </c>
      <c r="N13" s="148">
        <v>0.19537753659444418</v>
      </c>
      <c r="O13" s="148">
        <v>0.18970742594057713</v>
      </c>
      <c r="P13" s="148">
        <v>0.16589073787945521</v>
      </c>
      <c r="Q13" s="148">
        <v>0.17798272329012474</v>
      </c>
      <c r="R13" s="2"/>
    </row>
    <row r="14" spans="1:18" ht="16.5" customHeight="1" x14ac:dyDescent="0.5">
      <c r="A14" s="14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2"/>
    </row>
    <row r="15" spans="1:18" ht="16.5" customHeight="1" x14ac:dyDescent="0.5">
      <c r="A15" s="171" t="s">
        <v>1271</v>
      </c>
      <c r="R15" s="23"/>
    </row>
    <row r="16" spans="1:18" ht="16.5" customHeight="1" x14ac:dyDescent="0.5">
      <c r="A16" s="171" t="s">
        <v>1255</v>
      </c>
      <c r="R16" s="172"/>
    </row>
    <row r="17" spans="18:18" ht="16.5" customHeight="1" x14ac:dyDescent="0.5">
      <c r="R17" s="16"/>
    </row>
    <row r="18" spans="18:18" ht="16.5" customHeight="1" x14ac:dyDescent="0.5">
      <c r="R18" s="33"/>
    </row>
    <row r="19" spans="18:18" ht="16.5" customHeight="1" x14ac:dyDescent="0.5">
      <c r="R19" s="33"/>
    </row>
    <row r="20" spans="18:18" ht="16.5" customHeight="1" x14ac:dyDescent="0.5">
      <c r="R20" s="17"/>
    </row>
    <row r="21" spans="18:18" ht="16.5" customHeight="1" x14ac:dyDescent="0.5">
      <c r="R21" s="17"/>
    </row>
    <row r="22" spans="18:18" ht="16.5" customHeight="1" x14ac:dyDescent="0.5">
      <c r="R22" s="20"/>
    </row>
    <row r="23" spans="18:18" ht="16.5" customHeight="1" x14ac:dyDescent="0.5">
      <c r="R23" s="21"/>
    </row>
    <row r="24" spans="18:18" ht="16.5" customHeight="1" x14ac:dyDescent="0.5">
      <c r="R24" s="17"/>
    </row>
    <row r="25" spans="18:18" ht="16.5" customHeight="1" x14ac:dyDescent="0.5">
      <c r="R25" s="17"/>
    </row>
    <row r="26" spans="18:18" ht="16.5" customHeight="1" x14ac:dyDescent="0.5">
      <c r="R26" s="17"/>
    </row>
    <row r="27" spans="18:18" ht="16.5" customHeight="1" x14ac:dyDescent="0.5">
      <c r="R27" s="17"/>
    </row>
    <row r="28" spans="18:18" ht="16.5" customHeight="1" x14ac:dyDescent="0.5">
      <c r="R28" s="17"/>
    </row>
    <row r="29" spans="18:18" ht="16.5" customHeight="1" x14ac:dyDescent="0.5">
      <c r="R29" s="17"/>
    </row>
    <row r="30" spans="18:18" ht="16.5" customHeight="1" x14ac:dyDescent="0.5">
      <c r="R30" s="17"/>
    </row>
    <row r="31" spans="18:18" ht="16.5" customHeight="1" x14ac:dyDescent="0.5">
      <c r="R31" s="17"/>
    </row>
    <row r="32" spans="18:18" ht="16.5" customHeight="1" x14ac:dyDescent="0.5">
      <c r="R32" s="17"/>
    </row>
    <row r="33" spans="18:18" ht="16.5" customHeight="1" x14ac:dyDescent="0.5">
      <c r="R33" s="17"/>
    </row>
    <row r="34" spans="18:18" ht="16.5" customHeight="1" x14ac:dyDescent="0.5">
      <c r="R34" s="17"/>
    </row>
    <row r="35" spans="18:18" ht="16.5" customHeight="1" x14ac:dyDescent="0.5">
      <c r="R35" s="17"/>
    </row>
    <row r="36" spans="18:18" ht="16.5" customHeight="1" x14ac:dyDescent="0.5">
      <c r="R36" s="17"/>
    </row>
    <row r="37" spans="18:18" ht="16.5" customHeight="1" x14ac:dyDescent="0.5">
      <c r="R37" s="17"/>
    </row>
    <row r="38" spans="18:18" ht="16.5" customHeight="1" x14ac:dyDescent="0.5">
      <c r="R38" s="17"/>
    </row>
    <row r="39" spans="18:18" ht="16.5" customHeight="1" x14ac:dyDescent="0.5">
      <c r="R39" s="20"/>
    </row>
    <row r="40" spans="18:18" ht="16.5" customHeight="1" x14ac:dyDescent="0.5">
      <c r="R40" s="23"/>
    </row>
    <row r="41" spans="18:18" ht="16.5" customHeight="1" x14ac:dyDescent="0.5">
      <c r="R41" s="20"/>
    </row>
    <row r="42" spans="18:18" ht="16.5" customHeight="1" x14ac:dyDescent="0.5">
      <c r="R42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AS78"/>
  <sheetViews>
    <sheetView showGridLines="0" zoomScale="80" zoomScaleNormal="80" workbookViewId="0">
      <pane xSplit="1" ySplit="5" topLeftCell="AD6" activePane="bottomRight" state="frozen"/>
      <selection activeCell="AC11" sqref="AC11"/>
      <selection pane="topRight" activeCell="AC11" sqref="AC11"/>
      <selection pane="bottomLeft" activeCell="AC11" sqref="AC11"/>
      <selection pane="bottomRight" activeCell="AK5" sqref="AK5"/>
    </sheetView>
  </sheetViews>
  <sheetFormatPr defaultColWidth="9.1796875" defaultRowHeight="17" x14ac:dyDescent="0.5"/>
  <cols>
    <col min="1" max="1" width="58.81640625" style="2" bestFit="1" customWidth="1"/>
    <col min="2" max="2" width="11.81640625" style="2" bestFit="1" customWidth="1"/>
    <col min="3" max="26" width="13.1796875" style="2" customWidth="1"/>
    <col min="27" max="36" width="13.08984375" style="2" customWidth="1"/>
    <col min="37" max="37" width="10.81640625" style="4" customWidth="1"/>
    <col min="38" max="45" width="13.1796875" style="2" customWidth="1"/>
    <col min="46" max="16384" width="9.1796875" style="2"/>
  </cols>
  <sheetData>
    <row r="1" spans="1:45" x14ac:dyDescent="0.5">
      <c r="AK1" s="104"/>
    </row>
    <row r="2" spans="1:45" x14ac:dyDescent="0.5">
      <c r="AK2" s="104"/>
      <c r="AM2" s="91"/>
    </row>
    <row r="3" spans="1:45" x14ac:dyDescent="0.5">
      <c r="AK3" s="104"/>
      <c r="AL3" s="92" t="s">
        <v>1010</v>
      </c>
      <c r="AM3" s="91"/>
    </row>
    <row r="4" spans="1:45" x14ac:dyDescent="0.5">
      <c r="AK4" s="126"/>
      <c r="AL4" s="91"/>
      <c r="AM4" s="91"/>
    </row>
    <row r="5" spans="1:45" x14ac:dyDescent="0.5">
      <c r="A5" s="6" t="s">
        <v>1104</v>
      </c>
      <c r="B5" s="7" t="s">
        <v>1046</v>
      </c>
      <c r="C5" s="7" t="s">
        <v>1047</v>
      </c>
      <c r="D5" s="7" t="s">
        <v>1048</v>
      </c>
      <c r="E5" s="7" t="s">
        <v>1049</v>
      </c>
      <c r="F5" s="7" t="s">
        <v>1050</v>
      </c>
      <c r="G5" s="7" t="s">
        <v>1051</v>
      </c>
      <c r="H5" s="7" t="s">
        <v>1052</v>
      </c>
      <c r="I5" s="7" t="s">
        <v>1053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1022</v>
      </c>
      <c r="Y5" s="7" t="s">
        <v>1068</v>
      </c>
      <c r="Z5" s="7" t="s">
        <v>1127</v>
      </c>
      <c r="AA5" s="7" t="s">
        <v>1139</v>
      </c>
      <c r="AB5" s="7" t="s">
        <v>1153</v>
      </c>
      <c r="AC5" s="7" t="s">
        <v>1164</v>
      </c>
      <c r="AD5" s="7" t="s">
        <v>1169</v>
      </c>
      <c r="AE5" s="7" t="s">
        <v>1174</v>
      </c>
      <c r="AF5" s="7" t="s">
        <v>1183</v>
      </c>
      <c r="AG5" s="7" t="s">
        <v>1234</v>
      </c>
      <c r="AH5" s="7" t="s">
        <v>1240</v>
      </c>
      <c r="AI5" s="7" t="s">
        <v>1252</v>
      </c>
      <c r="AJ5" s="7" t="s">
        <v>1258</v>
      </c>
      <c r="AK5" s="127"/>
      <c r="AL5" s="7" t="s">
        <v>1055</v>
      </c>
      <c r="AM5" s="7" t="s">
        <v>1056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</row>
    <row r="6" spans="1:45" x14ac:dyDescent="0.5">
      <c r="A6" s="27" t="s">
        <v>78</v>
      </c>
      <c r="B6" s="19">
        <f t="shared" ref="B6:X6" si="0">SUM(B7:B9)</f>
        <v>1579578.0596</v>
      </c>
      <c r="C6" s="19">
        <f t="shared" si="0"/>
        <v>1990016.6365399999</v>
      </c>
      <c r="D6" s="19">
        <f t="shared" si="0"/>
        <v>1905034.6875300002</v>
      </c>
      <c r="E6" s="19">
        <f t="shared" si="0"/>
        <v>2530548.4043399999</v>
      </c>
      <c r="F6" s="19">
        <f t="shared" si="0"/>
        <v>1822899.6777399997</v>
      </c>
      <c r="G6" s="19">
        <f t="shared" si="0"/>
        <v>2186285.6428200006</v>
      </c>
      <c r="H6" s="19">
        <f t="shared" si="0"/>
        <v>2107591.2646899992</v>
      </c>
      <c r="I6" s="19">
        <f t="shared" si="0"/>
        <v>2706176.5198800005</v>
      </c>
      <c r="J6" s="19">
        <f t="shared" si="0"/>
        <v>1968998.7756690001</v>
      </c>
      <c r="K6" s="19">
        <f t="shared" si="0"/>
        <v>2274976.2670800006</v>
      </c>
      <c r="L6" s="19">
        <f t="shared" si="0"/>
        <v>2305769.3773599975</v>
      </c>
      <c r="M6" s="19">
        <f t="shared" si="0"/>
        <v>3032481.8290199991</v>
      </c>
      <c r="N6" s="19">
        <f t="shared" si="0"/>
        <v>1964826.34069</v>
      </c>
      <c r="O6" s="19">
        <f t="shared" si="0"/>
        <v>1028498.0225400007</v>
      </c>
      <c r="P6" s="19">
        <f t="shared" si="0"/>
        <v>1890905.3506499988</v>
      </c>
      <c r="Q6" s="19">
        <f t="shared" si="0"/>
        <v>2789622.7894699983</v>
      </c>
      <c r="R6" s="19">
        <f t="shared" si="0"/>
        <v>1525706.1839899998</v>
      </c>
      <c r="S6" s="19">
        <f t="shared" si="0"/>
        <v>2091729.7735800003</v>
      </c>
      <c r="T6" s="19">
        <f t="shared" si="0"/>
        <v>2269985.3594200006</v>
      </c>
      <c r="U6" s="19">
        <f t="shared" si="0"/>
        <v>3119932.5051499978</v>
      </c>
      <c r="V6" s="19">
        <f t="shared" si="0"/>
        <v>2122506</v>
      </c>
      <c r="W6" s="19">
        <f t="shared" si="0"/>
        <v>2664714</v>
      </c>
      <c r="X6" s="19">
        <f t="shared" si="0"/>
        <v>2421569</v>
      </c>
      <c r="Y6" s="19">
        <f t="shared" ref="Y6:AD6" si="1">SUM(Y7:Y9)</f>
        <v>3219978</v>
      </c>
      <c r="Z6" s="19">
        <f t="shared" si="1"/>
        <v>2236742</v>
      </c>
      <c r="AA6" s="19">
        <f t="shared" si="1"/>
        <v>2653090</v>
      </c>
      <c r="AB6" s="19">
        <f t="shared" si="1"/>
        <v>2597493</v>
      </c>
      <c r="AC6" s="19">
        <f t="shared" si="1"/>
        <v>3405203</v>
      </c>
      <c r="AD6" s="19">
        <f t="shared" si="1"/>
        <v>2449434</v>
      </c>
      <c r="AE6" s="19">
        <f t="shared" ref="AE6:AF6" si="2">SUM(AE7:AE9)</f>
        <v>2880531</v>
      </c>
      <c r="AF6" s="19">
        <f t="shared" si="2"/>
        <v>2854820</v>
      </c>
      <c r="AG6" s="19">
        <f t="shared" ref="AG6" si="3">SUM(AG7:AG9)</f>
        <v>3795104</v>
      </c>
      <c r="AH6" s="19">
        <f t="shared" ref="AH6:AI6" si="4">SUM(AH7:AH9)</f>
        <v>2714433</v>
      </c>
      <c r="AI6" s="19">
        <f t="shared" si="4"/>
        <v>3287504</v>
      </c>
      <c r="AJ6" s="19">
        <v>3022450</v>
      </c>
      <c r="AK6" s="17"/>
      <c r="AL6" s="19">
        <f t="shared" ref="AL6:AQ6" si="5">SUM(AL7:AL9)</f>
        <v>8005177.7880100003</v>
      </c>
      <c r="AM6" s="19">
        <f t="shared" si="5"/>
        <v>8822953.10513</v>
      </c>
      <c r="AN6" s="19">
        <f t="shared" si="5"/>
        <v>9582226.2491289973</v>
      </c>
      <c r="AO6" s="19">
        <f t="shared" si="5"/>
        <v>7673852.503349998</v>
      </c>
      <c r="AP6" s="19">
        <f t="shared" si="5"/>
        <v>9007353.8221399989</v>
      </c>
      <c r="AQ6" s="19">
        <f t="shared" si="5"/>
        <v>10428767</v>
      </c>
      <c r="AR6" s="19">
        <f t="shared" ref="AR6" si="6">SUM(AR7:AR9)</f>
        <v>10892528</v>
      </c>
      <c r="AS6" s="19">
        <f>SUM(AD6:AG6)</f>
        <v>11979889</v>
      </c>
    </row>
    <row r="7" spans="1:45" x14ac:dyDescent="0.5">
      <c r="A7" s="25" t="s">
        <v>79</v>
      </c>
      <c r="B7" s="16">
        <v>1160581.0226499999</v>
      </c>
      <c r="C7" s="16">
        <v>1554765.41282</v>
      </c>
      <c r="D7" s="16">
        <v>1457884.9814400002</v>
      </c>
      <c r="E7" s="16">
        <v>2054329.6295800004</v>
      </c>
      <c r="F7" s="16">
        <v>1318051.0709399998</v>
      </c>
      <c r="G7" s="16">
        <v>1636373.7626600007</v>
      </c>
      <c r="H7" s="16">
        <v>1536819.1282399991</v>
      </c>
      <c r="I7" s="16">
        <v>2114049.1512300009</v>
      </c>
      <c r="J7" s="16">
        <v>1361118.2732289999</v>
      </c>
      <c r="K7" s="16">
        <v>1637237.4167200001</v>
      </c>
      <c r="L7" s="16">
        <v>1650818.2541299984</v>
      </c>
      <c r="M7" s="16">
        <v>2365654.6285999995</v>
      </c>
      <c r="N7" s="16">
        <v>1314054.1253199999</v>
      </c>
      <c r="O7" s="16">
        <v>485455.01776000066</v>
      </c>
      <c r="P7" s="16">
        <v>1473780.8992299989</v>
      </c>
      <c r="Q7" s="16">
        <v>2376017.5906899981</v>
      </c>
      <c r="R7" s="16">
        <v>1099075.3258999998</v>
      </c>
      <c r="S7" s="16">
        <v>1682358.9709500005</v>
      </c>
      <c r="T7" s="16">
        <v>1805779.6085200002</v>
      </c>
      <c r="U7" s="16">
        <v>2600648.1734799976</v>
      </c>
      <c r="V7" s="16">
        <v>1574295</v>
      </c>
      <c r="W7" s="16">
        <v>2076460</v>
      </c>
      <c r="X7" s="16">
        <v>1783227</v>
      </c>
      <c r="Y7" s="16">
        <v>2587675</v>
      </c>
      <c r="Z7" s="16">
        <v>1629391</v>
      </c>
      <c r="AA7" s="16">
        <v>2039580</v>
      </c>
      <c r="AB7" s="16">
        <v>1995086</v>
      </c>
      <c r="AC7" s="16">
        <v>2739924</v>
      </c>
      <c r="AD7" s="16">
        <v>1817183</v>
      </c>
      <c r="AE7" s="16">
        <v>2250049</v>
      </c>
      <c r="AF7" s="16">
        <v>2225412</v>
      </c>
      <c r="AG7" s="16">
        <v>3127106</v>
      </c>
      <c r="AH7" s="16">
        <v>2030092</v>
      </c>
      <c r="AI7" s="16">
        <v>2574679</v>
      </c>
      <c r="AJ7" s="16">
        <v>2334880</v>
      </c>
      <c r="AK7" s="17"/>
      <c r="AL7" s="16">
        <f>SUM(B7:E7)</f>
        <v>6227561.0464900006</v>
      </c>
      <c r="AM7" s="16">
        <f>SUM(F7:I7)</f>
        <v>6605293.1130700009</v>
      </c>
      <c r="AN7" s="16">
        <f>SUM(J7:M7)</f>
        <v>7014828.5726789981</v>
      </c>
      <c r="AO7" s="16">
        <f>SUM(N7:Q7)</f>
        <v>5649307.6329999976</v>
      </c>
      <c r="AP7" s="16">
        <f>SUM(R7:U7)</f>
        <v>7187862.0788499983</v>
      </c>
      <c r="AQ7" s="16">
        <f>SUM(V7:Y7)</f>
        <v>8021657</v>
      </c>
      <c r="AR7" s="16">
        <f>SUM(Z7:AC7)</f>
        <v>8403981</v>
      </c>
      <c r="AS7" s="16">
        <f>SUM(AD7:AG7)</f>
        <v>9419750</v>
      </c>
    </row>
    <row r="8" spans="1:45" x14ac:dyDescent="0.5">
      <c r="A8" s="25" t="s">
        <v>80</v>
      </c>
      <c r="B8" s="16">
        <v>403083.03695000004</v>
      </c>
      <c r="C8" s="16">
        <v>419052.22371999995</v>
      </c>
      <c r="D8" s="16">
        <v>430702.70608999999</v>
      </c>
      <c r="E8" s="16">
        <v>455473.77475999971</v>
      </c>
      <c r="F8" s="16">
        <v>488595.60680000001</v>
      </c>
      <c r="G8" s="16">
        <v>533424.88015999994</v>
      </c>
      <c r="H8" s="16">
        <v>553955.13645000022</v>
      </c>
      <c r="I8" s="16">
        <v>570908.36864999938</v>
      </c>
      <c r="J8" s="16">
        <v>590795.50244000019</v>
      </c>
      <c r="K8" s="16">
        <v>619941.85036000051</v>
      </c>
      <c r="L8" s="16">
        <v>637068.12322999933</v>
      </c>
      <c r="M8" s="16">
        <v>644472.20041999966</v>
      </c>
      <c r="N8" s="16">
        <v>635392.21537000011</v>
      </c>
      <c r="O8" s="16">
        <v>541430.00478000008</v>
      </c>
      <c r="P8" s="16">
        <v>407752.45141999982</v>
      </c>
      <c r="Q8" s="16">
        <v>393632.19878000044</v>
      </c>
      <c r="R8" s="16">
        <v>411792.85808999994</v>
      </c>
      <c r="S8" s="16">
        <v>393237.80262999976</v>
      </c>
      <c r="T8" s="16">
        <v>445568.75090000022</v>
      </c>
      <c r="U8" s="16">
        <v>494755.33167000045</v>
      </c>
      <c r="V8" s="16">
        <v>528396</v>
      </c>
      <c r="W8" s="16">
        <v>567167</v>
      </c>
      <c r="X8" s="16">
        <v>616717</v>
      </c>
      <c r="Y8" s="16">
        <v>604177</v>
      </c>
      <c r="Z8" s="16">
        <v>581985</v>
      </c>
      <c r="AA8" s="16">
        <v>583837</v>
      </c>
      <c r="AB8" s="16">
        <v>573655</v>
      </c>
      <c r="AC8" s="16">
        <v>629867</v>
      </c>
      <c r="AD8" s="16">
        <v>602994</v>
      </c>
      <c r="AE8" s="16">
        <v>600809</v>
      </c>
      <c r="AF8" s="16">
        <v>599225</v>
      </c>
      <c r="AG8" s="16">
        <v>629413</v>
      </c>
      <c r="AH8" s="16">
        <v>652600</v>
      </c>
      <c r="AI8" s="16">
        <v>679100</v>
      </c>
      <c r="AJ8" s="16">
        <v>653593</v>
      </c>
      <c r="AK8" s="17"/>
      <c r="AL8" s="16">
        <f>SUM(B8:E8)</f>
        <v>1708311.7415199997</v>
      </c>
      <c r="AM8" s="16">
        <f>SUM(F8:I8)</f>
        <v>2146883.9920599991</v>
      </c>
      <c r="AN8" s="16">
        <f>SUM(J8:M8)</f>
        <v>2492277.6764499997</v>
      </c>
      <c r="AO8" s="16">
        <f>SUM(N8:Q8)</f>
        <v>1978206.8703500004</v>
      </c>
      <c r="AP8" s="16">
        <f>SUM(R8:U8)</f>
        <v>1745354.7432900004</v>
      </c>
      <c r="AQ8" s="16">
        <f>SUM(V8:Y8)</f>
        <v>2316457</v>
      </c>
      <c r="AR8" s="16">
        <f>SUM(Z8:AC8)</f>
        <v>2369344</v>
      </c>
      <c r="AS8" s="16">
        <f t="shared" ref="AS8:AS22" si="7">SUM(AD8:AG8)</f>
        <v>2432441</v>
      </c>
    </row>
    <row r="9" spans="1:45" x14ac:dyDescent="0.5">
      <c r="A9" s="25" t="s">
        <v>81</v>
      </c>
      <c r="B9" s="16">
        <v>15914</v>
      </c>
      <c r="C9" s="16">
        <v>16199</v>
      </c>
      <c r="D9" s="16">
        <v>16447</v>
      </c>
      <c r="E9" s="16">
        <v>20745</v>
      </c>
      <c r="F9" s="16">
        <v>16253</v>
      </c>
      <c r="G9" s="16">
        <v>16487</v>
      </c>
      <c r="H9" s="16">
        <v>16817</v>
      </c>
      <c r="I9" s="16">
        <v>21219</v>
      </c>
      <c r="J9" s="16">
        <v>17085</v>
      </c>
      <c r="K9" s="16">
        <v>17797</v>
      </c>
      <c r="L9" s="16">
        <v>17883</v>
      </c>
      <c r="M9" s="16">
        <v>22355</v>
      </c>
      <c r="N9" s="16">
        <v>15380</v>
      </c>
      <c r="O9" s="16">
        <v>1613</v>
      </c>
      <c r="P9" s="16">
        <v>9372</v>
      </c>
      <c r="Q9" s="16">
        <v>19973</v>
      </c>
      <c r="R9" s="16">
        <v>14838</v>
      </c>
      <c r="S9" s="16">
        <v>16133</v>
      </c>
      <c r="T9" s="16">
        <v>18637</v>
      </c>
      <c r="U9" s="16">
        <v>24529</v>
      </c>
      <c r="V9" s="16">
        <v>19815</v>
      </c>
      <c r="W9" s="16">
        <v>21087</v>
      </c>
      <c r="X9" s="16">
        <v>21625</v>
      </c>
      <c r="Y9" s="16">
        <v>28126</v>
      </c>
      <c r="Z9" s="16">
        <v>25366</v>
      </c>
      <c r="AA9" s="16">
        <v>29673</v>
      </c>
      <c r="AB9" s="16">
        <v>28752</v>
      </c>
      <c r="AC9" s="16">
        <v>35412</v>
      </c>
      <c r="AD9" s="16">
        <v>29257</v>
      </c>
      <c r="AE9" s="16">
        <v>29673</v>
      </c>
      <c r="AF9" s="16">
        <v>30183</v>
      </c>
      <c r="AG9" s="16">
        <v>38585</v>
      </c>
      <c r="AH9" s="16">
        <v>31741</v>
      </c>
      <c r="AI9" s="16">
        <v>33725</v>
      </c>
      <c r="AJ9" s="16">
        <v>33977</v>
      </c>
      <c r="AK9" s="17"/>
      <c r="AL9" s="16">
        <f>SUM(B9:E9)</f>
        <v>69305</v>
      </c>
      <c r="AM9" s="16">
        <f>SUM(F9:I9)</f>
        <v>70776</v>
      </c>
      <c r="AN9" s="16">
        <f>SUM(J9:M9)</f>
        <v>75120</v>
      </c>
      <c r="AO9" s="16">
        <f>SUM(N9:Q9)</f>
        <v>46338</v>
      </c>
      <c r="AP9" s="16">
        <f>SUM(R9:U9)</f>
        <v>74137</v>
      </c>
      <c r="AQ9" s="16">
        <f>SUM(V9:Y9)</f>
        <v>90653</v>
      </c>
      <c r="AR9" s="16">
        <f>SUM(Z9:AC9)</f>
        <v>119203</v>
      </c>
      <c r="AS9" s="16">
        <f t="shared" si="7"/>
        <v>127698</v>
      </c>
    </row>
    <row r="10" spans="1:45" x14ac:dyDescent="0.5">
      <c r="A10" s="26" t="s">
        <v>82</v>
      </c>
      <c r="B10" s="16">
        <v>-323624.51176000002</v>
      </c>
      <c r="C10" s="16">
        <v>-397115.2909599999</v>
      </c>
      <c r="D10" s="16">
        <v>-379367.65132000006</v>
      </c>
      <c r="E10" s="16">
        <v>-524318.27386999992</v>
      </c>
      <c r="F10" s="16">
        <v>-336602.30243999994</v>
      </c>
      <c r="G10" s="16">
        <v>-420109.63655</v>
      </c>
      <c r="H10" s="16">
        <v>-399041.80435000011</v>
      </c>
      <c r="I10" s="16">
        <v>-541333.74882999971</v>
      </c>
      <c r="J10" s="16">
        <v>-360569.61499999993</v>
      </c>
      <c r="K10" s="16">
        <v>-432076.31562000007</v>
      </c>
      <c r="L10" s="16">
        <v>-446903.29640378733</v>
      </c>
      <c r="M10" s="16">
        <v>-621169.77176465024</v>
      </c>
      <c r="N10" s="16">
        <v>-354683.43482720002</v>
      </c>
      <c r="O10" s="16">
        <v>-142935.32974055002</v>
      </c>
      <c r="P10" s="16">
        <v>-387831.47325017478</v>
      </c>
      <c r="Q10" s="16">
        <v>-612060.30861900013</v>
      </c>
      <c r="R10" s="16">
        <v>-296346.26162990002</v>
      </c>
      <c r="S10" s="16">
        <v>-437365.94738324994</v>
      </c>
      <c r="T10" s="16">
        <v>-485618.84757832007</v>
      </c>
      <c r="U10" s="16">
        <v>-666691.38662270503</v>
      </c>
      <c r="V10" s="16">
        <v>-405019</v>
      </c>
      <c r="W10" s="16">
        <v>-541901</v>
      </c>
      <c r="X10" s="16">
        <v>-480927</v>
      </c>
      <c r="Y10" s="16">
        <v>-664062</v>
      </c>
      <c r="Z10" s="16">
        <v>-427594</v>
      </c>
      <c r="AA10" s="16">
        <v>-530986</v>
      </c>
      <c r="AB10" s="16">
        <v>-522476</v>
      </c>
      <c r="AC10" s="16">
        <v>-705838</v>
      </c>
      <c r="AD10" s="16">
        <v>-484354</v>
      </c>
      <c r="AE10" s="16">
        <v>-597013</v>
      </c>
      <c r="AF10" s="16">
        <v>-586168.86830999982</v>
      </c>
      <c r="AG10" s="16">
        <v>-803336.11028000014</v>
      </c>
      <c r="AH10" s="16">
        <v>-546308</v>
      </c>
      <c r="AI10" s="16">
        <v>-690194</v>
      </c>
      <c r="AJ10" s="16">
        <v>-624663</v>
      </c>
      <c r="AK10" s="17"/>
      <c r="AL10" s="16">
        <f>SUM(B10:E10)</f>
        <v>-1624425.7279099999</v>
      </c>
      <c r="AM10" s="16">
        <f>SUM(F10:I10)</f>
        <v>-1697087.4921699998</v>
      </c>
      <c r="AN10" s="16">
        <f>SUM(J10:M10)</f>
        <v>-1860718.9987884376</v>
      </c>
      <c r="AO10" s="16">
        <f>SUM(N10:Q10)</f>
        <v>-1497510.546436925</v>
      </c>
      <c r="AP10" s="16">
        <f>SUM(R10:U10)</f>
        <v>-1886022.4432141751</v>
      </c>
      <c r="AQ10" s="16">
        <f>SUM(V10:Y10)</f>
        <v>-2091909</v>
      </c>
      <c r="AR10" s="16">
        <f>SUM(Z10:AC10)</f>
        <v>-2186894</v>
      </c>
      <c r="AS10" s="16">
        <f t="shared" si="7"/>
        <v>-2470871.97859</v>
      </c>
    </row>
    <row r="11" spans="1:45" x14ac:dyDescent="0.5">
      <c r="A11" s="26" t="s">
        <v>83</v>
      </c>
      <c r="B11" s="16">
        <v>13223.153849999999</v>
      </c>
      <c r="C11" s="16">
        <v>15416.854589999999</v>
      </c>
      <c r="D11" s="16">
        <v>17487.991560000002</v>
      </c>
      <c r="E11" s="16">
        <v>17779.090199999991</v>
      </c>
      <c r="F11" s="16">
        <v>10025.655120000001</v>
      </c>
      <c r="G11" s="16">
        <v>16521.82748</v>
      </c>
      <c r="H11" s="16">
        <v>17818.44167</v>
      </c>
      <c r="I11" s="16">
        <v>22364.835479999994</v>
      </c>
      <c r="J11" s="16">
        <v>14176.58388</v>
      </c>
      <c r="K11" s="16">
        <v>17758.882089999999</v>
      </c>
      <c r="L11" s="16">
        <v>26586.279273787288</v>
      </c>
      <c r="M11" s="16">
        <v>28015.563089999996</v>
      </c>
      <c r="N11" s="16">
        <v>14620.332450000002</v>
      </c>
      <c r="O11" s="16">
        <v>317.60983999999917</v>
      </c>
      <c r="P11" s="16">
        <v>20062.228860000003</v>
      </c>
      <c r="Q11" s="16">
        <v>34029.976190000009</v>
      </c>
      <c r="R11" s="16">
        <v>14011.694329999991</v>
      </c>
      <c r="S11" s="16">
        <v>18322.94484</v>
      </c>
      <c r="T11" s="16">
        <v>30880.224640000004</v>
      </c>
      <c r="U11" s="16">
        <v>36635.041159999993</v>
      </c>
      <c r="V11" s="16">
        <v>18424</v>
      </c>
      <c r="W11" s="16">
        <v>31467</v>
      </c>
      <c r="X11" s="16">
        <v>37333</v>
      </c>
      <c r="Y11" s="16">
        <v>34581</v>
      </c>
      <c r="Z11" s="16">
        <v>17951</v>
      </c>
      <c r="AA11" s="16">
        <v>16792</v>
      </c>
      <c r="AB11" s="16">
        <v>24454</v>
      </c>
      <c r="AC11" s="16">
        <v>30555</v>
      </c>
      <c r="AD11" s="16">
        <v>28456</v>
      </c>
      <c r="AE11" s="16">
        <v>31169</v>
      </c>
      <c r="AF11" s="16">
        <v>31300.868310000005</v>
      </c>
      <c r="AG11" s="16">
        <v>34264.110280000008</v>
      </c>
      <c r="AH11" s="16">
        <v>36872</v>
      </c>
      <c r="AI11" s="16">
        <v>38050</v>
      </c>
      <c r="AJ11" s="16">
        <v>54404</v>
      </c>
      <c r="AK11" s="17"/>
      <c r="AL11" s="16">
        <f>SUM(B11:E11)</f>
        <v>63907.090199999991</v>
      </c>
      <c r="AM11" s="16">
        <f>SUM(F11:I11)</f>
        <v>66730.759749999997</v>
      </c>
      <c r="AN11" s="16">
        <f>SUM(J11:M11)</f>
        <v>86537.308333787281</v>
      </c>
      <c r="AO11" s="16">
        <f>SUM(N11:Q11)</f>
        <v>69030.14734000001</v>
      </c>
      <c r="AP11" s="16">
        <f>SUM(R11:U11)</f>
        <v>99849.904969999989</v>
      </c>
      <c r="AQ11" s="16">
        <f>SUM(V11:Y11)</f>
        <v>121805</v>
      </c>
      <c r="AR11" s="16">
        <f>SUM(Z11:AC11)</f>
        <v>89752</v>
      </c>
      <c r="AS11" s="16">
        <f t="shared" si="7"/>
        <v>125189.97859000001</v>
      </c>
    </row>
    <row r="12" spans="1:45" x14ac:dyDescent="0.5">
      <c r="A12" s="27" t="s">
        <v>84</v>
      </c>
      <c r="B12" s="19">
        <f t="shared" ref="B12:AQ12" si="8">SUM(B7:B11)</f>
        <v>1269176.70169</v>
      </c>
      <c r="C12" s="19">
        <f t="shared" si="8"/>
        <v>1608318.2001699999</v>
      </c>
      <c r="D12" s="19">
        <f t="shared" si="8"/>
        <v>1543155.02777</v>
      </c>
      <c r="E12" s="19">
        <f t="shared" si="8"/>
        <v>2024009.22067</v>
      </c>
      <c r="F12" s="19">
        <f t="shared" si="8"/>
        <v>1496323.0304199997</v>
      </c>
      <c r="G12" s="19">
        <f t="shared" si="8"/>
        <v>1782697.8337500007</v>
      </c>
      <c r="H12" s="19">
        <f t="shared" si="8"/>
        <v>1726367.9020099991</v>
      </c>
      <c r="I12" s="19">
        <f t="shared" si="8"/>
        <v>2187207.6065300005</v>
      </c>
      <c r="J12" s="19">
        <f t="shared" si="8"/>
        <v>1622605.7445490002</v>
      </c>
      <c r="K12" s="19">
        <f t="shared" si="8"/>
        <v>1860658.8335500006</v>
      </c>
      <c r="L12" s="19">
        <f t="shared" si="8"/>
        <v>1885452.3602299974</v>
      </c>
      <c r="M12" s="19">
        <f t="shared" si="8"/>
        <v>2439327.620345349</v>
      </c>
      <c r="N12" s="19">
        <f t="shared" si="8"/>
        <v>1624763.2383127999</v>
      </c>
      <c r="O12" s="19">
        <f t="shared" si="8"/>
        <v>885880.30263945076</v>
      </c>
      <c r="P12" s="19">
        <f t="shared" si="8"/>
        <v>1523136.106259824</v>
      </c>
      <c r="Q12" s="19">
        <f t="shared" si="8"/>
        <v>2211592.4570409982</v>
      </c>
      <c r="R12" s="19">
        <f t="shared" si="8"/>
        <v>1243371.6166900999</v>
      </c>
      <c r="S12" s="19">
        <f t="shared" si="8"/>
        <v>1672686.7710367504</v>
      </c>
      <c r="T12" s="19">
        <f t="shared" si="8"/>
        <v>1815246.7364816803</v>
      </c>
      <c r="U12" s="19">
        <f t="shared" si="8"/>
        <v>2489876.1596872928</v>
      </c>
      <c r="V12" s="19">
        <f t="shared" si="8"/>
        <v>1735911</v>
      </c>
      <c r="W12" s="19">
        <f t="shared" si="8"/>
        <v>2154280</v>
      </c>
      <c r="X12" s="19">
        <f t="shared" si="8"/>
        <v>1977975</v>
      </c>
      <c r="Y12" s="19">
        <f t="shared" si="8"/>
        <v>2590497</v>
      </c>
      <c r="Z12" s="19">
        <f t="shared" ref="Z12:AB12" si="9">SUM(Z7:Z11)</f>
        <v>1827099</v>
      </c>
      <c r="AA12" s="19">
        <f t="shared" si="9"/>
        <v>2138896</v>
      </c>
      <c r="AB12" s="19">
        <f t="shared" si="9"/>
        <v>2099471</v>
      </c>
      <c r="AC12" s="19">
        <f t="shared" ref="AC12:AD12" si="10">SUM(AC7:AC11)</f>
        <v>2729920</v>
      </c>
      <c r="AD12" s="19">
        <f t="shared" si="10"/>
        <v>1993536</v>
      </c>
      <c r="AE12" s="19">
        <f t="shared" ref="AE12:AF12" si="11">SUM(AE7:AE11)</f>
        <v>2314687</v>
      </c>
      <c r="AF12" s="19">
        <f t="shared" si="11"/>
        <v>2299952</v>
      </c>
      <c r="AG12" s="19">
        <f t="shared" ref="AG12" si="12">SUM(AG7:AG11)</f>
        <v>3026032</v>
      </c>
      <c r="AH12" s="19">
        <f t="shared" ref="AH12:AI12" si="13">SUM(AH7:AH11)</f>
        <v>2204997</v>
      </c>
      <c r="AI12" s="19">
        <f t="shared" si="13"/>
        <v>2635360</v>
      </c>
      <c r="AJ12" s="19">
        <v>2452191</v>
      </c>
      <c r="AK12" s="17"/>
      <c r="AL12" s="19">
        <f t="shared" si="8"/>
        <v>6444659.1503000008</v>
      </c>
      <c r="AM12" s="19">
        <f t="shared" si="8"/>
        <v>7192596.3727100007</v>
      </c>
      <c r="AN12" s="19">
        <f t="shared" si="8"/>
        <v>7808044.5586743467</v>
      </c>
      <c r="AO12" s="19">
        <f t="shared" si="8"/>
        <v>6245372.1042530723</v>
      </c>
      <c r="AP12" s="19">
        <f t="shared" si="8"/>
        <v>7221181.2838958232</v>
      </c>
      <c r="AQ12" s="19">
        <f t="shared" si="8"/>
        <v>8458663</v>
      </c>
      <c r="AR12" s="19">
        <f t="shared" ref="AR12" si="14">SUM(AR7:AR11)</f>
        <v>8795386</v>
      </c>
      <c r="AS12" s="19">
        <f t="shared" si="7"/>
        <v>9634207</v>
      </c>
    </row>
    <row r="13" spans="1:45" x14ac:dyDescent="0.5">
      <c r="A13" s="25" t="s">
        <v>85</v>
      </c>
      <c r="B13" s="16">
        <v>872239.98314999999</v>
      </c>
      <c r="C13" s="16">
        <v>1195987.68879</v>
      </c>
      <c r="D13" s="16">
        <v>1119804.8848400004</v>
      </c>
      <c r="E13" s="16">
        <v>1573495.1795400009</v>
      </c>
      <c r="F13" s="16">
        <v>1018622.7184099997</v>
      </c>
      <c r="G13" s="16">
        <v>1262025.7629600007</v>
      </c>
      <c r="H13" s="16">
        <v>1185702.8701599988</v>
      </c>
      <c r="I13" s="16">
        <v>1627024.2586400013</v>
      </c>
      <c r="J13" s="16">
        <v>1046846.631299</v>
      </c>
      <c r="K13" s="16">
        <v>1256934.38005</v>
      </c>
      <c r="L13" s="16">
        <v>1265567.0532999989</v>
      </c>
      <c r="M13" s="16">
        <v>1809758.6656053476</v>
      </c>
      <c r="N13" s="16">
        <v>1009351.9455627998</v>
      </c>
      <c r="O13" s="16">
        <v>371587.88240945083</v>
      </c>
      <c r="P13" s="16">
        <v>1129044.643989824</v>
      </c>
      <c r="Q13" s="16">
        <v>1821820.7345409978</v>
      </c>
      <c r="R13" s="16">
        <v>841116.67842010001</v>
      </c>
      <c r="S13" s="16">
        <v>1287349.9040767506</v>
      </c>
      <c r="T13" s="16">
        <v>1377970</v>
      </c>
      <c r="U13" s="16">
        <v>1999820.9462972931</v>
      </c>
      <c r="V13" s="16">
        <v>1217523.0692400001</v>
      </c>
      <c r="W13" s="16">
        <v>1597920.9885899997</v>
      </c>
      <c r="X13" s="16">
        <v>1373447.8820600002</v>
      </c>
      <c r="Y13" s="16">
        <v>1991530.3243167503</v>
      </c>
      <c r="Z13" s="16">
        <v>1253262.3994652999</v>
      </c>
      <c r="AA13" s="16">
        <v>1555851.6005347001</v>
      </c>
      <c r="AB13" s="16">
        <v>1530451</v>
      </c>
      <c r="AC13" s="16">
        <v>2101780</v>
      </c>
      <c r="AD13" s="16">
        <v>1395598</v>
      </c>
      <c r="AE13" s="16">
        <v>1719096</v>
      </c>
      <c r="AF13" s="16">
        <v>1706830</v>
      </c>
      <c r="AG13" s="16">
        <v>2397486</v>
      </c>
      <c r="AH13" s="17">
        <v>1559106</v>
      </c>
      <c r="AI13" s="17">
        <v>1962476</v>
      </c>
      <c r="AJ13" s="17">
        <v>1803762</v>
      </c>
      <c r="AK13" s="17"/>
      <c r="AL13" s="16">
        <f>SUM(B13:E13)</f>
        <v>4761527.7363200011</v>
      </c>
      <c r="AM13" s="16">
        <f>SUM(F13:I13)</f>
        <v>5093375.6101700002</v>
      </c>
      <c r="AN13" s="16">
        <f>SUM(J13:M13)</f>
        <v>5379106.7302543465</v>
      </c>
      <c r="AO13" s="16">
        <f>SUM(N13:Q13)</f>
        <v>4331805.2065030728</v>
      </c>
      <c r="AP13" s="16">
        <f>SUM(R13:U13)</f>
        <v>5506257.5287941433</v>
      </c>
      <c r="AQ13" s="16">
        <f>SUM(V13:Y13)</f>
        <v>6180422.2642067503</v>
      </c>
      <c r="AR13" s="16">
        <f>SUM(Z13:AC13)</f>
        <v>6441345</v>
      </c>
      <c r="AS13" s="16">
        <f t="shared" si="7"/>
        <v>7219010</v>
      </c>
    </row>
    <row r="14" spans="1:45" x14ac:dyDescent="0.5">
      <c r="A14" s="25" t="s">
        <v>86</v>
      </c>
      <c r="B14" s="16">
        <v>381724.71854000003</v>
      </c>
      <c r="C14" s="16">
        <v>396608.51137999992</v>
      </c>
      <c r="D14" s="16">
        <v>407451.14292999997</v>
      </c>
      <c r="E14" s="16">
        <v>430289.04112999979</v>
      </c>
      <c r="F14" s="16">
        <v>462190.31200999999</v>
      </c>
      <c r="G14" s="16">
        <v>504713.07079000003</v>
      </c>
      <c r="H14" s="16">
        <v>524401.03185000038</v>
      </c>
      <c r="I14" s="16">
        <v>539675.34788999916</v>
      </c>
      <c r="J14" s="16">
        <v>559415.11325000017</v>
      </c>
      <c r="K14" s="16">
        <v>586585.45350000053</v>
      </c>
      <c r="L14" s="16">
        <v>602684.30692999926</v>
      </c>
      <c r="M14" s="16">
        <v>607561.95473999972</v>
      </c>
      <c r="N14" s="16">
        <v>600934.29275000014</v>
      </c>
      <c r="O14" s="16">
        <v>513048.42022999993</v>
      </c>
      <c r="P14" s="16">
        <v>384663.46227000002</v>
      </c>
      <c r="Q14" s="16">
        <v>370423.72250000038</v>
      </c>
      <c r="R14" s="16">
        <v>388095.93826999993</v>
      </c>
      <c r="S14" s="16">
        <v>369735.86695999978</v>
      </c>
      <c r="T14" s="16">
        <v>419368</v>
      </c>
      <c r="U14" s="16">
        <v>466276.21339000063</v>
      </c>
      <c r="V14" s="16">
        <v>499543</v>
      </c>
      <c r="W14" s="16">
        <v>536083</v>
      </c>
      <c r="X14" s="16">
        <v>583760</v>
      </c>
      <c r="Y14" s="16">
        <v>571292</v>
      </c>
      <c r="Z14" s="16">
        <v>550841</v>
      </c>
      <c r="AA14" s="16">
        <v>555880</v>
      </c>
      <c r="AB14" s="16">
        <v>543357</v>
      </c>
      <c r="AC14" s="16">
        <v>596052</v>
      </c>
      <c r="AD14" s="16">
        <v>571436</v>
      </c>
      <c r="AE14" s="16">
        <v>568727</v>
      </c>
      <c r="AF14" s="16">
        <v>565836</v>
      </c>
      <c r="AG14" s="16">
        <v>593613</v>
      </c>
      <c r="AH14" s="17">
        <v>617227</v>
      </c>
      <c r="AI14" s="17">
        <v>642390</v>
      </c>
      <c r="AJ14" s="17">
        <v>617734</v>
      </c>
      <c r="AK14" s="17"/>
      <c r="AL14" s="16">
        <f>SUM(B14:E14)</f>
        <v>1616073.4139799997</v>
      </c>
      <c r="AM14" s="16">
        <f>SUM(F14:I14)</f>
        <v>2030979.7625399996</v>
      </c>
      <c r="AN14" s="16">
        <f>SUM(J14:M14)</f>
        <v>2356246.8284199997</v>
      </c>
      <c r="AO14" s="16">
        <f>SUM(N14:Q14)</f>
        <v>1869069.8977500005</v>
      </c>
      <c r="AP14" s="16">
        <f>SUM(R14:U14)</f>
        <v>1643476.0186200002</v>
      </c>
      <c r="AQ14" s="16">
        <f>SUM(V14:Y14)</f>
        <v>2190678</v>
      </c>
      <c r="AR14" s="16">
        <f>SUM(Z14:AC14)</f>
        <v>2246130</v>
      </c>
      <c r="AS14" s="16">
        <f t="shared" si="7"/>
        <v>2299612</v>
      </c>
    </row>
    <row r="15" spans="1:45" x14ac:dyDescent="0.5">
      <c r="A15" s="25" t="s">
        <v>87</v>
      </c>
      <c r="B15" s="16">
        <v>15212</v>
      </c>
      <c r="C15" s="16">
        <v>15722</v>
      </c>
      <c r="D15" s="16">
        <v>15899</v>
      </c>
      <c r="E15" s="16">
        <v>20225</v>
      </c>
      <c r="F15" s="16">
        <v>15510</v>
      </c>
      <c r="G15" s="16">
        <v>15959</v>
      </c>
      <c r="H15" s="16">
        <v>16264</v>
      </c>
      <c r="I15" s="16">
        <v>20508</v>
      </c>
      <c r="J15" s="16">
        <v>16344</v>
      </c>
      <c r="K15" s="16">
        <v>17139</v>
      </c>
      <c r="L15" s="16">
        <v>17201</v>
      </c>
      <c r="M15" s="16">
        <v>22007</v>
      </c>
      <c r="N15" s="16">
        <v>14477</v>
      </c>
      <c r="O15" s="16">
        <v>1244</v>
      </c>
      <c r="P15" s="16">
        <v>9428</v>
      </c>
      <c r="Q15" s="16">
        <v>19348</v>
      </c>
      <c r="R15" s="16">
        <v>14159</v>
      </c>
      <c r="S15" s="16">
        <v>15601</v>
      </c>
      <c r="T15" s="16">
        <v>17909</v>
      </c>
      <c r="U15" s="16">
        <v>23779</v>
      </c>
      <c r="V15" s="16">
        <v>18844.930759999999</v>
      </c>
      <c r="W15" s="16">
        <v>20276.011410000003</v>
      </c>
      <c r="X15" s="16">
        <v>20767.117939999996</v>
      </c>
      <c r="Y15" s="16">
        <v>27674.675683250003</v>
      </c>
      <c r="Z15" s="16">
        <v>22995.600534699999</v>
      </c>
      <c r="AA15" s="16">
        <v>27164.399465300001</v>
      </c>
      <c r="AB15" s="16">
        <v>25663</v>
      </c>
      <c r="AC15" s="16">
        <v>32088</v>
      </c>
      <c r="AD15" s="16">
        <v>26502</v>
      </c>
      <c r="AE15" s="16">
        <v>26864</v>
      </c>
      <c r="AF15" s="16">
        <v>27286</v>
      </c>
      <c r="AG15" s="16">
        <v>34933</v>
      </c>
      <c r="AH15" s="17">
        <v>28664</v>
      </c>
      <c r="AI15" s="17">
        <v>30494</v>
      </c>
      <c r="AJ15" s="17">
        <v>30695</v>
      </c>
      <c r="AK15" s="17"/>
      <c r="AL15" s="16">
        <f>SUM(B15:E15)</f>
        <v>67058</v>
      </c>
      <c r="AM15" s="16">
        <f>SUM(F15:I15)</f>
        <v>68241</v>
      </c>
      <c r="AN15" s="16">
        <f>SUM(J15:M15)</f>
        <v>72691</v>
      </c>
      <c r="AO15" s="16">
        <f>SUM(N15:Q15)</f>
        <v>44497</v>
      </c>
      <c r="AP15" s="16">
        <f>SUM(R15:U15)</f>
        <v>71448</v>
      </c>
      <c r="AQ15" s="16">
        <f>SUM(V15:Y15)</f>
        <v>87562.735793250002</v>
      </c>
      <c r="AR15" s="16">
        <f>SUM(Z15:AC15)</f>
        <v>107911</v>
      </c>
      <c r="AS15" s="16">
        <f t="shared" si="7"/>
        <v>115585</v>
      </c>
    </row>
    <row r="16" spans="1:45" x14ac:dyDescent="0.5">
      <c r="A16" s="24" t="s">
        <v>88</v>
      </c>
      <c r="B16" s="23">
        <f t="shared" ref="B16:AQ16" si="15">SUM(B17:B18)</f>
        <v>-431815.52816000005</v>
      </c>
      <c r="C16" s="23">
        <f t="shared" si="15"/>
        <v>-583836.27422999986</v>
      </c>
      <c r="D16" s="23">
        <f t="shared" si="15"/>
        <v>-578530.45683000004</v>
      </c>
      <c r="E16" s="23">
        <f t="shared" si="15"/>
        <v>-744225.74327999982</v>
      </c>
      <c r="F16" s="23">
        <f t="shared" si="15"/>
        <v>-527854.25841000001</v>
      </c>
      <c r="G16" s="23">
        <f t="shared" si="15"/>
        <v>-617128.33584000007</v>
      </c>
      <c r="H16" s="23">
        <f t="shared" si="15"/>
        <v>-610112.91465999978</v>
      </c>
      <c r="I16" s="23">
        <f t="shared" si="15"/>
        <v>-768472.93710000021</v>
      </c>
      <c r="J16" s="23">
        <f t="shared" si="15"/>
        <v>-583376.38725899998</v>
      </c>
      <c r="K16" s="23">
        <f t="shared" si="15"/>
        <v>-659184.24018999981</v>
      </c>
      <c r="L16" s="23">
        <f t="shared" si="15"/>
        <v>-694230.87195000029</v>
      </c>
      <c r="M16" s="23">
        <f t="shared" si="15"/>
        <v>-944111.68894000002</v>
      </c>
      <c r="N16" s="23">
        <f t="shared" si="15"/>
        <v>-595848.72366999998</v>
      </c>
      <c r="O16" s="23">
        <f t="shared" si="15"/>
        <v>-423172.2733</v>
      </c>
      <c r="P16" s="23">
        <f t="shared" si="15"/>
        <v>-944696.47962000023</v>
      </c>
      <c r="Q16" s="23">
        <f t="shared" si="15"/>
        <v>-1120940.3719899999</v>
      </c>
      <c r="R16" s="23">
        <f t="shared" si="15"/>
        <v>-596491.53438999993</v>
      </c>
      <c r="S16" s="23">
        <f t="shared" si="15"/>
        <v>-810560.43429</v>
      </c>
      <c r="T16" s="23">
        <f t="shared" si="15"/>
        <v>-824254</v>
      </c>
      <c r="U16" s="23">
        <f t="shared" si="15"/>
        <v>-1101942.18661</v>
      </c>
      <c r="V16" s="23">
        <f t="shared" si="15"/>
        <v>-730925</v>
      </c>
      <c r="W16" s="23">
        <f t="shared" si="15"/>
        <v>-875748</v>
      </c>
      <c r="X16" s="23">
        <f t="shared" si="15"/>
        <v>-813426</v>
      </c>
      <c r="Y16" s="23">
        <f t="shared" si="15"/>
        <v>-1117435</v>
      </c>
      <c r="Z16" s="23">
        <f t="shared" ref="Z16:AB16" si="16">SUM(Z17:Z18)</f>
        <v>-752300</v>
      </c>
      <c r="AA16" s="23">
        <f t="shared" si="16"/>
        <v>-852892</v>
      </c>
      <c r="AB16" s="23">
        <f t="shared" si="16"/>
        <v>-885436</v>
      </c>
      <c r="AC16" s="23">
        <f t="shared" ref="AC16:AD16" si="17">SUM(AC17:AC18)</f>
        <v>-1163365</v>
      </c>
      <c r="AD16" s="23">
        <f t="shared" si="17"/>
        <v>-824965</v>
      </c>
      <c r="AE16" s="23">
        <f t="shared" ref="AE16:AF16" si="18">SUM(AE17:AE18)</f>
        <v>-950713</v>
      </c>
      <c r="AF16" s="23">
        <f t="shared" si="18"/>
        <v>-925541</v>
      </c>
      <c r="AG16" s="23">
        <f t="shared" ref="AG16" si="19">SUM(AG17:AG18)</f>
        <v>-1251201</v>
      </c>
      <c r="AH16" s="23">
        <f t="shared" ref="AH16:AI16" si="20">SUM(AH17:AH18)</f>
        <v>-868638</v>
      </c>
      <c r="AI16" s="23">
        <f t="shared" si="20"/>
        <v>-1033924</v>
      </c>
      <c r="AJ16" s="23">
        <v>-955719</v>
      </c>
      <c r="AK16" s="17"/>
      <c r="AL16" s="23">
        <f t="shared" si="15"/>
        <v>-2338408.0024999999</v>
      </c>
      <c r="AM16" s="23">
        <f t="shared" si="15"/>
        <v>-2523568.4460100001</v>
      </c>
      <c r="AN16" s="23">
        <f t="shared" si="15"/>
        <v>-2880903.1883390001</v>
      </c>
      <c r="AO16" s="23">
        <f t="shared" si="15"/>
        <v>-3084657.84858</v>
      </c>
      <c r="AP16" s="23">
        <f t="shared" si="15"/>
        <v>-3333248.1552899997</v>
      </c>
      <c r="AQ16" s="23">
        <f t="shared" si="15"/>
        <v>-3537534</v>
      </c>
      <c r="AR16" s="23">
        <f t="shared" ref="AR16" si="21">SUM(AR17:AR18)</f>
        <v>-3653993</v>
      </c>
      <c r="AS16" s="23">
        <f t="shared" si="7"/>
        <v>-3952420</v>
      </c>
    </row>
    <row r="17" spans="1:45" x14ac:dyDescent="0.5">
      <c r="A17" s="25" t="s">
        <v>89</v>
      </c>
      <c r="B17" s="16">
        <v>-408138.16115000006</v>
      </c>
      <c r="C17" s="16">
        <v>-555139.87729999982</v>
      </c>
      <c r="D17" s="16">
        <v>-545673.80824000004</v>
      </c>
      <c r="E17" s="16">
        <v>-712619.19517999981</v>
      </c>
      <c r="F17" s="16">
        <v>-500803.55426</v>
      </c>
      <c r="G17" s="16">
        <v>-587448.65775000001</v>
      </c>
      <c r="H17" s="16">
        <v>-573227.38787999982</v>
      </c>
      <c r="I17" s="16">
        <v>-735246.05171000026</v>
      </c>
      <c r="J17" s="16">
        <v>-552988.09126899997</v>
      </c>
      <c r="K17" s="16">
        <v>-624406.80050999974</v>
      </c>
      <c r="L17" s="16">
        <v>-635056.12011000025</v>
      </c>
      <c r="M17" s="16">
        <v>-850877.44918</v>
      </c>
      <c r="N17" s="16">
        <v>-521280.72722</v>
      </c>
      <c r="O17" s="16">
        <v>-269633.43755999999</v>
      </c>
      <c r="P17" s="16">
        <v>-620735.8198800002</v>
      </c>
      <c r="Q17" s="16">
        <v>-851193.01634000009</v>
      </c>
      <c r="R17" s="16">
        <v>-422225.96265999984</v>
      </c>
      <c r="S17" s="16">
        <v>-661350.79898000008</v>
      </c>
      <c r="T17" s="16">
        <v>-676322</v>
      </c>
      <c r="U17" s="16">
        <v>-982802.29746999987</v>
      </c>
      <c r="V17" s="16">
        <v>-625452</v>
      </c>
      <c r="W17" s="16">
        <v>-748166</v>
      </c>
      <c r="X17" s="16">
        <v>-671497</v>
      </c>
      <c r="Y17" s="16">
        <v>-1002273</v>
      </c>
      <c r="Z17" s="16">
        <v>-673364</v>
      </c>
      <c r="AA17" s="16">
        <v>-778296</v>
      </c>
      <c r="AB17" s="16">
        <v>-802510</v>
      </c>
      <c r="AC17" s="16">
        <v>-1038745</v>
      </c>
      <c r="AD17" s="16">
        <v>-726196</v>
      </c>
      <c r="AE17" s="16">
        <v>-837880</v>
      </c>
      <c r="AF17" s="16">
        <v>-831041</v>
      </c>
      <c r="AG17" s="16">
        <v>-1152932</v>
      </c>
      <c r="AH17" s="16">
        <v>-771356</v>
      </c>
      <c r="AI17" s="16">
        <v>-913824</v>
      </c>
      <c r="AJ17" s="16">
        <v>-834994</v>
      </c>
      <c r="AK17" s="17"/>
      <c r="AL17" s="16">
        <f>SUM(B17:E17)</f>
        <v>-2221571.0418699998</v>
      </c>
      <c r="AM17" s="16">
        <f>SUM(F17:I17)</f>
        <v>-2396725.6516</v>
      </c>
      <c r="AN17" s="16">
        <f>SUM(J17:M17)</f>
        <v>-2663328.461069</v>
      </c>
      <c r="AO17" s="16">
        <f>SUM(N17:Q17)</f>
        <v>-2262843.0010000002</v>
      </c>
      <c r="AP17" s="16">
        <f>SUM(R17:U17)</f>
        <v>-2742701.0591099998</v>
      </c>
      <c r="AQ17" s="16">
        <f>SUM(V17:Y17)</f>
        <v>-3047388</v>
      </c>
      <c r="AR17" s="16">
        <f>SUM(Z17:AC17)</f>
        <v>-3292915</v>
      </c>
      <c r="AS17" s="16">
        <f t="shared" si="7"/>
        <v>-3548049</v>
      </c>
    </row>
    <row r="18" spans="1:45" x14ac:dyDescent="0.5">
      <c r="A18" s="25" t="s">
        <v>90</v>
      </c>
      <c r="B18" s="16">
        <v>-23677.367010000002</v>
      </c>
      <c r="C18" s="16">
        <v>-28696.39693000001</v>
      </c>
      <c r="D18" s="16">
        <v>-32856.64858999999</v>
      </c>
      <c r="E18" s="16">
        <v>-31606.5481</v>
      </c>
      <c r="F18" s="16">
        <v>-27050.704150000001</v>
      </c>
      <c r="G18" s="16">
        <v>-29679.678090000005</v>
      </c>
      <c r="H18" s="16">
        <v>-36885.52678</v>
      </c>
      <c r="I18" s="16">
        <v>-33226.88539000001</v>
      </c>
      <c r="J18" s="16">
        <v>-30388.295989999999</v>
      </c>
      <c r="K18" s="16">
        <v>-34777.43968000001</v>
      </c>
      <c r="L18" s="16">
        <v>-59174.751839999997</v>
      </c>
      <c r="M18" s="16">
        <v>-93234.239760000055</v>
      </c>
      <c r="N18" s="16">
        <v>-74567.996449999991</v>
      </c>
      <c r="O18" s="16">
        <v>-153538.83574000001</v>
      </c>
      <c r="P18" s="16">
        <v>-323960.65974000003</v>
      </c>
      <c r="Q18" s="16">
        <v>-269747.35564999992</v>
      </c>
      <c r="R18" s="16">
        <v>-174265.57173000005</v>
      </c>
      <c r="S18" s="16">
        <v>-149209.6353099999</v>
      </c>
      <c r="T18" s="16">
        <v>-147932</v>
      </c>
      <c r="U18" s="16">
        <v>-119139.88914</v>
      </c>
      <c r="V18" s="16">
        <v>-105473</v>
      </c>
      <c r="W18" s="16">
        <v>-127582</v>
      </c>
      <c r="X18" s="16">
        <v>-141929</v>
      </c>
      <c r="Y18" s="16">
        <v>-115162</v>
      </c>
      <c r="Z18" s="16">
        <v>-78936</v>
      </c>
      <c r="AA18" s="16">
        <v>-74596</v>
      </c>
      <c r="AB18" s="16">
        <v>-82926</v>
      </c>
      <c r="AC18" s="16">
        <v>-124620</v>
      </c>
      <c r="AD18" s="16">
        <v>-98769</v>
      </c>
      <c r="AE18" s="16">
        <v>-112833</v>
      </c>
      <c r="AF18" s="16">
        <v>-94500</v>
      </c>
      <c r="AG18" s="16">
        <v>-98269</v>
      </c>
      <c r="AH18" s="16">
        <v>-97282</v>
      </c>
      <c r="AI18" s="16">
        <v>-120100</v>
      </c>
      <c r="AJ18" s="16">
        <v>-120725</v>
      </c>
      <c r="AK18" s="17"/>
      <c r="AL18" s="16">
        <f>SUM(B18:E18)</f>
        <v>-116836.96063</v>
      </c>
      <c r="AM18" s="16">
        <f>SUM(F18:I18)</f>
        <v>-126842.79441000002</v>
      </c>
      <c r="AN18" s="16">
        <f>SUM(J18:M18)</f>
        <v>-217574.72727000006</v>
      </c>
      <c r="AO18" s="16">
        <f>SUM(N18:Q18)</f>
        <v>-821814.84757999994</v>
      </c>
      <c r="AP18" s="16">
        <f>SUM(R18:U18)</f>
        <v>-590547.09617999999</v>
      </c>
      <c r="AQ18" s="16">
        <f>SUM(V18:Y18)</f>
        <v>-490146</v>
      </c>
      <c r="AR18" s="16">
        <f>SUM(Z18:AC18)</f>
        <v>-361078</v>
      </c>
      <c r="AS18" s="16">
        <f t="shared" si="7"/>
        <v>-404371</v>
      </c>
    </row>
    <row r="19" spans="1:45" x14ac:dyDescent="0.5">
      <c r="A19" s="27" t="s">
        <v>91</v>
      </c>
      <c r="B19" s="19">
        <f t="shared" ref="B19:X19" si="22">B12+B16</f>
        <v>837361.17353000003</v>
      </c>
      <c r="C19" s="19">
        <f t="shared" si="22"/>
        <v>1024481.92594</v>
      </c>
      <c r="D19" s="19">
        <f t="shared" si="22"/>
        <v>964624.57094000001</v>
      </c>
      <c r="E19" s="19">
        <f t="shared" si="22"/>
        <v>1279783.4773900001</v>
      </c>
      <c r="F19" s="19">
        <f t="shared" si="22"/>
        <v>968468.77200999972</v>
      </c>
      <c r="G19" s="19">
        <f t="shared" si="22"/>
        <v>1165569.4979100006</v>
      </c>
      <c r="H19" s="19">
        <f t="shared" si="22"/>
        <v>1116254.9873499994</v>
      </c>
      <c r="I19" s="19">
        <f t="shared" si="22"/>
        <v>1418734.6694300002</v>
      </c>
      <c r="J19" s="19">
        <f t="shared" si="22"/>
        <v>1039229.3572900002</v>
      </c>
      <c r="K19" s="19">
        <f t="shared" si="22"/>
        <v>1201474.5933600008</v>
      </c>
      <c r="L19" s="19">
        <f t="shared" si="22"/>
        <v>1191221.4882799971</v>
      </c>
      <c r="M19" s="19">
        <f t="shared" si="22"/>
        <v>1495215.9314053489</v>
      </c>
      <c r="N19" s="19">
        <f t="shared" si="22"/>
        <v>1028914.5146428</v>
      </c>
      <c r="O19" s="19">
        <f t="shared" si="22"/>
        <v>462708.02933945076</v>
      </c>
      <c r="P19" s="19">
        <f t="shared" si="22"/>
        <v>578439.62663982378</v>
      </c>
      <c r="Q19" s="19">
        <f t="shared" si="22"/>
        <v>1090652.0850509983</v>
      </c>
      <c r="R19" s="19">
        <f t="shared" si="22"/>
        <v>646880.08230010001</v>
      </c>
      <c r="S19" s="19">
        <f t="shared" si="22"/>
        <v>862126.3367467504</v>
      </c>
      <c r="T19" s="19">
        <f t="shared" si="22"/>
        <v>990992.7364816803</v>
      </c>
      <c r="U19" s="19">
        <f t="shared" si="22"/>
        <v>1387933.9730772928</v>
      </c>
      <c r="V19" s="19">
        <f t="shared" si="22"/>
        <v>1004986</v>
      </c>
      <c r="W19" s="19">
        <f t="shared" si="22"/>
        <v>1278532</v>
      </c>
      <c r="X19" s="19">
        <f t="shared" si="22"/>
        <v>1164549</v>
      </c>
      <c r="Y19" s="19">
        <f t="shared" ref="Y19:AD19" si="23">Y12+Y16</f>
        <v>1473062</v>
      </c>
      <c r="Z19" s="19">
        <f t="shared" si="23"/>
        <v>1074799</v>
      </c>
      <c r="AA19" s="19">
        <f t="shared" si="23"/>
        <v>1286004</v>
      </c>
      <c r="AB19" s="19">
        <f t="shared" si="23"/>
        <v>1214035</v>
      </c>
      <c r="AC19" s="19">
        <f t="shared" si="23"/>
        <v>1566555</v>
      </c>
      <c r="AD19" s="19">
        <f t="shared" si="23"/>
        <v>1168571</v>
      </c>
      <c r="AE19" s="19">
        <f t="shared" ref="AE19:AF19" si="24">AE12+AE16</f>
        <v>1363974</v>
      </c>
      <c r="AF19" s="19">
        <f t="shared" si="24"/>
        <v>1374411</v>
      </c>
      <c r="AG19" s="19">
        <f t="shared" ref="AG19" si="25">AG12+AG16</f>
        <v>1774831</v>
      </c>
      <c r="AH19" s="19">
        <f t="shared" ref="AH19:AI19" si="26">AH12+AH16</f>
        <v>1336359</v>
      </c>
      <c r="AI19" s="19">
        <f t="shared" si="26"/>
        <v>1601436</v>
      </c>
      <c r="AJ19" s="19">
        <v>1496472</v>
      </c>
      <c r="AK19" s="17"/>
      <c r="AL19" s="19">
        <f t="shared" ref="AL19:AQ19" si="27">AL12+AL16</f>
        <v>4106251.1478000009</v>
      </c>
      <c r="AM19" s="19">
        <f t="shared" si="27"/>
        <v>4669027.9267000007</v>
      </c>
      <c r="AN19" s="19">
        <f t="shared" si="27"/>
        <v>4927141.3703353461</v>
      </c>
      <c r="AO19" s="19">
        <f t="shared" si="27"/>
        <v>3160714.2556730723</v>
      </c>
      <c r="AP19" s="19">
        <f t="shared" si="27"/>
        <v>3887933.1286058235</v>
      </c>
      <c r="AQ19" s="19">
        <f t="shared" si="27"/>
        <v>4921129</v>
      </c>
      <c r="AR19" s="19">
        <f t="shared" ref="AR19" si="28">AR12+AR16</f>
        <v>5141393</v>
      </c>
      <c r="AS19" s="19">
        <f t="shared" si="7"/>
        <v>5681787</v>
      </c>
    </row>
    <row r="20" spans="1:45" x14ac:dyDescent="0.5">
      <c r="A20" s="25" t="s">
        <v>1093</v>
      </c>
      <c r="B20" s="16">
        <v>464101.82199999993</v>
      </c>
      <c r="C20" s="16">
        <v>640847.81149000023</v>
      </c>
      <c r="D20" s="16">
        <v>574131.07660000038</v>
      </c>
      <c r="E20" s="16">
        <v>860875.98436000105</v>
      </c>
      <c r="F20" s="16">
        <v>517819.16414999973</v>
      </c>
      <c r="G20" s="16">
        <v>674577.10521000065</v>
      </c>
      <c r="H20" s="16">
        <v>612475.48227999895</v>
      </c>
      <c r="I20" s="16">
        <v>891778.20693000103</v>
      </c>
      <c r="J20" s="16">
        <v>493858.54003000003</v>
      </c>
      <c r="K20" s="16">
        <v>632527.5795400003</v>
      </c>
      <c r="L20" s="16">
        <v>630510.93318999861</v>
      </c>
      <c r="M20" s="16">
        <v>958881.21642534761</v>
      </c>
      <c r="N20" s="16">
        <v>488071.21834279981</v>
      </c>
      <c r="O20" s="16">
        <v>101954.44484945084</v>
      </c>
      <c r="P20" s="16">
        <v>508308.82410982379</v>
      </c>
      <c r="Q20" s="16">
        <v>970627.71820099768</v>
      </c>
      <c r="R20" s="16">
        <v>418890.71576010017</v>
      </c>
      <c r="S20" s="16">
        <v>625999.10509675054</v>
      </c>
      <c r="T20" s="16">
        <v>701648</v>
      </c>
      <c r="U20" s="16">
        <v>1017018.6488272932</v>
      </c>
      <c r="V20" s="16">
        <v>592071.0692400001</v>
      </c>
      <c r="W20" s="16">
        <v>849754.98858999973</v>
      </c>
      <c r="X20" s="16">
        <v>701950.88206000021</v>
      </c>
      <c r="Y20" s="16">
        <v>989257.32431675028</v>
      </c>
      <c r="Z20" s="16">
        <v>579898.39946529991</v>
      </c>
      <c r="AA20" s="16">
        <v>777555.60053470009</v>
      </c>
      <c r="AB20" s="16">
        <f t="shared" ref="AB20:AD21" si="29">AB13+AB17</f>
        <v>727941</v>
      </c>
      <c r="AC20" s="16">
        <f t="shared" si="29"/>
        <v>1063035</v>
      </c>
      <c r="AD20" s="16">
        <f t="shared" si="29"/>
        <v>669402</v>
      </c>
      <c r="AE20" s="16">
        <f t="shared" ref="AE20:AF20" si="30">AE13+AE17</f>
        <v>881216</v>
      </c>
      <c r="AF20" s="16">
        <f t="shared" si="30"/>
        <v>875789</v>
      </c>
      <c r="AG20" s="16">
        <f t="shared" ref="AG20:AH20" si="31">AG13+AG17</f>
        <v>1244554</v>
      </c>
      <c r="AH20" s="16">
        <f t="shared" si="31"/>
        <v>787750</v>
      </c>
      <c r="AI20" s="16">
        <v>1048652</v>
      </c>
      <c r="AJ20" s="16">
        <v>968768</v>
      </c>
      <c r="AK20" s="17"/>
      <c r="AL20" s="16">
        <f>SUM(B20:E20)</f>
        <v>2539956.6944500017</v>
      </c>
      <c r="AM20" s="16">
        <f>SUM(F20:I20)</f>
        <v>2696649.9585700002</v>
      </c>
      <c r="AN20" s="16">
        <f>SUM(J20:M20)</f>
        <v>2715778.2691853466</v>
      </c>
      <c r="AO20" s="16">
        <f>SUM(N20:Q20)</f>
        <v>2068962.2055030721</v>
      </c>
      <c r="AP20" s="16">
        <f>SUM(R20:U20)</f>
        <v>2763556.4696841436</v>
      </c>
      <c r="AQ20" s="16">
        <f>SUM(V20:Y20)</f>
        <v>3133034.2642067503</v>
      </c>
      <c r="AR20" s="16">
        <f>SUM(Z20:AC20)</f>
        <v>3148430</v>
      </c>
      <c r="AS20" s="16">
        <f t="shared" si="7"/>
        <v>3670961</v>
      </c>
    </row>
    <row r="21" spans="1:45" x14ac:dyDescent="0.5">
      <c r="A21" s="25" t="s">
        <v>1094</v>
      </c>
      <c r="B21" s="16">
        <v>358047.35153000004</v>
      </c>
      <c r="C21" s="16">
        <v>367912.11444999994</v>
      </c>
      <c r="D21" s="16">
        <v>374594.49433999998</v>
      </c>
      <c r="E21" s="16">
        <v>398682.49302999978</v>
      </c>
      <c r="F21" s="16">
        <v>435139.60785999999</v>
      </c>
      <c r="G21" s="16">
        <v>475033.39270000003</v>
      </c>
      <c r="H21" s="16">
        <v>487515.50507000036</v>
      </c>
      <c r="I21" s="16">
        <v>506448.46249999915</v>
      </c>
      <c r="J21" s="16">
        <v>529026.81726000016</v>
      </c>
      <c r="K21" s="16">
        <v>551808.01382000046</v>
      </c>
      <c r="L21" s="16">
        <v>543509.55508999922</v>
      </c>
      <c r="M21" s="16">
        <v>514327.7149799997</v>
      </c>
      <c r="N21" s="16">
        <v>526366.29630000016</v>
      </c>
      <c r="O21" s="16">
        <v>359509.58448999992</v>
      </c>
      <c r="P21" s="16">
        <v>60702.802529999986</v>
      </c>
      <c r="Q21" s="16">
        <v>100676.36685000046</v>
      </c>
      <c r="R21" s="16">
        <v>213830.36653999987</v>
      </c>
      <c r="S21" s="16">
        <v>220526.23164999989</v>
      </c>
      <c r="T21" s="16">
        <v>271436</v>
      </c>
      <c r="U21" s="16">
        <v>347136.32425000065</v>
      </c>
      <c r="V21" s="16">
        <v>394070</v>
      </c>
      <c r="W21" s="16">
        <v>408501</v>
      </c>
      <c r="X21" s="16">
        <v>441831</v>
      </c>
      <c r="Y21" s="16">
        <v>456130</v>
      </c>
      <c r="Z21" s="16">
        <v>471905</v>
      </c>
      <c r="AA21" s="16">
        <v>481284</v>
      </c>
      <c r="AB21" s="16">
        <f t="shared" si="29"/>
        <v>460431</v>
      </c>
      <c r="AC21" s="16">
        <f t="shared" si="29"/>
        <v>471432</v>
      </c>
      <c r="AD21" s="16">
        <f t="shared" si="29"/>
        <v>472667</v>
      </c>
      <c r="AE21" s="16">
        <f t="shared" ref="AE21:AF21" si="32">AE14+AE18</f>
        <v>455894</v>
      </c>
      <c r="AF21" s="16">
        <f t="shared" si="32"/>
        <v>471336</v>
      </c>
      <c r="AG21" s="16">
        <f t="shared" ref="AG21:AH21" si="33">AG14+AG18</f>
        <v>495344</v>
      </c>
      <c r="AH21" s="16">
        <f t="shared" si="33"/>
        <v>519945</v>
      </c>
      <c r="AI21" s="16">
        <v>522290</v>
      </c>
      <c r="AJ21" s="16">
        <v>497009</v>
      </c>
      <c r="AK21" s="17"/>
      <c r="AL21" s="16">
        <f>SUM(B21:E21)</f>
        <v>1499236.4533499999</v>
      </c>
      <c r="AM21" s="16">
        <f>SUM(F21:I21)</f>
        <v>1904136.9681299997</v>
      </c>
      <c r="AN21" s="16">
        <f>SUM(J21:M21)</f>
        <v>2138672.1011499995</v>
      </c>
      <c r="AO21" s="16">
        <f>SUM(N21:Q21)</f>
        <v>1047255.0501700005</v>
      </c>
      <c r="AP21" s="16">
        <f>SUM(R21:U21)</f>
        <v>1052928.9224400003</v>
      </c>
      <c r="AQ21" s="16">
        <f>SUM(V21:Y21)</f>
        <v>1700532</v>
      </c>
      <c r="AR21" s="16">
        <f>SUM(Z21:AC21)</f>
        <v>1885052</v>
      </c>
      <c r="AS21" s="16">
        <f t="shared" si="7"/>
        <v>1895241</v>
      </c>
    </row>
    <row r="22" spans="1:45" x14ac:dyDescent="0.5">
      <c r="A22" s="25" t="s">
        <v>1095</v>
      </c>
      <c r="B22" s="16">
        <v>15212</v>
      </c>
      <c r="C22" s="16">
        <v>15722</v>
      </c>
      <c r="D22" s="16">
        <v>15899</v>
      </c>
      <c r="E22" s="16">
        <v>20225</v>
      </c>
      <c r="F22" s="16">
        <v>15510</v>
      </c>
      <c r="G22" s="16">
        <v>15959</v>
      </c>
      <c r="H22" s="16">
        <v>16264</v>
      </c>
      <c r="I22" s="16">
        <v>20508</v>
      </c>
      <c r="J22" s="16">
        <v>16344</v>
      </c>
      <c r="K22" s="16">
        <v>17139</v>
      </c>
      <c r="L22" s="16">
        <v>17201</v>
      </c>
      <c r="M22" s="16">
        <v>22007</v>
      </c>
      <c r="N22" s="16">
        <v>14477</v>
      </c>
      <c r="O22" s="16">
        <v>1244</v>
      </c>
      <c r="P22" s="16">
        <v>9428</v>
      </c>
      <c r="Q22" s="16">
        <v>19348</v>
      </c>
      <c r="R22" s="16">
        <v>14159</v>
      </c>
      <c r="S22" s="16">
        <v>15601</v>
      </c>
      <c r="T22" s="16">
        <v>17909</v>
      </c>
      <c r="U22" s="16">
        <v>23779</v>
      </c>
      <c r="V22" s="16">
        <v>18844.930759999999</v>
      </c>
      <c r="W22" s="16">
        <v>20276.011410000003</v>
      </c>
      <c r="X22" s="16">
        <v>20767.117939999996</v>
      </c>
      <c r="Y22" s="16">
        <v>27674.675683250003</v>
      </c>
      <c r="Z22" s="16">
        <v>22995.600534699999</v>
      </c>
      <c r="AA22" s="16">
        <v>27164.399465300001</v>
      </c>
      <c r="AB22" s="16">
        <f t="shared" ref="AB22:AG22" si="34">AB15</f>
        <v>25663</v>
      </c>
      <c r="AC22" s="16">
        <f t="shared" si="34"/>
        <v>32088</v>
      </c>
      <c r="AD22" s="16">
        <f t="shared" si="34"/>
        <v>26502</v>
      </c>
      <c r="AE22" s="16">
        <f t="shared" si="34"/>
        <v>26864</v>
      </c>
      <c r="AF22" s="16">
        <f t="shared" si="34"/>
        <v>27286</v>
      </c>
      <c r="AG22" s="16">
        <f t="shared" si="34"/>
        <v>34933</v>
      </c>
      <c r="AH22" s="16">
        <f t="shared" ref="AH22" si="35">AH15</f>
        <v>28664</v>
      </c>
      <c r="AI22" s="16">
        <v>30494</v>
      </c>
      <c r="AJ22" s="16">
        <v>30695</v>
      </c>
      <c r="AK22" s="17"/>
      <c r="AL22" s="16">
        <f>SUM(B22:E22)</f>
        <v>67058</v>
      </c>
      <c r="AM22" s="16">
        <f>SUM(F22:I22)</f>
        <v>68241</v>
      </c>
      <c r="AN22" s="16">
        <f>SUM(J22:M22)</f>
        <v>72691</v>
      </c>
      <c r="AO22" s="16">
        <f>SUM(N22:Q22)</f>
        <v>44497</v>
      </c>
      <c r="AP22" s="16">
        <f>SUM(R22:U22)</f>
        <v>71448</v>
      </c>
      <c r="AQ22" s="16">
        <f>SUM(V22:Y22)</f>
        <v>87562.735793250002</v>
      </c>
      <c r="AR22" s="16">
        <f>SUM(Z22:AC22)</f>
        <v>107911</v>
      </c>
      <c r="AS22" s="16">
        <f t="shared" si="7"/>
        <v>115585</v>
      </c>
    </row>
    <row r="23" spans="1:45" x14ac:dyDescent="0.5">
      <c r="A23" s="31" t="s">
        <v>92</v>
      </c>
      <c r="B23" s="32">
        <f t="shared" ref="B23:Y25" si="36">B19/B12</f>
        <v>0.6597672116223009</v>
      </c>
      <c r="C23" s="32">
        <f t="shared" si="36"/>
        <v>0.63698957447084281</v>
      </c>
      <c r="D23" s="32">
        <f t="shared" si="36"/>
        <v>0.62509893923876891</v>
      </c>
      <c r="E23" s="32">
        <f t="shared" si="36"/>
        <v>0.63230120906581555</v>
      </c>
      <c r="F23" s="32">
        <f t="shared" si="36"/>
        <v>0.64723241727968472</v>
      </c>
      <c r="G23" s="32">
        <f t="shared" si="36"/>
        <v>0.6538233658242365</v>
      </c>
      <c r="H23" s="32">
        <f t="shared" si="36"/>
        <v>0.64659160196986443</v>
      </c>
      <c r="I23" s="32">
        <f t="shared" si="36"/>
        <v>0.64865112264346014</v>
      </c>
      <c r="J23" s="32">
        <f t="shared" si="36"/>
        <v>0.64046941826823856</v>
      </c>
      <c r="K23" s="32">
        <f t="shared" si="36"/>
        <v>0.6457253590480504</v>
      </c>
      <c r="L23" s="32">
        <f t="shared" si="36"/>
        <v>0.6317961214011717</v>
      </c>
      <c r="M23" s="32">
        <f t="shared" si="36"/>
        <v>0.6129623257386243</v>
      </c>
      <c r="N23" s="32">
        <f t="shared" si="36"/>
        <v>0.63327043004201267</v>
      </c>
      <c r="O23" s="32">
        <f t="shared" si="36"/>
        <v>0.52231438938288577</v>
      </c>
      <c r="P23" s="32">
        <f t="shared" si="36"/>
        <v>0.37976883632561642</v>
      </c>
      <c r="Q23" s="32">
        <f t="shared" si="36"/>
        <v>0.49315238057478145</v>
      </c>
      <c r="R23" s="32">
        <f t="shared" si="36"/>
        <v>0.52026286720467219</v>
      </c>
      <c r="S23" s="32">
        <f t="shared" si="36"/>
        <v>0.51541409406400374</v>
      </c>
      <c r="T23" s="32">
        <f t="shared" si="36"/>
        <v>0.54592729272849538</v>
      </c>
      <c r="U23" s="32">
        <f t="shared" si="36"/>
        <v>0.55743092590259813</v>
      </c>
      <c r="V23" s="32">
        <f t="shared" si="36"/>
        <v>0.57893866678648853</v>
      </c>
      <c r="W23" s="32">
        <f t="shared" si="36"/>
        <v>0.59348459810238219</v>
      </c>
      <c r="X23" s="32">
        <f t="shared" si="36"/>
        <v>0.58875819967390897</v>
      </c>
      <c r="Y23" s="32">
        <f t="shared" si="36"/>
        <v>0.56864068941210899</v>
      </c>
      <c r="Z23" s="32">
        <f t="shared" ref="Z23" si="37">Z19/Z12</f>
        <v>0.58825438577767264</v>
      </c>
      <c r="AA23" s="32">
        <f t="shared" ref="AA23:AB24" si="38">AA19/AA12</f>
        <v>0.6012466244268071</v>
      </c>
      <c r="AB23" s="32">
        <f t="shared" si="38"/>
        <v>0.57825757059754579</v>
      </c>
      <c r="AC23" s="32">
        <f t="shared" ref="AC23" si="39">AC19/AC12</f>
        <v>0.57384648634392221</v>
      </c>
      <c r="AD23" s="32">
        <f t="shared" ref="AD23:AE23" si="40">AD19/AD12</f>
        <v>0.58618003386946615</v>
      </c>
      <c r="AE23" s="32">
        <f t="shared" si="40"/>
        <v>0.58926930509395004</v>
      </c>
      <c r="AF23" s="32">
        <f t="shared" ref="AF23:AG23" si="41">AF19/AF12</f>
        <v>0.59758247128635733</v>
      </c>
      <c r="AG23" s="32">
        <f t="shared" si="41"/>
        <v>0.58652089601167468</v>
      </c>
      <c r="AH23" s="32">
        <f t="shared" ref="AH23:AI23" si="42">AH19/AH12</f>
        <v>0.60605932797187478</v>
      </c>
      <c r="AI23" s="32">
        <f t="shared" si="42"/>
        <v>0.60767257604274183</v>
      </c>
      <c r="AJ23" s="32">
        <v>0.6102591519176116</v>
      </c>
      <c r="AK23" s="17"/>
      <c r="AL23" s="32">
        <f t="shared" ref="AL23:AQ25" si="43">AL19/AL12</f>
        <v>0.63715567449503574</v>
      </c>
      <c r="AM23" s="32">
        <f t="shared" si="43"/>
        <v>0.6491436033328839</v>
      </c>
      <c r="AN23" s="32">
        <f t="shared" si="43"/>
        <v>0.63103397186194832</v>
      </c>
      <c r="AO23" s="32">
        <f t="shared" si="43"/>
        <v>0.50608902126434374</v>
      </c>
      <c r="AP23" s="32">
        <f t="shared" si="43"/>
        <v>0.53840680295292154</v>
      </c>
      <c r="AQ23" s="32">
        <f t="shared" si="43"/>
        <v>0.58178567936800418</v>
      </c>
      <c r="AR23" s="32">
        <f t="shared" ref="AR23:AS23" si="44">AR19/AR12</f>
        <v>0.58455569772605775</v>
      </c>
      <c r="AS23" s="32">
        <f t="shared" si="44"/>
        <v>0.58975139313489944</v>
      </c>
    </row>
    <row r="24" spans="1:45" x14ac:dyDescent="0.5">
      <c r="A24" s="112" t="s">
        <v>1096</v>
      </c>
      <c r="B24" s="113">
        <f>B20/B13</f>
        <v>0.53208042621933771</v>
      </c>
      <c r="C24" s="113">
        <f t="shared" si="36"/>
        <v>0.53583144500287982</v>
      </c>
      <c r="D24" s="113">
        <f t="shared" si="36"/>
        <v>0.51270635123370911</v>
      </c>
      <c r="E24" s="113">
        <f t="shared" si="36"/>
        <v>0.54711065884019516</v>
      </c>
      <c r="F24" s="113">
        <f t="shared" si="36"/>
        <v>0.50835226310118031</v>
      </c>
      <c r="G24" s="113">
        <f t="shared" si="36"/>
        <v>0.53451928241767677</v>
      </c>
      <c r="H24" s="113">
        <f t="shared" si="36"/>
        <v>0.5165505605947901</v>
      </c>
      <c r="I24" s="113">
        <f t="shared" si="36"/>
        <v>0.5481038172568008</v>
      </c>
      <c r="J24" s="113">
        <f t="shared" si="36"/>
        <v>0.47175825499594537</v>
      </c>
      <c r="K24" s="113">
        <f t="shared" si="36"/>
        <v>0.50323039100485001</v>
      </c>
      <c r="L24" s="113">
        <f t="shared" si="36"/>
        <v>0.49820428838276487</v>
      </c>
      <c r="M24" s="113">
        <f t="shared" si="36"/>
        <v>0.52983927340644099</v>
      </c>
      <c r="N24" s="113">
        <f t="shared" si="36"/>
        <v>0.4835490935430441</v>
      </c>
      <c r="O24" s="113">
        <f t="shared" si="36"/>
        <v>0.27437505278255481</v>
      </c>
      <c r="P24" s="113">
        <f t="shared" si="36"/>
        <v>0.45021144807308888</v>
      </c>
      <c r="Q24" s="113">
        <f t="shared" si="36"/>
        <v>0.53277893911200014</v>
      </c>
      <c r="R24" s="113">
        <f t="shared" si="36"/>
        <v>0.49801736965544163</v>
      </c>
      <c r="S24" s="113">
        <f t="shared" si="36"/>
        <v>0.48626958615862764</v>
      </c>
      <c r="T24" s="113">
        <f t="shared" si="36"/>
        <v>0.5091896049986574</v>
      </c>
      <c r="U24" s="113">
        <f t="shared" si="36"/>
        <v>0.50855485372844145</v>
      </c>
      <c r="V24" s="113">
        <f t="shared" si="36"/>
        <v>0.48629145861653494</v>
      </c>
      <c r="W24" s="113">
        <f t="shared" si="36"/>
        <v>0.53178786351621854</v>
      </c>
      <c r="X24" s="113">
        <f t="shared" si="36"/>
        <v>0.51108665369024531</v>
      </c>
      <c r="Y24" s="113">
        <f t="shared" si="36"/>
        <v>0.49673224265673305</v>
      </c>
      <c r="Z24" s="113">
        <f t="shared" ref="Z24" si="45">Z20/Z13</f>
        <v>0.46271108086599549</v>
      </c>
      <c r="AA24" s="113">
        <f t="shared" ref="AA24" si="46">AA20/AA13</f>
        <v>0.49976205974109439</v>
      </c>
      <c r="AB24" s="113">
        <f t="shared" si="38"/>
        <v>0.47563822690174334</v>
      </c>
      <c r="AC24" s="113">
        <f t="shared" ref="AC24:AD24" si="47">AC20/AC13</f>
        <v>0.50577843542140466</v>
      </c>
      <c r="AD24" s="113">
        <f t="shared" si="47"/>
        <v>0.47965245006083412</v>
      </c>
      <c r="AE24" s="113">
        <f t="shared" ref="AE24:AF24" si="48">AE20/AE13</f>
        <v>0.51260429900366244</v>
      </c>
      <c r="AF24" s="113">
        <f t="shared" si="48"/>
        <v>0.51310851109952371</v>
      </c>
      <c r="AG24" s="113">
        <f t="shared" ref="AG24" si="49">AG20/AG13</f>
        <v>0.51910793222567309</v>
      </c>
      <c r="AH24" s="113">
        <f t="shared" ref="AH24:AI24" si="50">AH20/AH13</f>
        <v>0.50525750013148563</v>
      </c>
      <c r="AI24" s="113">
        <f t="shared" si="50"/>
        <v>0.53435150289736022</v>
      </c>
      <c r="AJ24" s="113">
        <v>0.53708194318319158</v>
      </c>
      <c r="AK24" s="17"/>
      <c r="AL24" s="113">
        <f t="shared" si="43"/>
        <v>0.53343314060227132</v>
      </c>
      <c r="AM24" s="113">
        <f t="shared" si="43"/>
        <v>0.52944258679559564</v>
      </c>
      <c r="AN24" s="113">
        <f t="shared" si="43"/>
        <v>0.50487532695915349</v>
      </c>
      <c r="AO24" s="113">
        <f t="shared" si="43"/>
        <v>0.47762124723361671</v>
      </c>
      <c r="AP24" s="113">
        <f t="shared" si="43"/>
        <v>0.50189379178735138</v>
      </c>
      <c r="AQ24" s="113">
        <f t="shared" si="43"/>
        <v>0.50692883597151295</v>
      </c>
      <c r="AR24" s="113">
        <f t="shared" ref="AR24:AS24" si="51">AR20/AR13</f>
        <v>0.48878456285139205</v>
      </c>
      <c r="AS24" s="113">
        <f t="shared" si="51"/>
        <v>0.50851307866314077</v>
      </c>
    </row>
    <row r="25" spans="1:45" x14ac:dyDescent="0.5">
      <c r="A25" s="112" t="s">
        <v>1097</v>
      </c>
      <c r="B25" s="113">
        <f>B21/B14</f>
        <v>0.93797266495981735</v>
      </c>
      <c r="C25" s="113">
        <f t="shared" si="36"/>
        <v>0.92764553430749419</v>
      </c>
      <c r="D25" s="113">
        <f t="shared" si="36"/>
        <v>0.91936051926685902</v>
      </c>
      <c r="E25" s="113">
        <f t="shared" si="36"/>
        <v>0.92654577486566525</v>
      </c>
      <c r="F25" s="113">
        <f t="shared" si="36"/>
        <v>0.94147280146924683</v>
      </c>
      <c r="G25" s="113">
        <f t="shared" si="36"/>
        <v>0.94119494856048802</v>
      </c>
      <c r="H25" s="113">
        <f t="shared" si="36"/>
        <v>0.92966160526062669</v>
      </c>
      <c r="I25" s="113">
        <f t="shared" si="36"/>
        <v>0.93843171543797743</v>
      </c>
      <c r="J25" s="113">
        <f t="shared" si="36"/>
        <v>0.94567845009861284</v>
      </c>
      <c r="K25" s="113">
        <f t="shared" si="36"/>
        <v>0.940712065953064</v>
      </c>
      <c r="L25" s="113">
        <f t="shared" si="36"/>
        <v>0.90181467949376504</v>
      </c>
      <c r="M25" s="113">
        <f t="shared" si="36"/>
        <v>0.84654365035101853</v>
      </c>
      <c r="N25" s="113">
        <f t="shared" si="36"/>
        <v>0.87591322820210282</v>
      </c>
      <c r="O25" s="113">
        <f t="shared" si="36"/>
        <v>0.70073227070620658</v>
      </c>
      <c r="P25" s="113">
        <f t="shared" si="36"/>
        <v>0.15780756033280838</v>
      </c>
      <c r="Q25" s="113">
        <f t="shared" si="36"/>
        <v>0.27178703936813969</v>
      </c>
      <c r="R25" s="113">
        <f t="shared" si="36"/>
        <v>0.55097295656631484</v>
      </c>
      <c r="S25" s="113">
        <f t="shared" si="36"/>
        <v>0.59644262663285985</v>
      </c>
      <c r="T25" s="113">
        <f t="shared" si="36"/>
        <v>0.64725014784151391</v>
      </c>
      <c r="U25" s="113">
        <f t="shared" si="36"/>
        <v>0.74448645305363337</v>
      </c>
      <c r="V25" s="113">
        <f t="shared" si="36"/>
        <v>0.78886101897133976</v>
      </c>
      <c r="W25" s="113">
        <f t="shared" si="36"/>
        <v>0.76201073341254988</v>
      </c>
      <c r="X25" s="113">
        <f t="shared" si="36"/>
        <v>0.75687097437302997</v>
      </c>
      <c r="Y25" s="113">
        <f t="shared" si="36"/>
        <v>0.79841832197895302</v>
      </c>
      <c r="Z25" s="113">
        <f t="shared" ref="Z25:AA25" si="52">Z21/Z14</f>
        <v>0.8566991200727615</v>
      </c>
      <c r="AA25" s="113">
        <f t="shared" si="52"/>
        <v>0.8658055695473843</v>
      </c>
      <c r="AB25" s="113">
        <f t="shared" ref="AB25:AG25" si="53">AB21/AB14</f>
        <v>0.84738210789591373</v>
      </c>
      <c r="AC25" s="113">
        <f t="shared" si="53"/>
        <v>0.79092428177407337</v>
      </c>
      <c r="AD25" s="113">
        <f t="shared" si="53"/>
        <v>0.8271564969655395</v>
      </c>
      <c r="AE25" s="113">
        <f t="shared" si="53"/>
        <v>0.80160428465678613</v>
      </c>
      <c r="AF25" s="113">
        <f t="shared" si="53"/>
        <v>0.83299047780629021</v>
      </c>
      <c r="AG25" s="113">
        <f t="shared" si="53"/>
        <v>0.83445611871707659</v>
      </c>
      <c r="AH25" s="113">
        <f t="shared" ref="AH25:AI25" si="54">AH21/AH14</f>
        <v>0.84238861877396809</v>
      </c>
      <c r="AI25" s="113">
        <f t="shared" si="54"/>
        <v>0.81304192157412158</v>
      </c>
      <c r="AJ25" s="113">
        <v>0.8045679855730784</v>
      </c>
      <c r="AK25" s="17"/>
      <c r="AL25" s="113">
        <f t="shared" si="43"/>
        <v>0.9277031850042885</v>
      </c>
      <c r="AM25" s="113">
        <f t="shared" si="43"/>
        <v>0.93754600772025087</v>
      </c>
      <c r="AN25" s="113">
        <f t="shared" si="43"/>
        <v>0.90766046890940677</v>
      </c>
      <c r="AO25" s="113">
        <f t="shared" si="43"/>
        <v>0.56030812514325634</v>
      </c>
      <c r="AP25" s="113">
        <f t="shared" si="43"/>
        <v>0.6406719115525199</v>
      </c>
      <c r="AQ25" s="113">
        <f t="shared" si="43"/>
        <v>0.77625830907143811</v>
      </c>
      <c r="AR25" s="113">
        <f t="shared" ref="AR25:AS25" si="55">AR21/AR14</f>
        <v>0.83924438923837885</v>
      </c>
      <c r="AS25" s="113">
        <f t="shared" si="55"/>
        <v>0.8241568577655709</v>
      </c>
    </row>
    <row r="26" spans="1:45" x14ac:dyDescent="0.5">
      <c r="A26" s="26" t="s">
        <v>93</v>
      </c>
      <c r="B26" s="16">
        <v>-409795.06124999991</v>
      </c>
      <c r="C26" s="16">
        <v>-439907.89228000003</v>
      </c>
      <c r="D26" s="16">
        <v>-447305.38159000024</v>
      </c>
      <c r="E26" s="16">
        <v>-560186.31918999972</v>
      </c>
      <c r="F26" s="16">
        <v>-460260.65599</v>
      </c>
      <c r="G26" s="16">
        <v>-511524.5713999999</v>
      </c>
      <c r="H26" s="16">
        <v>-487137.13231000048</v>
      </c>
      <c r="I26" s="16">
        <v>-564830.7803900002</v>
      </c>
      <c r="J26" s="16">
        <v>-440698.02016039996</v>
      </c>
      <c r="K26" s="16">
        <v>-485077.15648820007</v>
      </c>
      <c r="L26" s="16">
        <v>-478966.58191885008</v>
      </c>
      <c r="M26" s="16">
        <v>-564474.11520273658</v>
      </c>
      <c r="N26" s="16">
        <v>-466414.70083562844</v>
      </c>
      <c r="O26" s="16">
        <v>-252733.67577068554</v>
      </c>
      <c r="P26" s="16">
        <v>-428326.00395273091</v>
      </c>
      <c r="Q26" s="16">
        <v>-520982.44404578768</v>
      </c>
      <c r="R26" s="16">
        <v>-480179.91268534563</v>
      </c>
      <c r="S26" s="16">
        <v>-504944.77437622589</v>
      </c>
      <c r="T26" s="16">
        <v>-532083</v>
      </c>
      <c r="U26" s="16">
        <v>-620123.89288689615</v>
      </c>
      <c r="V26" s="16">
        <v>-542990</v>
      </c>
      <c r="W26" s="16">
        <v>-565927</v>
      </c>
      <c r="X26" s="16">
        <v>-508314</v>
      </c>
      <c r="Y26" s="16">
        <v>-589717</v>
      </c>
      <c r="Z26" s="16">
        <v>-493058</v>
      </c>
      <c r="AA26" s="16">
        <v>-518173</v>
      </c>
      <c r="AB26" s="16">
        <v>-507185</v>
      </c>
      <c r="AC26" s="16">
        <v>-589581</v>
      </c>
      <c r="AD26" s="16">
        <v>-518004</v>
      </c>
      <c r="AE26" s="16">
        <v>-555567</v>
      </c>
      <c r="AF26" s="16">
        <v>-560928</v>
      </c>
      <c r="AG26" s="16">
        <v>-684806</v>
      </c>
      <c r="AH26" s="16">
        <v>-608816</v>
      </c>
      <c r="AI26" s="16">
        <v>-651051</v>
      </c>
      <c r="AJ26" s="16">
        <v>-621772</v>
      </c>
      <c r="AK26" s="17"/>
      <c r="AL26" s="16">
        <f>SUM(B26:E26)</f>
        <v>-1857194.6543099999</v>
      </c>
      <c r="AM26" s="16">
        <f>SUM(F26:I26)</f>
        <v>-2023753.1400900006</v>
      </c>
      <c r="AN26" s="16">
        <f>SUM(J26:M26)</f>
        <v>-1969215.8737701867</v>
      </c>
      <c r="AO26" s="16">
        <f>SUM(N26:Q26)</f>
        <v>-1668456.8246048326</v>
      </c>
      <c r="AP26" s="16">
        <f>SUM(R26:U26)</f>
        <v>-2137331.5799484677</v>
      </c>
      <c r="AQ26" s="16">
        <f>SUM(V26:Y26)</f>
        <v>-2206948</v>
      </c>
      <c r="AR26" s="16">
        <f>SUM(Z26:AC26)</f>
        <v>-2107997</v>
      </c>
      <c r="AS26" s="16">
        <f t="shared" ref="AS26:AS36" si="56">SUM(AD26:AG26)</f>
        <v>-2319305</v>
      </c>
    </row>
    <row r="27" spans="1:45" x14ac:dyDescent="0.5">
      <c r="A27" s="26" t="s">
        <v>94</v>
      </c>
      <c r="B27" s="16">
        <v>-145672.60119000002</v>
      </c>
      <c r="C27" s="16">
        <v>-174826.13758999997</v>
      </c>
      <c r="D27" s="16">
        <v>-181951.67257000011</v>
      </c>
      <c r="E27" s="16">
        <v>-213002.3245499999</v>
      </c>
      <c r="F27" s="16">
        <v>-182994.99589999998</v>
      </c>
      <c r="G27" s="16">
        <v>-202554.10863999999</v>
      </c>
      <c r="H27" s="16">
        <v>-181077.72204999998</v>
      </c>
      <c r="I27" s="16">
        <v>-197188.93391000002</v>
      </c>
      <c r="J27" s="16">
        <v>-198816.86474464132</v>
      </c>
      <c r="K27" s="16">
        <v>-200115.21603684124</v>
      </c>
      <c r="L27" s="16">
        <v>-190215.46896619146</v>
      </c>
      <c r="M27" s="16">
        <v>-265437.6674023259</v>
      </c>
      <c r="N27" s="16">
        <v>-221344.904319375</v>
      </c>
      <c r="O27" s="16">
        <v>-206362.0498040251</v>
      </c>
      <c r="P27" s="16">
        <v>-243234.93499354977</v>
      </c>
      <c r="Q27" s="16">
        <v>-264355.83239785</v>
      </c>
      <c r="R27" s="16">
        <v>-257627.67232785001</v>
      </c>
      <c r="S27" s="16">
        <v>-221357.35354785004</v>
      </c>
      <c r="T27" s="16">
        <v>-242436</v>
      </c>
      <c r="U27" s="16">
        <v>-325795.3878099994</v>
      </c>
      <c r="V27" s="16">
        <v>-258388</v>
      </c>
      <c r="W27" s="16">
        <v>-268187</v>
      </c>
      <c r="X27" s="16">
        <v>-232647</v>
      </c>
      <c r="Y27" s="16">
        <v>-248297</v>
      </c>
      <c r="Z27" s="16">
        <v>-236256</v>
      </c>
      <c r="AA27" s="16">
        <v>-234782</v>
      </c>
      <c r="AB27" s="16">
        <v>-266400</v>
      </c>
      <c r="AC27" s="16">
        <v>-298096</v>
      </c>
      <c r="AD27" s="16">
        <v>-259930</v>
      </c>
      <c r="AE27" s="16">
        <v>-263410</v>
      </c>
      <c r="AF27" s="16">
        <v>-270554</v>
      </c>
      <c r="AG27" s="16">
        <v>-310770</v>
      </c>
      <c r="AH27" s="16">
        <v>-252431</v>
      </c>
      <c r="AI27" s="16">
        <v>-278656</v>
      </c>
      <c r="AJ27" s="16">
        <v>-273214</v>
      </c>
      <c r="AK27" s="17"/>
      <c r="AL27" s="16">
        <f>SUM(B27:E27)</f>
        <v>-715452.73589999997</v>
      </c>
      <c r="AM27" s="16">
        <f>SUM(F27:I27)</f>
        <v>-763815.76049999997</v>
      </c>
      <c r="AN27" s="16">
        <f>SUM(J27:M27)</f>
        <v>-854585.21714999992</v>
      </c>
      <c r="AO27" s="16">
        <f>SUM(N27:Q27)</f>
        <v>-935297.72151479986</v>
      </c>
      <c r="AP27" s="16">
        <f>SUM(R27:U27)</f>
        <v>-1047216.4136856995</v>
      </c>
      <c r="AQ27" s="16">
        <f>SUM(V27:Y27)</f>
        <v>-1007519</v>
      </c>
      <c r="AR27" s="16">
        <f>SUM(Z27:AC27)</f>
        <v>-1035534</v>
      </c>
      <c r="AS27" s="16">
        <f t="shared" si="56"/>
        <v>-1104664</v>
      </c>
    </row>
    <row r="28" spans="1:45" x14ac:dyDescent="0.5">
      <c r="A28" s="24" t="s">
        <v>1069</v>
      </c>
      <c r="B28" s="23">
        <f t="shared" ref="B28:AQ28" si="57">B26+B27</f>
        <v>-555467.66243999987</v>
      </c>
      <c r="C28" s="23">
        <f t="shared" si="57"/>
        <v>-614734.02986999997</v>
      </c>
      <c r="D28" s="23">
        <f t="shared" si="57"/>
        <v>-629257.05416000029</v>
      </c>
      <c r="E28" s="23">
        <f t="shared" si="57"/>
        <v>-773188.64373999962</v>
      </c>
      <c r="F28" s="23">
        <f t="shared" si="57"/>
        <v>-643255.65188999998</v>
      </c>
      <c r="G28" s="23">
        <f t="shared" si="57"/>
        <v>-714078.68003999989</v>
      </c>
      <c r="H28" s="23">
        <f t="shared" si="57"/>
        <v>-668214.85436000046</v>
      </c>
      <c r="I28" s="23">
        <f t="shared" si="57"/>
        <v>-762019.71430000023</v>
      </c>
      <c r="J28" s="23">
        <f t="shared" si="57"/>
        <v>-639514.88490504131</v>
      </c>
      <c r="K28" s="23">
        <f t="shared" si="57"/>
        <v>-685192.37252504134</v>
      </c>
      <c r="L28" s="23">
        <f t="shared" si="57"/>
        <v>-669182.05088504148</v>
      </c>
      <c r="M28" s="23">
        <f t="shared" si="57"/>
        <v>-829911.78260506247</v>
      </c>
      <c r="N28" s="23">
        <f t="shared" si="57"/>
        <v>-687759.60515500349</v>
      </c>
      <c r="O28" s="23">
        <f t="shared" si="57"/>
        <v>-459095.72557471064</v>
      </c>
      <c r="P28" s="23">
        <f t="shared" si="57"/>
        <v>-671560.93894628063</v>
      </c>
      <c r="Q28" s="23">
        <f t="shared" si="57"/>
        <v>-785338.27644363767</v>
      </c>
      <c r="R28" s="23">
        <f t="shared" si="57"/>
        <v>-737807.58501319564</v>
      </c>
      <c r="S28" s="23">
        <f t="shared" si="57"/>
        <v>-726302.12792407593</v>
      </c>
      <c r="T28" s="23">
        <f t="shared" si="57"/>
        <v>-774519</v>
      </c>
      <c r="U28" s="23">
        <f t="shared" si="57"/>
        <v>-945919.28069689556</v>
      </c>
      <c r="V28" s="23">
        <f t="shared" si="57"/>
        <v>-801378</v>
      </c>
      <c r="W28" s="23">
        <f t="shared" si="57"/>
        <v>-834114</v>
      </c>
      <c r="X28" s="23">
        <f t="shared" si="57"/>
        <v>-740961</v>
      </c>
      <c r="Y28" s="23">
        <f t="shared" si="57"/>
        <v>-838014</v>
      </c>
      <c r="Z28" s="23">
        <f t="shared" ref="Z28:AB28" si="58">Z26+Z27</f>
        <v>-729314</v>
      </c>
      <c r="AA28" s="23">
        <f t="shared" si="58"/>
        <v>-752955</v>
      </c>
      <c r="AB28" s="23">
        <f t="shared" si="58"/>
        <v>-773585</v>
      </c>
      <c r="AC28" s="23">
        <f t="shared" ref="AC28:AD28" si="59">AC26+AC27</f>
        <v>-887677</v>
      </c>
      <c r="AD28" s="23">
        <f t="shared" si="59"/>
        <v>-777934</v>
      </c>
      <c r="AE28" s="23">
        <f t="shared" ref="AE28:AF28" si="60">AE26+AE27</f>
        <v>-818977</v>
      </c>
      <c r="AF28" s="23">
        <f t="shared" si="60"/>
        <v>-831482</v>
      </c>
      <c r="AG28" s="23">
        <f t="shared" ref="AG28:AI28" si="61">AG26+AG27</f>
        <v>-995576</v>
      </c>
      <c r="AH28" s="23">
        <f t="shared" si="61"/>
        <v>-861247</v>
      </c>
      <c r="AI28" s="23">
        <f t="shared" si="61"/>
        <v>-929707</v>
      </c>
      <c r="AJ28" s="23">
        <v>-894986</v>
      </c>
      <c r="AK28" s="17"/>
      <c r="AL28" s="23">
        <f t="shared" si="57"/>
        <v>-2572647.3902099999</v>
      </c>
      <c r="AM28" s="23">
        <f t="shared" si="57"/>
        <v>-2787568.9005900007</v>
      </c>
      <c r="AN28" s="23">
        <f t="shared" si="57"/>
        <v>-2823801.0909201866</v>
      </c>
      <c r="AO28" s="23">
        <f t="shared" si="57"/>
        <v>-2603754.5461196322</v>
      </c>
      <c r="AP28" s="23">
        <f t="shared" si="57"/>
        <v>-3184547.9936341671</v>
      </c>
      <c r="AQ28" s="23">
        <f t="shared" si="57"/>
        <v>-3214467</v>
      </c>
      <c r="AR28" s="23">
        <f t="shared" ref="AR28" si="62">AR26+AR27</f>
        <v>-3143531</v>
      </c>
      <c r="AS28" s="23">
        <f t="shared" si="56"/>
        <v>-3423969</v>
      </c>
    </row>
    <row r="29" spans="1:45" x14ac:dyDescent="0.5">
      <c r="A29" s="26" t="s">
        <v>95</v>
      </c>
      <c r="B29" s="16">
        <v>-122504</v>
      </c>
      <c r="C29" s="16">
        <v>-194931.30665000001</v>
      </c>
      <c r="D29" s="16">
        <v>-166970.35174999986</v>
      </c>
      <c r="E29" s="16">
        <v>-159162.72304000024</v>
      </c>
      <c r="F29" s="16">
        <v>-149736</v>
      </c>
      <c r="G29" s="16">
        <v>-231966.42002000011</v>
      </c>
      <c r="H29" s="16">
        <v>-225552.09426000004</v>
      </c>
      <c r="I29" s="16">
        <v>-281479.33186999988</v>
      </c>
      <c r="J29" s="16">
        <v>-232010.03726999997</v>
      </c>
      <c r="K29" s="16">
        <v>-299553.90033999993</v>
      </c>
      <c r="L29" s="16">
        <v>-293553.11057999986</v>
      </c>
      <c r="M29" s="16">
        <v>-187790.48036000005</v>
      </c>
      <c r="N29" s="16">
        <v>-255389.89029999994</v>
      </c>
      <c r="O29" s="16">
        <v>-301931.31461000012</v>
      </c>
      <c r="P29" s="16">
        <v>156280.41743000021</v>
      </c>
      <c r="Q29" s="16">
        <v>149604.36075999984</v>
      </c>
      <c r="R29" s="16">
        <v>108553.26283999995</v>
      </c>
      <c r="S29" s="16">
        <v>29247.387710000039</v>
      </c>
      <c r="T29" s="16">
        <v>-18912</v>
      </c>
      <c r="U29" s="16">
        <v>-96583.640339999969</v>
      </c>
      <c r="V29" s="16">
        <v>-152203</v>
      </c>
      <c r="W29" s="16">
        <v>-199854</v>
      </c>
      <c r="X29" s="16">
        <v>-208937</v>
      </c>
      <c r="Y29" s="16">
        <v>-307229</v>
      </c>
      <c r="Z29" s="16">
        <v>-274285</v>
      </c>
      <c r="AA29" s="16">
        <v>-295176</v>
      </c>
      <c r="AB29" s="16">
        <v>-275025</v>
      </c>
      <c r="AC29" s="16">
        <v>-208142</v>
      </c>
      <c r="AD29" s="16">
        <v>-193531</v>
      </c>
      <c r="AE29" s="16">
        <v>-197706</v>
      </c>
      <c r="AF29" s="16">
        <v>-195684</v>
      </c>
      <c r="AG29" s="16">
        <v>-207692</v>
      </c>
      <c r="AH29" s="16">
        <v>-211259</v>
      </c>
      <c r="AI29" s="16">
        <v>-220072</v>
      </c>
      <c r="AJ29" s="16">
        <v>-173995</v>
      </c>
      <c r="AK29" s="17"/>
      <c r="AL29" s="16">
        <f>SUM(B29:E29)</f>
        <v>-643568.38144000014</v>
      </c>
      <c r="AM29" s="16">
        <f>SUM(F29:I29)</f>
        <v>-888733.84615</v>
      </c>
      <c r="AN29" s="16">
        <f>SUM(J29:M29)</f>
        <v>-1012907.5285499998</v>
      </c>
      <c r="AO29" s="16">
        <f>SUM(N29:Q29)</f>
        <v>-251436.42672000005</v>
      </c>
      <c r="AP29" s="16">
        <f>SUM(R29:U29)</f>
        <v>22305.010210000022</v>
      </c>
      <c r="AQ29" s="16">
        <f>SUM(V29:Y29)</f>
        <v>-868223</v>
      </c>
      <c r="AR29" s="16">
        <f>SUM(Z29:AC29)</f>
        <v>-1052628</v>
      </c>
      <c r="AS29" s="16">
        <f t="shared" si="56"/>
        <v>-794613</v>
      </c>
    </row>
    <row r="30" spans="1:45" x14ac:dyDescent="0.5">
      <c r="A30" s="26" t="s">
        <v>96</v>
      </c>
      <c r="B30" s="16">
        <v>-70504.578710000002</v>
      </c>
      <c r="C30" s="16">
        <v>-69899.646580000001</v>
      </c>
      <c r="D30" s="16">
        <v>-70809.11831999998</v>
      </c>
      <c r="E30" s="16">
        <v>-71010.943380000012</v>
      </c>
      <c r="F30" s="16">
        <v>-73243.635779999982</v>
      </c>
      <c r="G30" s="16">
        <v>-73783.971829999966</v>
      </c>
      <c r="H30" s="16">
        <v>-75414.396990000008</v>
      </c>
      <c r="I30" s="16">
        <v>-49788.390580000036</v>
      </c>
      <c r="J30" s="16">
        <v>-125851.44215000002</v>
      </c>
      <c r="K30" s="16">
        <v>-125815.64986999996</v>
      </c>
      <c r="L30" s="16">
        <v>-126328.75492000009</v>
      </c>
      <c r="M30" s="16">
        <v>-105615.35528999998</v>
      </c>
      <c r="N30" s="16">
        <v>-125078.34736</v>
      </c>
      <c r="O30" s="16">
        <v>-123819.19440000002</v>
      </c>
      <c r="P30" s="16">
        <v>-125667.90870000006</v>
      </c>
      <c r="Q30" s="16">
        <v>-125066.33498999994</v>
      </c>
      <c r="R30" s="16">
        <v>-127775.82587</v>
      </c>
      <c r="S30" s="16">
        <v>-129198.16206999996</v>
      </c>
      <c r="T30" s="16">
        <v>-132991</v>
      </c>
      <c r="U30" s="16">
        <v>-134598.11536000005</v>
      </c>
      <c r="V30" s="16">
        <v>-140666</v>
      </c>
      <c r="W30" s="16">
        <v>-142489</v>
      </c>
      <c r="X30" s="16">
        <v>-144160</v>
      </c>
      <c r="Y30" s="16">
        <v>-145509</v>
      </c>
      <c r="Z30" s="16">
        <v>-148735</v>
      </c>
      <c r="AA30" s="16">
        <v>-147913</v>
      </c>
      <c r="AB30" s="16">
        <v>-151757</v>
      </c>
      <c r="AC30" s="16">
        <v>-152995</v>
      </c>
      <c r="AD30" s="16">
        <v>-163511</v>
      </c>
      <c r="AE30" s="16">
        <v>-168804</v>
      </c>
      <c r="AF30" s="16">
        <v>-170609</v>
      </c>
      <c r="AG30" s="16">
        <v>-169302</v>
      </c>
      <c r="AH30" s="16">
        <v>-169596</v>
      </c>
      <c r="AI30" s="16">
        <v>-177644</v>
      </c>
      <c r="AJ30" s="16">
        <v>-182785</v>
      </c>
      <c r="AK30" s="17"/>
      <c r="AL30" s="16">
        <f>SUM(B30:E30)</f>
        <v>-282224.28698999999</v>
      </c>
      <c r="AM30" s="16">
        <f>SUM(F30:I30)</f>
        <v>-272230.39517999999</v>
      </c>
      <c r="AN30" s="16">
        <f>SUM(J30:M30)</f>
        <v>-483611.20223000005</v>
      </c>
      <c r="AO30" s="16">
        <f>SUM(N30:Q30)</f>
        <v>-499631.78545000002</v>
      </c>
      <c r="AP30" s="16">
        <f>SUM(R30:U30)</f>
        <v>-524563.10330000008</v>
      </c>
      <c r="AQ30" s="16">
        <f>SUM(V30:Y30)</f>
        <v>-572824</v>
      </c>
      <c r="AR30" s="16">
        <f>SUM(Z30:AC30)</f>
        <v>-601400</v>
      </c>
      <c r="AS30" s="16">
        <f t="shared" si="56"/>
        <v>-672226</v>
      </c>
    </row>
    <row r="31" spans="1:45" x14ac:dyDescent="0.5">
      <c r="A31" s="26" t="s">
        <v>97</v>
      </c>
      <c r="B31" s="16">
        <v>108209.15264</v>
      </c>
      <c r="C31" s="16">
        <v>-5354.3565399999934</v>
      </c>
      <c r="D31" s="16">
        <v>-10534.346300000005</v>
      </c>
      <c r="E31" s="16">
        <v>188492.89431</v>
      </c>
      <c r="F31" s="16">
        <v>-2769.0155000000013</v>
      </c>
      <c r="G31" s="16">
        <v>426.70042000000376</v>
      </c>
      <c r="H31" s="16">
        <v>-3229.8973099999957</v>
      </c>
      <c r="I31" s="16">
        <v>695166.70757999993</v>
      </c>
      <c r="J31" s="16">
        <v>16187.453695041322</v>
      </c>
      <c r="K31" s="16">
        <v>12106.956945041327</v>
      </c>
      <c r="L31" s="16">
        <v>12749.703955041325</v>
      </c>
      <c r="M31" s="16">
        <v>159676.84918971179</v>
      </c>
      <c r="N31" s="16">
        <v>8024.6608461785027</v>
      </c>
      <c r="O31" s="16">
        <v>3247.3051071378095</v>
      </c>
      <c r="P31" s="16">
        <v>14157.994439672251</v>
      </c>
      <c r="Q31" s="16">
        <v>137261.34929356939</v>
      </c>
      <c r="R31" s="16">
        <v>7678.0656131412479</v>
      </c>
      <c r="S31" s="16">
        <v>34674.760436444747</v>
      </c>
      <c r="T31" s="16">
        <v>4206</v>
      </c>
      <c r="U31" s="16">
        <v>163886.02033906599</v>
      </c>
      <c r="V31" s="16">
        <v>4123</v>
      </c>
      <c r="W31" s="16">
        <v>10712</v>
      </c>
      <c r="X31" s="16">
        <v>13636</v>
      </c>
      <c r="Y31" s="16">
        <v>68456</v>
      </c>
      <c r="Z31" s="16">
        <v>9265</v>
      </c>
      <c r="AA31" s="16">
        <v>-6672</v>
      </c>
      <c r="AB31" s="16">
        <v>9961</v>
      </c>
      <c r="AC31" s="16">
        <v>71647</v>
      </c>
      <c r="AD31" s="16">
        <v>9739</v>
      </c>
      <c r="AE31" s="16">
        <v>7230</v>
      </c>
      <c r="AF31" s="16">
        <v>-20003</v>
      </c>
      <c r="AG31" s="16">
        <v>-26110</v>
      </c>
      <c r="AH31" s="16">
        <v>-20212</v>
      </c>
      <c r="AI31" s="16">
        <v>-20355</v>
      </c>
      <c r="AJ31" s="16">
        <v>-44710</v>
      </c>
      <c r="AK31" s="17"/>
      <c r="AL31" s="16">
        <f>SUM(B31:E31)</f>
        <v>280813.34411000001</v>
      </c>
      <c r="AM31" s="16">
        <f>SUM(F31:I31)</f>
        <v>689594.49518999993</v>
      </c>
      <c r="AN31" s="16">
        <f>SUM(J31:M31)</f>
        <v>200720.96378483577</v>
      </c>
      <c r="AO31" s="16">
        <f>SUM(N31:Q31)</f>
        <v>162691.30968655797</v>
      </c>
      <c r="AP31" s="16">
        <f>SUM(R31:U31)</f>
        <v>210444.84638865199</v>
      </c>
      <c r="AQ31" s="16">
        <f>SUM(V31:Y31)</f>
        <v>96927</v>
      </c>
      <c r="AR31" s="16">
        <f>SUM(Z31:AC31)</f>
        <v>84201</v>
      </c>
      <c r="AS31" s="16">
        <f t="shared" si="56"/>
        <v>-29144</v>
      </c>
    </row>
    <row r="32" spans="1:45" x14ac:dyDescent="0.5">
      <c r="A32" s="27" t="s">
        <v>98</v>
      </c>
      <c r="B32" s="19">
        <f t="shared" ref="B32:AI32" si="63">SUM(B19,B28:B31)</f>
        <v>197094.08502000017</v>
      </c>
      <c r="C32" s="19">
        <f t="shared" si="63"/>
        <v>139562.58630000002</v>
      </c>
      <c r="D32" s="19">
        <f t="shared" si="63"/>
        <v>87053.700409999874</v>
      </c>
      <c r="E32" s="19">
        <f t="shared" si="63"/>
        <v>464914.06154000026</v>
      </c>
      <c r="F32" s="19">
        <f t="shared" si="63"/>
        <v>99464.468839999754</v>
      </c>
      <c r="G32" s="19">
        <f t="shared" si="63"/>
        <v>146167.12644000066</v>
      </c>
      <c r="H32" s="19">
        <f t="shared" si="63"/>
        <v>143843.74442999886</v>
      </c>
      <c r="I32" s="19">
        <f t="shared" si="63"/>
        <v>1020613.9402600001</v>
      </c>
      <c r="J32" s="19">
        <f t="shared" si="63"/>
        <v>58040.446660000212</v>
      </c>
      <c r="K32" s="19">
        <f t="shared" si="63"/>
        <v>103019.62757000084</v>
      </c>
      <c r="L32" s="19">
        <f t="shared" si="63"/>
        <v>114907.27584999704</v>
      </c>
      <c r="M32" s="19">
        <f t="shared" si="63"/>
        <v>531575.16233999818</v>
      </c>
      <c r="N32" s="19">
        <f t="shared" si="63"/>
        <v>-31288.667326024955</v>
      </c>
      <c r="O32" s="19">
        <f t="shared" si="63"/>
        <v>-418890.9001381222</v>
      </c>
      <c r="P32" s="19">
        <f t="shared" si="63"/>
        <v>-48350.809136784454</v>
      </c>
      <c r="Q32" s="19">
        <f t="shared" si="63"/>
        <v>467113.18367092987</v>
      </c>
      <c r="R32" s="19">
        <f t="shared" si="63"/>
        <v>-102472.00012995442</v>
      </c>
      <c r="S32" s="19">
        <f t="shared" si="63"/>
        <v>70548.194899119291</v>
      </c>
      <c r="T32" s="19">
        <f t="shared" si="63"/>
        <v>68776.736481680302</v>
      </c>
      <c r="U32" s="19">
        <f t="shared" si="63"/>
        <v>374718.95701946318</v>
      </c>
      <c r="V32" s="19">
        <f t="shared" si="63"/>
        <v>-85138</v>
      </c>
      <c r="W32" s="19">
        <f t="shared" si="63"/>
        <v>112787</v>
      </c>
      <c r="X32" s="19">
        <f t="shared" si="63"/>
        <v>84127</v>
      </c>
      <c r="Y32" s="19">
        <f t="shared" si="63"/>
        <v>250766</v>
      </c>
      <c r="Z32" s="19">
        <f t="shared" si="63"/>
        <v>-68270</v>
      </c>
      <c r="AA32" s="19">
        <f t="shared" si="63"/>
        <v>83288</v>
      </c>
      <c r="AB32" s="19">
        <f t="shared" si="63"/>
        <v>23629</v>
      </c>
      <c r="AC32" s="19">
        <f t="shared" si="63"/>
        <v>389388</v>
      </c>
      <c r="AD32" s="19">
        <f t="shared" si="63"/>
        <v>43334</v>
      </c>
      <c r="AE32" s="19">
        <f t="shared" si="63"/>
        <v>185717</v>
      </c>
      <c r="AF32" s="19">
        <f t="shared" si="63"/>
        <v>156633</v>
      </c>
      <c r="AG32" s="19">
        <f t="shared" si="63"/>
        <v>376151</v>
      </c>
      <c r="AH32" s="19">
        <f t="shared" si="63"/>
        <v>74045</v>
      </c>
      <c r="AI32" s="19">
        <f t="shared" si="63"/>
        <v>253658</v>
      </c>
      <c r="AJ32" s="19">
        <v>199996</v>
      </c>
      <c r="AK32" s="17"/>
      <c r="AL32" s="19">
        <f t="shared" ref="AL32:AR32" si="64">SUM(AL19,AL28:AL31)</f>
        <v>888624.43327000085</v>
      </c>
      <c r="AM32" s="19">
        <f t="shared" si="64"/>
        <v>1410089.27997</v>
      </c>
      <c r="AN32" s="19">
        <f t="shared" si="64"/>
        <v>807542.51241999527</v>
      </c>
      <c r="AO32" s="19">
        <f t="shared" si="64"/>
        <v>-31417.192930001998</v>
      </c>
      <c r="AP32" s="19">
        <f t="shared" si="64"/>
        <v>411571.88827030826</v>
      </c>
      <c r="AQ32" s="19">
        <f t="shared" si="64"/>
        <v>362542</v>
      </c>
      <c r="AR32" s="19">
        <f t="shared" si="64"/>
        <v>428035</v>
      </c>
      <c r="AS32" s="19">
        <f t="shared" si="56"/>
        <v>761835</v>
      </c>
    </row>
    <row r="33" spans="1:45" x14ac:dyDescent="0.5">
      <c r="A33" s="26" t="s">
        <v>99</v>
      </c>
      <c r="B33" s="16">
        <v>-40524.326119999998</v>
      </c>
      <c r="C33" s="16">
        <v>-30939.284219999987</v>
      </c>
      <c r="D33" s="16">
        <v>-22805.093600000022</v>
      </c>
      <c r="E33" s="16">
        <v>-18579.66048999998</v>
      </c>
      <c r="F33" s="16">
        <v>-16428.463109999997</v>
      </c>
      <c r="G33" s="16">
        <v>-19095.626169999989</v>
      </c>
      <c r="H33" s="16">
        <v>-24815.778610000016</v>
      </c>
      <c r="I33" s="16">
        <v>439298.43476999999</v>
      </c>
      <c r="J33" s="16">
        <v>-25236.164760000007</v>
      </c>
      <c r="K33" s="16">
        <v>-33448.616479999982</v>
      </c>
      <c r="L33" s="16">
        <v>-29556.198119999994</v>
      </c>
      <c r="M33" s="16">
        <v>-6937.6886600000289</v>
      </c>
      <c r="N33" s="16">
        <v>-47765.57</v>
      </c>
      <c r="O33" s="16">
        <v>-33014.228830000029</v>
      </c>
      <c r="P33" s="16">
        <v>-41963.90055999998</v>
      </c>
      <c r="Q33" s="16">
        <v>-46418.313950000025</v>
      </c>
      <c r="R33" s="16">
        <v>-59490.734339999988</v>
      </c>
      <c r="S33" s="16">
        <v>-31744.078010000005</v>
      </c>
      <c r="T33" s="16">
        <v>-64844</v>
      </c>
      <c r="U33" s="16">
        <v>-44366.89863000004</v>
      </c>
      <c r="V33" s="16">
        <v>-60793</v>
      </c>
      <c r="W33" s="16">
        <v>-112922</v>
      </c>
      <c r="X33" s="16">
        <v>-124386</v>
      </c>
      <c r="Y33" s="16">
        <v>-108590</v>
      </c>
      <c r="Z33" s="16">
        <v>-114847</v>
      </c>
      <c r="AA33" s="16">
        <v>-115950</v>
      </c>
      <c r="AB33" s="16">
        <v>-109280</v>
      </c>
      <c r="AC33" s="16">
        <v>-109172</v>
      </c>
      <c r="AD33" s="16">
        <v>-99604</v>
      </c>
      <c r="AE33" s="16">
        <v>-100502</v>
      </c>
      <c r="AF33" s="17">
        <v>-86059</v>
      </c>
      <c r="AG33" s="17">
        <v>-113725</v>
      </c>
      <c r="AH33" s="17">
        <v>-15371</v>
      </c>
      <c r="AI33" s="17">
        <v>-76535</v>
      </c>
      <c r="AJ33" s="17">
        <v>-88796</v>
      </c>
      <c r="AK33" s="17"/>
      <c r="AL33" s="16">
        <f>SUM(B33:E33)</f>
        <v>-112848.36442999999</v>
      </c>
      <c r="AM33" s="16">
        <f>SUM(F33:I33)</f>
        <v>378958.56688</v>
      </c>
      <c r="AN33" s="16">
        <f>SUM(J33:M33)</f>
        <v>-95178.668020000012</v>
      </c>
      <c r="AO33" s="16">
        <f>SUM(N33:Q33)</f>
        <v>-169162.01334000003</v>
      </c>
      <c r="AP33" s="16">
        <f>SUM(R33:U33)</f>
        <v>-200445.71098000003</v>
      </c>
      <c r="AQ33" s="16">
        <f>SUM(V33:Y33)</f>
        <v>-406691</v>
      </c>
      <c r="AR33" s="16">
        <f>SUM(Z33:AC33)</f>
        <v>-449249</v>
      </c>
      <c r="AS33" s="16">
        <f t="shared" si="56"/>
        <v>-399890</v>
      </c>
    </row>
    <row r="34" spans="1:45" x14ac:dyDescent="0.5">
      <c r="A34" s="24" t="s">
        <v>100</v>
      </c>
      <c r="B34" s="23">
        <f t="shared" ref="B34:Y34" si="65">B32+B33</f>
        <v>156569.75890000019</v>
      </c>
      <c r="C34" s="23">
        <f t="shared" si="65"/>
        <v>108623.30208000004</v>
      </c>
      <c r="D34" s="23">
        <f t="shared" si="65"/>
        <v>64248.606809999852</v>
      </c>
      <c r="E34" s="23">
        <f t="shared" si="65"/>
        <v>446334.40105000028</v>
      </c>
      <c r="F34" s="23">
        <f t="shared" si="65"/>
        <v>83036.005729999757</v>
      </c>
      <c r="G34" s="23">
        <f t="shared" si="65"/>
        <v>127071.50027000067</v>
      </c>
      <c r="H34" s="23">
        <f t="shared" si="65"/>
        <v>119027.96581999885</v>
      </c>
      <c r="I34" s="23">
        <f t="shared" si="65"/>
        <v>1459912.37503</v>
      </c>
      <c r="J34" s="23">
        <f t="shared" si="65"/>
        <v>32804.281900000205</v>
      </c>
      <c r="K34" s="23">
        <f t="shared" si="65"/>
        <v>69571.011090000859</v>
      </c>
      <c r="L34" s="23">
        <f t="shared" si="65"/>
        <v>85351.07772999705</v>
      </c>
      <c r="M34" s="23">
        <f t="shared" si="65"/>
        <v>524637.47367999819</v>
      </c>
      <c r="N34" s="23">
        <f t="shared" si="65"/>
        <v>-79054.237326024959</v>
      </c>
      <c r="O34" s="23">
        <f t="shared" si="65"/>
        <v>-451905.12896812224</v>
      </c>
      <c r="P34" s="23">
        <f t="shared" si="65"/>
        <v>-90314.709696784441</v>
      </c>
      <c r="Q34" s="23">
        <f t="shared" si="65"/>
        <v>420694.86972092983</v>
      </c>
      <c r="R34" s="23">
        <f t="shared" si="65"/>
        <v>-161962.73446995442</v>
      </c>
      <c r="S34" s="23">
        <f t="shared" si="65"/>
        <v>38804.116889119286</v>
      </c>
      <c r="T34" s="23">
        <f t="shared" si="65"/>
        <v>3932.7364816803019</v>
      </c>
      <c r="U34" s="23">
        <f t="shared" si="65"/>
        <v>330352.05838946311</v>
      </c>
      <c r="V34" s="23">
        <f t="shared" si="65"/>
        <v>-145931</v>
      </c>
      <c r="W34" s="23">
        <f t="shared" si="65"/>
        <v>-135</v>
      </c>
      <c r="X34" s="23">
        <f t="shared" si="65"/>
        <v>-40259</v>
      </c>
      <c r="Y34" s="23">
        <f t="shared" si="65"/>
        <v>142176</v>
      </c>
      <c r="Z34" s="23">
        <f t="shared" ref="Z34:AB34" si="66">Z32+Z33</f>
        <v>-183117</v>
      </c>
      <c r="AA34" s="23">
        <f t="shared" si="66"/>
        <v>-32662</v>
      </c>
      <c r="AB34" s="23">
        <f t="shared" si="66"/>
        <v>-85651</v>
      </c>
      <c r="AC34" s="23">
        <f t="shared" ref="AC34:AD34" si="67">AC32+AC33</f>
        <v>280216</v>
      </c>
      <c r="AD34" s="23">
        <f t="shared" si="67"/>
        <v>-56270</v>
      </c>
      <c r="AE34" s="23">
        <f t="shared" ref="AE34" si="68">AE32+AE33</f>
        <v>85215</v>
      </c>
      <c r="AF34" s="23">
        <f>AF32+AF33</f>
        <v>70574</v>
      </c>
      <c r="AG34" s="23">
        <f t="shared" ref="AG34:AH34" si="69">AG32+AG33</f>
        <v>262426</v>
      </c>
      <c r="AH34" s="23">
        <f t="shared" si="69"/>
        <v>58674</v>
      </c>
      <c r="AI34" s="23">
        <v>177123</v>
      </c>
      <c r="AJ34" s="23">
        <v>111200</v>
      </c>
      <c r="AK34" s="17"/>
      <c r="AL34" s="23">
        <f t="shared" ref="AL34:AQ34" si="70">AL32+AL33</f>
        <v>775776.06884000089</v>
      </c>
      <c r="AM34" s="23">
        <f t="shared" si="70"/>
        <v>1789047.8468500001</v>
      </c>
      <c r="AN34" s="23">
        <f t="shared" si="70"/>
        <v>712363.84439999529</v>
      </c>
      <c r="AO34" s="23">
        <f t="shared" si="70"/>
        <v>-200579.20627000203</v>
      </c>
      <c r="AP34" s="23">
        <f t="shared" si="70"/>
        <v>211126.17729030823</v>
      </c>
      <c r="AQ34" s="23">
        <f t="shared" si="70"/>
        <v>-44149</v>
      </c>
      <c r="AR34" s="23">
        <f t="shared" ref="AR34" si="71">AR32+AR33</f>
        <v>-21214</v>
      </c>
      <c r="AS34" s="23">
        <f t="shared" si="56"/>
        <v>361945</v>
      </c>
    </row>
    <row r="35" spans="1:45" x14ac:dyDescent="0.5">
      <c r="A35" s="26" t="s">
        <v>101</v>
      </c>
      <c r="B35" s="16">
        <v>-45998.242539999999</v>
      </c>
      <c r="C35" s="16">
        <v>-26311.832309999991</v>
      </c>
      <c r="D35" s="16">
        <v>-13801.338230000023</v>
      </c>
      <c r="E35" s="16">
        <v>-119337.59531999998</v>
      </c>
      <c r="F35" s="16">
        <v>-31902.333700000003</v>
      </c>
      <c r="G35" s="16">
        <v>-38010.172559999992</v>
      </c>
      <c r="H35" s="16">
        <v>-35698.150660000028</v>
      </c>
      <c r="I35" s="16">
        <v>-447762.85403999983</v>
      </c>
      <c r="J35" s="16">
        <v>-3492.5168299999982</v>
      </c>
      <c r="K35" s="16">
        <v>-14667.822119999981</v>
      </c>
      <c r="L35" s="16">
        <v>-17477.383339999997</v>
      </c>
      <c r="M35" s="16">
        <v>-84075.073150000026</v>
      </c>
      <c r="N35" s="16">
        <v>31537.346339999996</v>
      </c>
      <c r="O35" s="16">
        <v>155662.13522000003</v>
      </c>
      <c r="P35" s="16">
        <v>38885.191859999963</v>
      </c>
      <c r="Q35" s="16">
        <v>-52659.450110000005</v>
      </c>
      <c r="R35" s="16">
        <v>57045.612860000001</v>
      </c>
      <c r="S35" s="16">
        <v>7304.9548100000029</v>
      </c>
      <c r="T35" s="16">
        <v>203384</v>
      </c>
      <c r="U35" s="16">
        <v>-25732.873720000091</v>
      </c>
      <c r="V35" s="16">
        <v>65793</v>
      </c>
      <c r="W35" s="16">
        <v>26518</v>
      </c>
      <c r="X35" s="16">
        <v>43737</v>
      </c>
      <c r="Y35" s="16">
        <v>-39919</v>
      </c>
      <c r="Z35" s="16">
        <v>7450</v>
      </c>
      <c r="AA35" s="16">
        <v>15046</v>
      </c>
      <c r="AB35" s="16">
        <v>14909</v>
      </c>
      <c r="AC35" s="16">
        <v>-50451</v>
      </c>
      <c r="AD35" s="16">
        <v>-60724</v>
      </c>
      <c r="AE35" s="16">
        <v>-28199</v>
      </c>
      <c r="AF35" s="17">
        <v>-25440</v>
      </c>
      <c r="AG35" s="17">
        <v>-12444</v>
      </c>
      <c r="AH35" s="17">
        <v>-85324</v>
      </c>
      <c r="AI35" s="17">
        <v>-33913</v>
      </c>
      <c r="AJ35" s="17">
        <v>-37616</v>
      </c>
      <c r="AK35" s="17"/>
      <c r="AL35" s="16">
        <f>SUM(B35:E35)</f>
        <v>-205449.00839999999</v>
      </c>
      <c r="AM35" s="16">
        <f>SUM(F35:I35)</f>
        <v>-553373.51095999987</v>
      </c>
      <c r="AN35" s="16">
        <f>SUM(J35:M35)</f>
        <v>-119712.79544</v>
      </c>
      <c r="AO35" s="16">
        <f>SUM(N35:Q35)</f>
        <v>173425.22330999997</v>
      </c>
      <c r="AP35" s="16">
        <f>SUM(R35:U35)</f>
        <v>242001.69394999993</v>
      </c>
      <c r="AQ35" s="16">
        <f>SUM(V35:Y35)</f>
        <v>96129</v>
      </c>
      <c r="AR35" s="16">
        <f>SUM(Z35:AC35)</f>
        <v>-13046</v>
      </c>
      <c r="AS35" s="16">
        <f t="shared" si="56"/>
        <v>-126807</v>
      </c>
    </row>
    <row r="36" spans="1:45" x14ac:dyDescent="0.5">
      <c r="A36" s="27" t="s">
        <v>102</v>
      </c>
      <c r="B36" s="19">
        <f t="shared" ref="B36:Y36" si="72">B34+B35</f>
        <v>110571.51636000018</v>
      </c>
      <c r="C36" s="19">
        <f t="shared" si="72"/>
        <v>82311.469770000054</v>
      </c>
      <c r="D36" s="19">
        <f t="shared" si="72"/>
        <v>50447.268579999829</v>
      </c>
      <c r="E36" s="19">
        <f t="shared" si="72"/>
        <v>326996.80573000031</v>
      </c>
      <c r="F36" s="19">
        <f t="shared" si="72"/>
        <v>51133.672029999754</v>
      </c>
      <c r="G36" s="19">
        <f t="shared" si="72"/>
        <v>89061.327710000682</v>
      </c>
      <c r="H36" s="19">
        <f t="shared" si="72"/>
        <v>83329.81515999882</v>
      </c>
      <c r="I36" s="19">
        <f t="shared" si="72"/>
        <v>1012149.5209900001</v>
      </c>
      <c r="J36" s="19">
        <f t="shared" si="72"/>
        <v>29311.765070000209</v>
      </c>
      <c r="K36" s="19">
        <f t="shared" si="72"/>
        <v>54903.188970000876</v>
      </c>
      <c r="L36" s="19">
        <f t="shared" si="72"/>
        <v>67873.69438999705</v>
      </c>
      <c r="M36" s="19">
        <f t="shared" si="72"/>
        <v>440562.40052999818</v>
      </c>
      <c r="N36" s="19">
        <f t="shared" si="72"/>
        <v>-47516.890986024962</v>
      </c>
      <c r="O36" s="19">
        <f t="shared" si="72"/>
        <v>-296242.99374812224</v>
      </c>
      <c r="P36" s="19">
        <f t="shared" si="72"/>
        <v>-51429.517836784478</v>
      </c>
      <c r="Q36" s="19">
        <f t="shared" si="72"/>
        <v>368035.41961092979</v>
      </c>
      <c r="R36" s="19">
        <f t="shared" si="72"/>
        <v>-104917.12160995443</v>
      </c>
      <c r="S36" s="19">
        <f t="shared" si="72"/>
        <v>46109.071699119289</v>
      </c>
      <c r="T36" s="19">
        <f t="shared" si="72"/>
        <v>207316.7364816803</v>
      </c>
      <c r="U36" s="19">
        <f t="shared" si="72"/>
        <v>304619.18466946302</v>
      </c>
      <c r="V36" s="19">
        <f t="shared" si="72"/>
        <v>-80138</v>
      </c>
      <c r="W36" s="19">
        <f t="shared" si="72"/>
        <v>26383</v>
      </c>
      <c r="X36" s="19">
        <f t="shared" si="72"/>
        <v>3478</v>
      </c>
      <c r="Y36" s="19">
        <f t="shared" si="72"/>
        <v>102257</v>
      </c>
      <c r="Z36" s="19">
        <f t="shared" ref="Z36:AB36" si="73">Z34+Z35</f>
        <v>-175667</v>
      </c>
      <c r="AA36" s="19">
        <f t="shared" si="73"/>
        <v>-17616</v>
      </c>
      <c r="AB36" s="19">
        <f t="shared" si="73"/>
        <v>-70742</v>
      </c>
      <c r="AC36" s="19">
        <f t="shared" ref="AC36:AD36" si="74">AC34+AC35</f>
        <v>229765</v>
      </c>
      <c r="AD36" s="19">
        <f t="shared" si="74"/>
        <v>-116994</v>
      </c>
      <c r="AE36" s="19">
        <f t="shared" ref="AE36:AF36" si="75">AE34+AE35</f>
        <v>57016</v>
      </c>
      <c r="AF36" s="19">
        <f t="shared" si="75"/>
        <v>45134</v>
      </c>
      <c r="AG36" s="19">
        <f t="shared" ref="AG36:AI36" si="76">AG34+AG35</f>
        <v>249982</v>
      </c>
      <c r="AH36" s="19">
        <f t="shared" si="76"/>
        <v>-26650</v>
      </c>
      <c r="AI36" s="19">
        <f t="shared" si="76"/>
        <v>143210</v>
      </c>
      <c r="AJ36" s="19">
        <v>73584</v>
      </c>
      <c r="AK36" s="17"/>
      <c r="AL36" s="19">
        <f t="shared" ref="AL36:AQ36" si="77">AL34+AL35</f>
        <v>570327.06044000085</v>
      </c>
      <c r="AM36" s="19">
        <f t="shared" si="77"/>
        <v>1235674.3358900002</v>
      </c>
      <c r="AN36" s="19">
        <f t="shared" si="77"/>
        <v>592651.04895999527</v>
      </c>
      <c r="AO36" s="19">
        <f t="shared" si="77"/>
        <v>-27153.98296000206</v>
      </c>
      <c r="AP36" s="19">
        <f t="shared" si="77"/>
        <v>453127.87124030816</v>
      </c>
      <c r="AQ36" s="19">
        <f t="shared" si="77"/>
        <v>51980</v>
      </c>
      <c r="AR36" s="19">
        <f t="shared" ref="AR36" si="78">AR34+AR35</f>
        <v>-34260</v>
      </c>
      <c r="AS36" s="19">
        <f t="shared" si="56"/>
        <v>235138</v>
      </c>
    </row>
    <row r="37" spans="1:45" hidden="1" x14ac:dyDescent="0.5">
      <c r="A37" s="34" t="s">
        <v>103</v>
      </c>
      <c r="B37" s="35">
        <f t="shared" ref="B37:AH37" si="79">B36/B12</f>
        <v>8.712066350789946E-2</v>
      </c>
      <c r="C37" s="35">
        <f t="shared" si="79"/>
        <v>5.1178597469891035E-2</v>
      </c>
      <c r="D37" s="35">
        <f t="shared" si="79"/>
        <v>3.2690991943240294E-2</v>
      </c>
      <c r="E37" s="35">
        <f t="shared" si="79"/>
        <v>0.16155895061671499</v>
      </c>
      <c r="F37" s="35">
        <f t="shared" si="79"/>
        <v>3.417288312113137E-2</v>
      </c>
      <c r="G37" s="35">
        <f t="shared" si="79"/>
        <v>4.9958734466320293E-2</v>
      </c>
      <c r="H37" s="35">
        <f t="shared" si="79"/>
        <v>4.8268862658404646E-2</v>
      </c>
      <c r="I37" s="35">
        <f t="shared" si="79"/>
        <v>0.46275877880462057</v>
      </c>
      <c r="J37" s="35">
        <f t="shared" si="79"/>
        <v>1.8064625475701954E-2</v>
      </c>
      <c r="K37" s="35">
        <f t="shared" si="79"/>
        <v>2.950739167225494E-2</v>
      </c>
      <c r="L37" s="35">
        <f t="shared" si="79"/>
        <v>3.5998626017640381E-2</v>
      </c>
      <c r="M37" s="35">
        <f t="shared" si="79"/>
        <v>0.18060813023042199</v>
      </c>
      <c r="N37" s="35">
        <f t="shared" si="79"/>
        <v>-2.924542472746235E-2</v>
      </c>
      <c r="O37" s="35">
        <f t="shared" si="79"/>
        <v>-0.33440521576727256</v>
      </c>
      <c r="P37" s="35">
        <f t="shared" si="79"/>
        <v>-3.3765543095865248E-2</v>
      </c>
      <c r="Q37" s="35">
        <f t="shared" si="79"/>
        <v>0.16641195281672422</v>
      </c>
      <c r="R37" s="35">
        <f t="shared" si="79"/>
        <v>-8.4381145750493797E-2</v>
      </c>
      <c r="S37" s="35">
        <f t="shared" si="79"/>
        <v>2.7565873358668558E-2</v>
      </c>
      <c r="T37" s="35">
        <f t="shared" si="79"/>
        <v>0.1142085713832504</v>
      </c>
      <c r="U37" s="35">
        <f t="shared" si="79"/>
        <v>0.12234310669801368</v>
      </c>
      <c r="V37" s="35">
        <f t="shared" si="79"/>
        <v>-4.6164809140560779E-2</v>
      </c>
      <c r="W37" s="35">
        <f t="shared" si="79"/>
        <v>1.2246783147965909E-2</v>
      </c>
      <c r="X37" s="35">
        <f t="shared" si="79"/>
        <v>1.7583639833668272E-3</v>
      </c>
      <c r="Y37" s="35">
        <f t="shared" si="79"/>
        <v>3.9473892461562396E-2</v>
      </c>
      <c r="Z37" s="35">
        <f t="shared" si="79"/>
        <v>-9.6145310133714704E-2</v>
      </c>
      <c r="AA37" s="35">
        <f t="shared" si="79"/>
        <v>-8.2360245659442999E-3</v>
      </c>
      <c r="AB37" s="35">
        <f t="shared" si="79"/>
        <v>-3.3695154636572737E-2</v>
      </c>
      <c r="AC37" s="35">
        <f t="shared" si="79"/>
        <v>8.4165470050404409E-2</v>
      </c>
      <c r="AD37" s="35">
        <f t="shared" si="79"/>
        <v>-5.8686675334681693E-2</v>
      </c>
      <c r="AE37" s="35">
        <f t="shared" si="79"/>
        <v>2.4632272095536027E-2</v>
      </c>
      <c r="AF37" s="35">
        <f t="shared" si="79"/>
        <v>1.9623887802875887E-2</v>
      </c>
      <c r="AG37" s="35">
        <f t="shared" si="79"/>
        <v>8.2610494535417994E-2</v>
      </c>
      <c r="AH37" s="35">
        <f t="shared" si="79"/>
        <v>-1.2086184244241602E-2</v>
      </c>
      <c r="AI37" s="35">
        <v>5.4341721814097507E-2</v>
      </c>
      <c r="AJ37" s="35">
        <v>3.0007450479999316E-2</v>
      </c>
      <c r="AK37" s="111"/>
      <c r="AL37" s="35">
        <f t="shared" ref="AL37:AS37" si="80">AL36/AL12</f>
        <v>8.8496078246970117E-2</v>
      </c>
      <c r="AM37" s="35">
        <f t="shared" si="80"/>
        <v>0.17179809235207052</v>
      </c>
      <c r="AN37" s="35">
        <f t="shared" si="80"/>
        <v>7.5902621265344805E-2</v>
      </c>
      <c r="AO37" s="35">
        <f t="shared" si="80"/>
        <v>-4.3478567020066444E-3</v>
      </c>
      <c r="AP37" s="35">
        <f t="shared" si="80"/>
        <v>6.2749826299312333E-2</v>
      </c>
      <c r="AQ37" s="35">
        <f t="shared" si="80"/>
        <v>6.1451792085817818E-3</v>
      </c>
      <c r="AR37" s="35">
        <f t="shared" si="80"/>
        <v>-3.8952241550285569E-3</v>
      </c>
      <c r="AS37" s="35">
        <f t="shared" si="80"/>
        <v>2.4406575445181943E-2</v>
      </c>
    </row>
    <row r="38" spans="1:45" x14ac:dyDescent="0.5">
      <c r="A38" s="26" t="s">
        <v>106</v>
      </c>
      <c r="B38" s="16">
        <v>499200</v>
      </c>
      <c r="C38" s="16">
        <v>499200</v>
      </c>
      <c r="D38" s="16">
        <v>499200</v>
      </c>
      <c r="E38" s="16">
        <v>499200</v>
      </c>
      <c r="F38" s="16">
        <v>499200</v>
      </c>
      <c r="G38" s="16">
        <v>499200</v>
      </c>
      <c r="H38" s="16">
        <v>499200</v>
      </c>
      <c r="I38" s="16">
        <v>499200</v>
      </c>
      <c r="J38" s="16">
        <v>499200</v>
      </c>
      <c r="K38" s="16">
        <v>499200</v>
      </c>
      <c r="L38" s="16">
        <v>499200</v>
      </c>
      <c r="M38" s="16">
        <v>499200</v>
      </c>
      <c r="N38" s="16">
        <v>499200</v>
      </c>
      <c r="O38" s="16">
        <v>499200</v>
      </c>
      <c r="P38" s="16">
        <v>499200</v>
      </c>
      <c r="Q38" s="16">
        <v>499200</v>
      </c>
      <c r="R38" s="16">
        <v>499200</v>
      </c>
      <c r="S38" s="16">
        <v>499200</v>
      </c>
      <c r="T38" s="16">
        <v>499200</v>
      </c>
      <c r="U38" s="16">
        <v>499200</v>
      </c>
      <c r="V38" s="16">
        <v>499200</v>
      </c>
      <c r="W38" s="16">
        <v>499200</v>
      </c>
      <c r="X38" s="16">
        <v>499200</v>
      </c>
      <c r="Y38" s="16">
        <v>499200</v>
      </c>
      <c r="Z38" s="16">
        <v>499200</v>
      </c>
      <c r="AA38" s="16">
        <v>499200</v>
      </c>
      <c r="AB38" s="16">
        <v>499200</v>
      </c>
      <c r="AC38" s="16">
        <v>499200</v>
      </c>
      <c r="AD38" s="16">
        <v>499200</v>
      </c>
      <c r="AE38" s="16">
        <v>499200</v>
      </c>
      <c r="AF38" s="16">
        <v>499200</v>
      </c>
      <c r="AG38" s="16">
        <v>499200</v>
      </c>
      <c r="AH38" s="16">
        <v>499200</v>
      </c>
      <c r="AI38" s="16">
        <v>499200</v>
      </c>
      <c r="AJ38" s="16">
        <v>499200</v>
      </c>
      <c r="AK38" s="17"/>
      <c r="AL38" s="16">
        <v>499200</v>
      </c>
      <c r="AM38" s="16">
        <v>499200</v>
      </c>
      <c r="AN38" s="16">
        <v>499200</v>
      </c>
      <c r="AO38" s="16">
        <v>499200</v>
      </c>
      <c r="AP38" s="16">
        <v>499200</v>
      </c>
      <c r="AQ38" s="16">
        <v>499200</v>
      </c>
      <c r="AR38" s="16">
        <v>499200</v>
      </c>
      <c r="AS38" s="16">
        <v>499200</v>
      </c>
    </row>
    <row r="39" spans="1:45" x14ac:dyDescent="0.5">
      <c r="A39" s="28" t="s">
        <v>107</v>
      </c>
      <c r="B39" s="30">
        <f t="shared" ref="B39:X39" si="81">B36/B38</f>
        <v>0.2214974286057696</v>
      </c>
      <c r="C39" s="30">
        <f t="shared" si="81"/>
        <v>0.1648867583533655</v>
      </c>
      <c r="D39" s="30">
        <f t="shared" si="81"/>
        <v>0.1010562271233971</v>
      </c>
      <c r="E39" s="30">
        <f t="shared" si="81"/>
        <v>0.65504167814503267</v>
      </c>
      <c r="F39" s="30">
        <f t="shared" si="81"/>
        <v>0.10243123403445463</v>
      </c>
      <c r="G39" s="30">
        <f t="shared" si="81"/>
        <v>0.17840810839343085</v>
      </c>
      <c r="H39" s="30">
        <f t="shared" si="81"/>
        <v>0.16692671306089507</v>
      </c>
      <c r="I39" s="30">
        <f t="shared" si="81"/>
        <v>2.0275431109575321</v>
      </c>
      <c r="J39" s="30">
        <f t="shared" si="81"/>
        <v>5.8717478104968364E-2</v>
      </c>
      <c r="K39" s="30">
        <f t="shared" si="81"/>
        <v>0.10998234969952099</v>
      </c>
      <c r="L39" s="30">
        <f t="shared" si="81"/>
        <v>0.13596493267226972</v>
      </c>
      <c r="M39" s="30">
        <f t="shared" si="81"/>
        <v>0.88253686003605403</v>
      </c>
      <c r="N39" s="30">
        <f t="shared" si="81"/>
        <v>-9.5186079699569229E-2</v>
      </c>
      <c r="O39" s="30">
        <f t="shared" si="81"/>
        <v>-0.59343548427107817</v>
      </c>
      <c r="P39" s="30">
        <f t="shared" si="81"/>
        <v>-0.10302387387176377</v>
      </c>
      <c r="Q39" s="30">
        <f t="shared" si="81"/>
        <v>0.7372504399257408</v>
      </c>
      <c r="R39" s="30">
        <f t="shared" si="81"/>
        <v>-0.21017051604558179</v>
      </c>
      <c r="S39" s="30">
        <f t="shared" si="81"/>
        <v>9.2365928884453705E-2</v>
      </c>
      <c r="T39" s="30">
        <f t="shared" si="81"/>
        <v>0.41529794968285316</v>
      </c>
      <c r="U39" s="30">
        <f t="shared" si="81"/>
        <v>0.61021471287953333</v>
      </c>
      <c r="V39" s="30">
        <f t="shared" si="81"/>
        <v>-0.16053285256410257</v>
      </c>
      <c r="W39" s="30">
        <f t="shared" si="81"/>
        <v>5.2850560897435894E-2</v>
      </c>
      <c r="X39" s="30">
        <f t="shared" si="81"/>
        <v>6.9671474358974361E-3</v>
      </c>
      <c r="Y39" s="30">
        <f t="shared" ref="Y39:AD39" si="82">Y36/Y38</f>
        <v>0.2048417467948718</v>
      </c>
      <c r="Z39" s="30">
        <f t="shared" si="82"/>
        <v>-0.35189703525641025</v>
      </c>
      <c r="AA39" s="30">
        <f t="shared" si="82"/>
        <v>-3.5288461538461539E-2</v>
      </c>
      <c r="AB39" s="30">
        <f t="shared" si="82"/>
        <v>-0.14171073717948718</v>
      </c>
      <c r="AC39" s="30">
        <f t="shared" si="82"/>
        <v>0.46026642628205128</v>
      </c>
      <c r="AD39" s="30">
        <f t="shared" si="82"/>
        <v>-0.23436298076923076</v>
      </c>
      <c r="AE39" s="30">
        <f t="shared" ref="AE39:AF39" si="83">AE36/AE38</f>
        <v>0.11421474358974359</v>
      </c>
      <c r="AF39" s="30">
        <f t="shared" si="83"/>
        <v>9.041266025641026E-2</v>
      </c>
      <c r="AG39" s="30">
        <f t="shared" ref="AG39:AI39" si="84">AG36/AG38</f>
        <v>0.5007652243589743</v>
      </c>
      <c r="AH39" s="30">
        <f t="shared" si="84"/>
        <v>-5.3385416666666664E-2</v>
      </c>
      <c r="AI39" s="30">
        <f t="shared" si="84"/>
        <v>0.28687900641025643</v>
      </c>
      <c r="AJ39" s="30">
        <v>0.14740384615384616</v>
      </c>
      <c r="AK39" s="17"/>
      <c r="AL39" s="30">
        <f t="shared" ref="AL39:AQ39" si="85">AL36/AL38</f>
        <v>1.1424820922275658</v>
      </c>
      <c r="AM39" s="30">
        <f t="shared" si="85"/>
        <v>2.4753091664463147</v>
      </c>
      <c r="AN39" s="30">
        <f t="shared" si="85"/>
        <v>1.1872016205128111</v>
      </c>
      <c r="AO39" s="30">
        <f t="shared" si="85"/>
        <v>-5.4394997916670795E-2</v>
      </c>
      <c r="AP39" s="30">
        <f t="shared" si="85"/>
        <v>0.90770807540125831</v>
      </c>
      <c r="AQ39" s="30">
        <f t="shared" si="85"/>
        <v>0.10412660256410257</v>
      </c>
      <c r="AR39" s="30">
        <f t="shared" ref="AR39:AS39" si="86">AR36/AR38</f>
        <v>-6.8629807692307698E-2</v>
      </c>
      <c r="AS39" s="30">
        <f t="shared" si="86"/>
        <v>0.47102964743589743</v>
      </c>
    </row>
    <row r="40" spans="1:45" ht="6" customHeight="1" x14ac:dyDescent="0.5">
      <c r="A40" s="2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17"/>
      <c r="AL40" s="9"/>
      <c r="AM40" s="9"/>
      <c r="AN40" s="9"/>
      <c r="AO40" s="9"/>
      <c r="AP40" s="9"/>
      <c r="AQ40" s="9"/>
      <c r="AR40" s="9"/>
      <c r="AS40" s="9"/>
    </row>
    <row r="41" spans="1:45" x14ac:dyDescent="0.5">
      <c r="A41" s="26" t="s">
        <v>104</v>
      </c>
      <c r="B41" s="16">
        <v>74576.274309999993</v>
      </c>
      <c r="C41" s="16">
        <v>74027.649770000004</v>
      </c>
      <c r="D41" s="16">
        <v>75113.89188000001</v>
      </c>
      <c r="E41" s="16">
        <v>76376.460649999935</v>
      </c>
      <c r="F41" s="16">
        <v>77872.80541999999</v>
      </c>
      <c r="G41" s="16">
        <v>78709.039050000021</v>
      </c>
      <c r="H41" s="16">
        <v>79782.596250000031</v>
      </c>
      <c r="I41" s="16">
        <v>54867.627100000012</v>
      </c>
      <c r="J41" s="16">
        <v>130771.69800999999</v>
      </c>
      <c r="K41" s="16">
        <v>131758.14313000004</v>
      </c>
      <c r="L41" s="16">
        <v>139392.49071699998</v>
      </c>
      <c r="M41" s="16">
        <v>109339.66969407495</v>
      </c>
      <c r="N41" s="16">
        <v>130608.12532999998</v>
      </c>
      <c r="O41" s="16">
        <v>129660.98245700001</v>
      </c>
      <c r="P41" s="16">
        <v>132504.16454000006</v>
      </c>
      <c r="Q41" s="16">
        <v>131380.63996999996</v>
      </c>
      <c r="R41" s="16">
        <v>134184.71302</v>
      </c>
      <c r="S41" s="16">
        <v>135497.16682000001</v>
      </c>
      <c r="T41" s="16">
        <v>139341</v>
      </c>
      <c r="U41" s="16">
        <v>140951.10079000011</v>
      </c>
      <c r="V41" s="16">
        <v>146948</v>
      </c>
      <c r="W41" s="16">
        <v>149162</v>
      </c>
      <c r="X41" s="16">
        <v>150731</v>
      </c>
      <c r="Y41" s="16">
        <v>152565</v>
      </c>
      <c r="Z41" s="16">
        <v>155735</v>
      </c>
      <c r="AA41" s="16">
        <v>155558</v>
      </c>
      <c r="AB41" s="16">
        <v>154914</v>
      </c>
      <c r="AC41" s="16">
        <v>158155</v>
      </c>
      <c r="AD41" s="16">
        <v>168436</v>
      </c>
      <c r="AE41" s="16">
        <v>174005</v>
      </c>
      <c r="AF41" s="16">
        <v>175390</v>
      </c>
      <c r="AG41" s="16">
        <v>172377</v>
      </c>
      <c r="AH41" s="16">
        <v>174330</v>
      </c>
      <c r="AI41" s="16">
        <v>182032</v>
      </c>
      <c r="AJ41" s="16">
        <v>186972</v>
      </c>
      <c r="AK41" s="17"/>
      <c r="AL41" s="16">
        <f>SUM(B41:E41)</f>
        <v>300094.27660999994</v>
      </c>
      <c r="AM41" s="16">
        <f>SUM(F41:I41)</f>
        <v>291232.06782000005</v>
      </c>
      <c r="AN41" s="16">
        <f>SUM(J41:M41)</f>
        <v>511262.00155107497</v>
      </c>
      <c r="AO41" s="16">
        <f>SUM(N41:Q41)</f>
        <v>524153.912297</v>
      </c>
      <c r="AP41" s="16">
        <f>SUM(R41:U41)</f>
        <v>549973.98063000012</v>
      </c>
      <c r="AQ41" s="16">
        <f>SUM(V41:Y41)</f>
        <v>599406</v>
      </c>
      <c r="AR41" s="16">
        <f>SUM(Z41:AC41)</f>
        <v>624362</v>
      </c>
      <c r="AS41" s="16">
        <f t="shared" ref="AS41:AS51" si="87">SUM(AD41:AG41)</f>
        <v>690208</v>
      </c>
    </row>
    <row r="42" spans="1:45" x14ac:dyDescent="0.5">
      <c r="A42" s="27" t="s">
        <v>1070</v>
      </c>
      <c r="B42" s="19">
        <f t="shared" ref="B42:Y42" si="88">B32+B41</f>
        <v>271670.35933000018</v>
      </c>
      <c r="C42" s="19">
        <f t="shared" si="88"/>
        <v>213590.23607000004</v>
      </c>
      <c r="D42" s="19">
        <f t="shared" si="88"/>
        <v>162167.59228999988</v>
      </c>
      <c r="E42" s="19">
        <f t="shared" si="88"/>
        <v>541290.52219000016</v>
      </c>
      <c r="F42" s="19">
        <f t="shared" si="88"/>
        <v>177337.27425999974</v>
      </c>
      <c r="G42" s="19">
        <f t="shared" si="88"/>
        <v>224876.16549000068</v>
      </c>
      <c r="H42" s="19">
        <f t="shared" si="88"/>
        <v>223626.34067999889</v>
      </c>
      <c r="I42" s="19">
        <f t="shared" si="88"/>
        <v>1075481.56736</v>
      </c>
      <c r="J42" s="19">
        <f t="shared" si="88"/>
        <v>188812.14467000021</v>
      </c>
      <c r="K42" s="19">
        <f t="shared" si="88"/>
        <v>234777.77070000087</v>
      </c>
      <c r="L42" s="19">
        <f t="shared" si="88"/>
        <v>254299.76656699702</v>
      </c>
      <c r="M42" s="19">
        <f t="shared" si="88"/>
        <v>640914.83203407307</v>
      </c>
      <c r="N42" s="19">
        <f t="shared" si="88"/>
        <v>99319.458003975029</v>
      </c>
      <c r="O42" s="19">
        <f t="shared" si="88"/>
        <v>-289229.9176811222</v>
      </c>
      <c r="P42" s="19">
        <f t="shared" si="88"/>
        <v>84153.355403215595</v>
      </c>
      <c r="Q42" s="19">
        <f t="shared" si="88"/>
        <v>598493.82364092977</v>
      </c>
      <c r="R42" s="19">
        <f t="shared" si="88"/>
        <v>31712.712890045572</v>
      </c>
      <c r="S42" s="19">
        <f t="shared" si="88"/>
        <v>206045.3617191193</v>
      </c>
      <c r="T42" s="19">
        <f t="shared" si="88"/>
        <v>208117.7364816803</v>
      </c>
      <c r="U42" s="19">
        <f t="shared" si="88"/>
        <v>515670.05780946329</v>
      </c>
      <c r="V42" s="19">
        <f t="shared" si="88"/>
        <v>61810</v>
      </c>
      <c r="W42" s="19">
        <f t="shared" si="88"/>
        <v>261949</v>
      </c>
      <c r="X42" s="19">
        <f t="shared" si="88"/>
        <v>234858</v>
      </c>
      <c r="Y42" s="19">
        <f t="shared" si="88"/>
        <v>403331</v>
      </c>
      <c r="Z42" s="19">
        <f t="shared" ref="Z42:AB42" si="89">Z32+Z41</f>
        <v>87465</v>
      </c>
      <c r="AA42" s="19">
        <f t="shared" si="89"/>
        <v>238846</v>
      </c>
      <c r="AB42" s="19">
        <f t="shared" si="89"/>
        <v>178543</v>
      </c>
      <c r="AC42" s="19">
        <f t="shared" ref="AC42:AD42" si="90">AC32+AC41</f>
        <v>547543</v>
      </c>
      <c r="AD42" s="19">
        <f t="shared" si="90"/>
        <v>211770</v>
      </c>
      <c r="AE42" s="19">
        <f t="shared" ref="AE42:AF42" si="91">AE32+AE41</f>
        <v>359722</v>
      </c>
      <c r="AF42" s="19">
        <f t="shared" si="91"/>
        <v>332023</v>
      </c>
      <c r="AG42" s="19">
        <f t="shared" ref="AG42:AH42" si="92">AG32+AG41</f>
        <v>548528</v>
      </c>
      <c r="AH42" s="19">
        <f t="shared" si="92"/>
        <v>248375</v>
      </c>
      <c r="AI42" s="19">
        <v>435690</v>
      </c>
      <c r="AJ42" s="19">
        <v>386968</v>
      </c>
      <c r="AK42" s="17"/>
      <c r="AL42" s="19">
        <f t="shared" ref="AL42:AQ42" si="93">AL32+AL41</f>
        <v>1188718.7098800009</v>
      </c>
      <c r="AM42" s="19">
        <f t="shared" si="93"/>
        <v>1701321.34779</v>
      </c>
      <c r="AN42" s="19">
        <f t="shared" si="93"/>
        <v>1318804.5139710703</v>
      </c>
      <c r="AO42" s="19">
        <f t="shared" si="93"/>
        <v>492736.719366998</v>
      </c>
      <c r="AP42" s="19">
        <f t="shared" si="93"/>
        <v>961545.86890030839</v>
      </c>
      <c r="AQ42" s="19">
        <f t="shared" si="93"/>
        <v>961948</v>
      </c>
      <c r="AR42" s="19">
        <f t="shared" ref="AR42" si="94">AR32+AR41</f>
        <v>1052397</v>
      </c>
      <c r="AS42" s="19">
        <f t="shared" si="87"/>
        <v>1452043</v>
      </c>
    </row>
    <row r="43" spans="1:45" x14ac:dyDescent="0.5">
      <c r="A43" s="36" t="s">
        <v>1071</v>
      </c>
      <c r="B43" s="37">
        <f t="shared" ref="B43:AJ43" si="95">B42/B12</f>
        <v>0.21405243176009423</v>
      </c>
      <c r="C43" s="37">
        <f t="shared" si="95"/>
        <v>0.13280346889528669</v>
      </c>
      <c r="D43" s="37">
        <f t="shared" si="95"/>
        <v>0.10508833485404695</v>
      </c>
      <c r="E43" s="37">
        <f t="shared" si="95"/>
        <v>0.26743481040606071</v>
      </c>
      <c r="F43" s="37">
        <f t="shared" si="95"/>
        <v>0.11851536777471328</v>
      </c>
      <c r="G43" s="37">
        <f t="shared" si="95"/>
        <v>0.12614373632628564</v>
      </c>
      <c r="H43" s="37">
        <f t="shared" si="95"/>
        <v>0.12953573825117587</v>
      </c>
      <c r="I43" s="37">
        <f t="shared" si="95"/>
        <v>0.4917144418065777</v>
      </c>
      <c r="J43" s="37">
        <f t="shared" si="95"/>
        <v>0.11636353766421562</v>
      </c>
      <c r="K43" s="37">
        <f t="shared" si="95"/>
        <v>0.12617991351593569</v>
      </c>
      <c r="L43" s="37">
        <f t="shared" si="95"/>
        <v>0.13487467089116809</v>
      </c>
      <c r="M43" s="37">
        <f t="shared" si="95"/>
        <v>0.26274241585611008</v>
      </c>
      <c r="N43" s="37">
        <f t="shared" si="95"/>
        <v>6.112857286647571E-2</v>
      </c>
      <c r="O43" s="37">
        <f t="shared" si="95"/>
        <v>-0.32648871051695283</v>
      </c>
      <c r="P43" s="37">
        <f t="shared" si="95"/>
        <v>5.5250056155428245E-2</v>
      </c>
      <c r="Q43" s="37">
        <f t="shared" si="95"/>
        <v>0.27061668696486924</v>
      </c>
      <c r="R43" s="37">
        <f t="shared" si="95"/>
        <v>2.5505418061951547E-2</v>
      </c>
      <c r="S43" s="37">
        <f t="shared" si="95"/>
        <v>0.12318227494046004</v>
      </c>
      <c r="T43" s="37">
        <f t="shared" si="95"/>
        <v>0.11464983371079078</v>
      </c>
      <c r="U43" s="37">
        <f t="shared" si="95"/>
        <v>0.20710670922453711</v>
      </c>
      <c r="V43" s="37">
        <f t="shared" si="95"/>
        <v>3.5606664166538494E-2</v>
      </c>
      <c r="W43" s="37">
        <f t="shared" si="95"/>
        <v>0.12159468592754888</v>
      </c>
      <c r="X43" s="37">
        <f t="shared" si="95"/>
        <v>0.11873658666059986</v>
      </c>
      <c r="Y43" s="37">
        <f t="shared" si="95"/>
        <v>0.15569637795372857</v>
      </c>
      <c r="Z43" s="37">
        <f t="shared" si="95"/>
        <v>4.7870969224984523E-2</v>
      </c>
      <c r="AA43" s="37">
        <f t="shared" si="95"/>
        <v>0.11166788848078635</v>
      </c>
      <c r="AB43" s="37">
        <f t="shared" si="95"/>
        <v>8.5041898649707473E-2</v>
      </c>
      <c r="AC43" s="37">
        <f t="shared" si="95"/>
        <v>0.2005710790059782</v>
      </c>
      <c r="AD43" s="37">
        <f t="shared" si="95"/>
        <v>0.1062283299624386</v>
      </c>
      <c r="AE43" s="37">
        <f t="shared" si="95"/>
        <v>0.1554084850349097</v>
      </c>
      <c r="AF43" s="37">
        <f t="shared" si="95"/>
        <v>0.14436083883489742</v>
      </c>
      <c r="AG43" s="37">
        <f t="shared" si="95"/>
        <v>0.18126972880656914</v>
      </c>
      <c r="AH43" s="37">
        <f t="shared" si="95"/>
        <v>0.11264187661026297</v>
      </c>
      <c r="AI43" s="37">
        <f t="shared" si="95"/>
        <v>0.16532466152631897</v>
      </c>
      <c r="AJ43" s="37">
        <f t="shared" si="95"/>
        <v>0.15780499969211206</v>
      </c>
      <c r="AK43" s="17"/>
      <c r="AL43" s="37">
        <f t="shared" ref="AL43:AR43" si="96">AL42/AL12</f>
        <v>0.18445020631147974</v>
      </c>
      <c r="AM43" s="37">
        <f t="shared" si="96"/>
        <v>0.2365378591582197</v>
      </c>
      <c r="AN43" s="37">
        <f t="shared" si="96"/>
        <v>0.16890330274895068</v>
      </c>
      <c r="AO43" s="37">
        <f t="shared" si="96"/>
        <v>7.8896294911146511E-2</v>
      </c>
      <c r="AP43" s="37">
        <f t="shared" si="96"/>
        <v>0.13315631211816842</v>
      </c>
      <c r="AQ43" s="37">
        <f t="shared" si="96"/>
        <v>0.11372340995261308</v>
      </c>
      <c r="AR43" s="37">
        <f t="shared" si="96"/>
        <v>0.11965330458492669</v>
      </c>
      <c r="AS43" s="37">
        <f t="shared" si="87"/>
        <v>0.58726738263881484</v>
      </c>
    </row>
    <row r="44" spans="1:45" ht="6" customHeight="1" x14ac:dyDescent="0.5">
      <c r="A44" s="2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>
        <v>0</v>
      </c>
      <c r="AK44" s="17"/>
      <c r="AL44" s="9"/>
      <c r="AM44" s="9"/>
      <c r="AN44" s="9"/>
      <c r="AO44" s="9"/>
      <c r="AP44" s="9"/>
      <c r="AQ44" s="9"/>
      <c r="AR44" s="9"/>
      <c r="AS44" s="9">
        <f t="shared" si="87"/>
        <v>0</v>
      </c>
    </row>
    <row r="45" spans="1:45" x14ac:dyDescent="0.5">
      <c r="A45" s="26" t="s">
        <v>1072</v>
      </c>
      <c r="B45" s="16">
        <v>-110625</v>
      </c>
      <c r="C45" s="16">
        <v>0</v>
      </c>
      <c r="D45" s="16">
        <v>0</v>
      </c>
      <c r="E45" s="16">
        <v>-189219</v>
      </c>
      <c r="F45" s="16">
        <v>0</v>
      </c>
      <c r="G45" s="16">
        <v>0</v>
      </c>
      <c r="H45" s="16">
        <v>0</v>
      </c>
      <c r="I45" s="16">
        <v>-606129.45600000001</v>
      </c>
      <c r="J45" s="16">
        <v>0</v>
      </c>
      <c r="K45" s="16">
        <v>0</v>
      </c>
      <c r="L45" s="16">
        <v>0</v>
      </c>
      <c r="M45" s="16">
        <v>-78319</v>
      </c>
      <c r="N45" s="16">
        <v>0</v>
      </c>
      <c r="O45" s="16">
        <v>0</v>
      </c>
      <c r="P45" s="16">
        <v>0</v>
      </c>
      <c r="Q45" s="16">
        <v>-123728</v>
      </c>
      <c r="R45" s="16">
        <v>0</v>
      </c>
      <c r="S45" s="16">
        <v>0</v>
      </c>
      <c r="T45" s="16">
        <v>0</v>
      </c>
      <c r="U45" s="16">
        <v>-63457</v>
      </c>
      <c r="V45" s="16">
        <v>0</v>
      </c>
      <c r="W45" s="16">
        <v>0</v>
      </c>
      <c r="X45" s="16">
        <v>0</v>
      </c>
      <c r="Y45" s="16">
        <v>-13832.105810000008</v>
      </c>
      <c r="Z45" s="16">
        <v>0</v>
      </c>
      <c r="AA45" s="16">
        <v>0</v>
      </c>
      <c r="AB45" s="16">
        <v>5305.11895</v>
      </c>
      <c r="AC45" s="16">
        <v>-29811.687630000004</v>
      </c>
      <c r="AD45" s="16">
        <v>0</v>
      </c>
      <c r="AE45" s="16">
        <v>0</v>
      </c>
      <c r="AF45" s="17">
        <v>18188.129359999999</v>
      </c>
      <c r="AG45" s="17">
        <v>17096.815460000002</v>
      </c>
      <c r="AH45" s="17">
        <v>10067.898949999999</v>
      </c>
      <c r="AI45" s="17">
        <v>0</v>
      </c>
      <c r="AJ45" s="17">
        <v>15108.390820000001</v>
      </c>
      <c r="AK45" s="17"/>
      <c r="AL45" s="16">
        <f>SUM(B45:E45)</f>
        <v>-299844</v>
      </c>
      <c r="AM45" s="16">
        <f>SUM(F45:I45)</f>
        <v>-606129.45600000001</v>
      </c>
      <c r="AN45" s="16">
        <f>SUM(J45:M45)</f>
        <v>-78319</v>
      </c>
      <c r="AO45" s="16">
        <f>SUM(N45:Q45)</f>
        <v>-123728</v>
      </c>
      <c r="AP45" s="16">
        <f>SUM(R45:U45)</f>
        <v>-63457</v>
      </c>
      <c r="AQ45" s="16">
        <f>SUM(V45:Y45)</f>
        <v>-13832.105810000008</v>
      </c>
      <c r="AR45" s="16">
        <f>SUM(Z45:AC45)</f>
        <v>-24506.568680000004</v>
      </c>
      <c r="AS45" s="16">
        <f t="shared" si="87"/>
        <v>35284.944820000004</v>
      </c>
    </row>
    <row r="46" spans="1:45" x14ac:dyDescent="0.5">
      <c r="A46" s="27" t="s">
        <v>1073</v>
      </c>
      <c r="B46" s="19">
        <f t="shared" ref="B46:Y46" si="97">B42+B45</f>
        <v>161045.35933000018</v>
      </c>
      <c r="C46" s="19">
        <f t="shared" si="97"/>
        <v>213590.23607000004</v>
      </c>
      <c r="D46" s="19">
        <f t="shared" si="97"/>
        <v>162167.59228999988</v>
      </c>
      <c r="E46" s="19">
        <f t="shared" si="97"/>
        <v>352071.52219000016</v>
      </c>
      <c r="F46" s="19">
        <f t="shared" si="97"/>
        <v>177337.27425999974</v>
      </c>
      <c r="G46" s="19">
        <f t="shared" si="97"/>
        <v>224876.16549000068</v>
      </c>
      <c r="H46" s="19">
        <f t="shared" si="97"/>
        <v>223626.34067999889</v>
      </c>
      <c r="I46" s="19">
        <f t="shared" si="97"/>
        <v>469352.11135999998</v>
      </c>
      <c r="J46" s="19">
        <f t="shared" si="97"/>
        <v>188812.14467000021</v>
      </c>
      <c r="K46" s="19">
        <f t="shared" si="97"/>
        <v>234777.77070000087</v>
      </c>
      <c r="L46" s="19">
        <f t="shared" si="97"/>
        <v>254299.76656699702</v>
      </c>
      <c r="M46" s="19">
        <f t="shared" si="97"/>
        <v>562595.83203407307</v>
      </c>
      <c r="N46" s="19">
        <f t="shared" si="97"/>
        <v>99319.458003975029</v>
      </c>
      <c r="O46" s="19">
        <f t="shared" si="97"/>
        <v>-289229.9176811222</v>
      </c>
      <c r="P46" s="19">
        <f t="shared" si="97"/>
        <v>84153.355403215595</v>
      </c>
      <c r="Q46" s="19">
        <f t="shared" si="97"/>
        <v>474765.82364092977</v>
      </c>
      <c r="R46" s="19">
        <f t="shared" si="97"/>
        <v>31712.712890045572</v>
      </c>
      <c r="S46" s="19">
        <f t="shared" si="97"/>
        <v>206045.3617191193</v>
      </c>
      <c r="T46" s="19">
        <f t="shared" si="97"/>
        <v>208117.7364816803</v>
      </c>
      <c r="U46" s="19">
        <f t="shared" si="97"/>
        <v>452213.05780946329</v>
      </c>
      <c r="V46" s="19">
        <f t="shared" si="97"/>
        <v>61810</v>
      </c>
      <c r="W46" s="19">
        <f t="shared" si="97"/>
        <v>261949</v>
      </c>
      <c r="X46" s="19">
        <f t="shared" si="97"/>
        <v>234858</v>
      </c>
      <c r="Y46" s="19">
        <f t="shared" si="97"/>
        <v>389498.89419000002</v>
      </c>
      <c r="Z46" s="19">
        <f t="shared" ref="Z46:AB46" si="98">Z42+Z45</f>
        <v>87465</v>
      </c>
      <c r="AA46" s="19">
        <f t="shared" si="98"/>
        <v>238846</v>
      </c>
      <c r="AB46" s="19">
        <f t="shared" si="98"/>
        <v>183848.11895</v>
      </c>
      <c r="AC46" s="19">
        <f t="shared" ref="AC46:AD46" si="99">AC42+AC45</f>
        <v>517731.31237</v>
      </c>
      <c r="AD46" s="19">
        <f t="shared" si="99"/>
        <v>211770</v>
      </c>
      <c r="AE46" s="19">
        <f t="shared" ref="AE46:AF46" si="100">AE42+AE45</f>
        <v>359722</v>
      </c>
      <c r="AF46" s="19">
        <f t="shared" si="100"/>
        <v>350211.12936000002</v>
      </c>
      <c r="AG46" s="19">
        <f t="shared" ref="AG46:AJ46" si="101">AG42+AG45</f>
        <v>565624.81545999995</v>
      </c>
      <c r="AH46" s="19">
        <f t="shared" si="101"/>
        <v>258442.89895</v>
      </c>
      <c r="AI46" s="19">
        <f t="shared" si="101"/>
        <v>435690</v>
      </c>
      <c r="AJ46" s="19">
        <f t="shared" si="101"/>
        <v>402076.39081999997</v>
      </c>
      <c r="AK46" s="17"/>
      <c r="AL46" s="19">
        <f t="shared" ref="AL46:AP46" si="102">AL42+AL45</f>
        <v>888874.70988000091</v>
      </c>
      <c r="AM46" s="19">
        <f t="shared" si="102"/>
        <v>1095191.89179</v>
      </c>
      <c r="AN46" s="19">
        <f t="shared" si="102"/>
        <v>1240485.5139710703</v>
      </c>
      <c r="AO46" s="19">
        <f t="shared" si="102"/>
        <v>369008.719366998</v>
      </c>
      <c r="AP46" s="19">
        <f t="shared" si="102"/>
        <v>898088.86890030839</v>
      </c>
      <c r="AQ46" s="19">
        <f>AQ42+AQ45</f>
        <v>948115.89419000002</v>
      </c>
      <c r="AR46" s="19">
        <f>AR42+AR45</f>
        <v>1027890.43132</v>
      </c>
      <c r="AS46" s="19">
        <f t="shared" si="87"/>
        <v>1487327.9448199999</v>
      </c>
    </row>
    <row r="47" spans="1:45" x14ac:dyDescent="0.5">
      <c r="A47" s="34" t="s">
        <v>1074</v>
      </c>
      <c r="B47" s="35">
        <f t="shared" ref="B47:AI47" si="103">B46/B12</f>
        <v>0.12688962783161456</v>
      </c>
      <c r="C47" s="35">
        <f t="shared" si="103"/>
        <v>0.13280346889528669</v>
      </c>
      <c r="D47" s="35">
        <f t="shared" si="103"/>
        <v>0.10508833485404695</v>
      </c>
      <c r="E47" s="35">
        <f t="shared" si="103"/>
        <v>0.17394758808137015</v>
      </c>
      <c r="F47" s="35">
        <f t="shared" si="103"/>
        <v>0.11851536777471328</v>
      </c>
      <c r="G47" s="35">
        <f t="shared" si="103"/>
        <v>0.12614373632628564</v>
      </c>
      <c r="H47" s="35">
        <f t="shared" si="103"/>
        <v>0.12953573825117587</v>
      </c>
      <c r="I47" s="35">
        <f t="shared" si="103"/>
        <v>0.21458964844431297</v>
      </c>
      <c r="J47" s="35">
        <f t="shared" si="103"/>
        <v>0.11636353766421562</v>
      </c>
      <c r="K47" s="35">
        <f t="shared" si="103"/>
        <v>0.12617991351593569</v>
      </c>
      <c r="L47" s="35">
        <f t="shared" si="103"/>
        <v>0.13487467089116809</v>
      </c>
      <c r="M47" s="35">
        <f t="shared" si="103"/>
        <v>0.23063561751267478</v>
      </c>
      <c r="N47" s="35">
        <f t="shared" si="103"/>
        <v>6.112857286647571E-2</v>
      </c>
      <c r="O47" s="35">
        <f t="shared" si="103"/>
        <v>-0.32648871051695283</v>
      </c>
      <c r="P47" s="35">
        <f t="shared" si="103"/>
        <v>5.5250056155428245E-2</v>
      </c>
      <c r="Q47" s="35">
        <f t="shared" si="103"/>
        <v>0.2146714789740887</v>
      </c>
      <c r="R47" s="35">
        <f t="shared" si="103"/>
        <v>2.5505418061951547E-2</v>
      </c>
      <c r="S47" s="35">
        <f t="shared" si="103"/>
        <v>0.12318227494046004</v>
      </c>
      <c r="T47" s="35">
        <f t="shared" si="103"/>
        <v>0.11464983371079078</v>
      </c>
      <c r="U47" s="35">
        <f t="shared" si="103"/>
        <v>0.18162070272051498</v>
      </c>
      <c r="V47" s="35">
        <f t="shared" si="103"/>
        <v>3.5606664166538494E-2</v>
      </c>
      <c r="W47" s="35">
        <f t="shared" si="103"/>
        <v>0.12159468592754888</v>
      </c>
      <c r="X47" s="35">
        <f t="shared" si="103"/>
        <v>0.11873658666059986</v>
      </c>
      <c r="Y47" s="35">
        <f t="shared" si="103"/>
        <v>0.15035682117755783</v>
      </c>
      <c r="Z47" s="35">
        <f t="shared" si="103"/>
        <v>4.7870969224984523E-2</v>
      </c>
      <c r="AA47" s="35">
        <f t="shared" si="103"/>
        <v>0.11166788848078635</v>
      </c>
      <c r="AB47" s="35">
        <f t="shared" si="103"/>
        <v>8.7568782302780077E-2</v>
      </c>
      <c r="AC47" s="35">
        <f t="shared" si="103"/>
        <v>0.18965072689675888</v>
      </c>
      <c r="AD47" s="35">
        <f t="shared" si="103"/>
        <v>0.1062283299624386</v>
      </c>
      <c r="AE47" s="35">
        <f t="shared" si="103"/>
        <v>0.1554084850349097</v>
      </c>
      <c r="AF47" s="35">
        <f t="shared" si="103"/>
        <v>0.15226888620284251</v>
      </c>
      <c r="AG47" s="35">
        <f t="shared" si="103"/>
        <v>0.18691964112078127</v>
      </c>
      <c r="AH47" s="35">
        <f t="shared" si="103"/>
        <v>0.11720782338932888</v>
      </c>
      <c r="AI47" s="35">
        <f t="shared" si="103"/>
        <v>0.16532466152631897</v>
      </c>
      <c r="AJ47" s="35">
        <v>0.16396617996722113</v>
      </c>
      <c r="AK47" s="17"/>
      <c r="AL47" s="35">
        <f t="shared" ref="AL47:AR47" si="104">AL46/AL12</f>
        <v>0.13792423914903607</v>
      </c>
      <c r="AM47" s="35">
        <f t="shared" si="104"/>
        <v>0.15226655786571791</v>
      </c>
      <c r="AN47" s="35">
        <f t="shared" si="104"/>
        <v>0.15887275036013376</v>
      </c>
      <c r="AO47" s="35">
        <f t="shared" si="104"/>
        <v>5.9085145481676683E-2</v>
      </c>
      <c r="AP47" s="35">
        <f t="shared" si="104"/>
        <v>0.12436869171296998</v>
      </c>
      <c r="AQ47" s="35">
        <f t="shared" si="104"/>
        <v>0.11208815083305719</v>
      </c>
      <c r="AR47" s="35">
        <f t="shared" si="104"/>
        <v>0.11686700632809066</v>
      </c>
      <c r="AS47" s="35">
        <f t="shared" si="87"/>
        <v>0.60082534232097207</v>
      </c>
    </row>
    <row r="48" spans="1:45" x14ac:dyDescent="0.5">
      <c r="A48" s="27" t="s">
        <v>1075</v>
      </c>
      <c r="B48" s="19">
        <v>-379.64066999981878</v>
      </c>
      <c r="C48" s="19">
        <v>141528.23607000004</v>
      </c>
      <c r="D48" s="19">
        <v>74855.592289999884</v>
      </c>
      <c r="E48" s="19">
        <v>249721.52219000016</v>
      </c>
      <c r="F48" s="19">
        <v>38184.963639999747</v>
      </c>
      <c r="G48" s="19">
        <v>124648.06544000068</v>
      </c>
      <c r="H48" s="19">
        <v>102303.33453999888</v>
      </c>
      <c r="I48" s="19">
        <v>300225.13373</v>
      </c>
      <c r="J48" s="19">
        <v>48773.98054999992</v>
      </c>
      <c r="K48" s="19">
        <v>129375.98772000104</v>
      </c>
      <c r="L48" s="19">
        <v>159072.51584699724</v>
      </c>
      <c r="M48" s="19">
        <v>371045.97118407278</v>
      </c>
      <c r="N48" s="19">
        <v>18723.481003973582</v>
      </c>
      <c r="O48" s="19">
        <v>-169690.94849112164</v>
      </c>
      <c r="P48" s="19">
        <v>66425.059453215305</v>
      </c>
      <c r="Q48" s="19">
        <v>415100.05058092973</v>
      </c>
      <c r="R48" s="19">
        <v>-90710.743657823026</v>
      </c>
      <c r="S48" s="19">
        <v>103140.98108912027</v>
      </c>
      <c r="T48" s="19">
        <v>116448.6934416786</v>
      </c>
      <c r="U48" s="19">
        <v>278058.52497946337</v>
      </c>
      <c r="V48" s="19">
        <v>6386.1880437286054</v>
      </c>
      <c r="W48" s="19">
        <v>221888.72894873493</v>
      </c>
      <c r="X48" s="19">
        <v>167028.97438264132</v>
      </c>
      <c r="Y48" s="19">
        <v>347268.96124669677</v>
      </c>
      <c r="Z48" s="19">
        <v>38550.206231907796</v>
      </c>
      <c r="AA48" s="19">
        <v>195198.17726199969</v>
      </c>
      <c r="AB48" s="19">
        <v>142419.96676049998</v>
      </c>
      <c r="AC48" s="19">
        <v>366004.33219000016</v>
      </c>
      <c r="AD48" s="19">
        <v>85388.159050000017</v>
      </c>
      <c r="AE48" s="19">
        <v>248010.89363999999</v>
      </c>
      <c r="AF48" s="19">
        <v>214940.13362999994</v>
      </c>
      <c r="AG48" s="19">
        <v>438283.38886000006</v>
      </c>
      <c r="AH48" s="19">
        <v>108851.30075999998</v>
      </c>
      <c r="AI48" s="19">
        <v>298225.84958999988</v>
      </c>
      <c r="AJ48" s="19">
        <v>256305.99395000006</v>
      </c>
      <c r="AK48" s="33"/>
      <c r="AL48" s="19">
        <f>SUM(B48:E48)</f>
        <v>465725.70988000027</v>
      </c>
      <c r="AM48" s="19">
        <f>SUM(F48:I48)</f>
        <v>565361.49734999926</v>
      </c>
      <c r="AN48" s="19">
        <f>SUM(J48:M48)</f>
        <v>708268.45530107094</v>
      </c>
      <c r="AO48" s="19">
        <f>SUM(N48:Q48)</f>
        <v>330557.64254699694</v>
      </c>
      <c r="AP48" s="19">
        <f>SUM(R48:U48)</f>
        <v>406937.45585243922</v>
      </c>
      <c r="AQ48" s="19">
        <f>SUM(V48:Y48)</f>
        <v>742572.85262180166</v>
      </c>
      <c r="AR48" s="19">
        <f>SUM(Z48:AC48)</f>
        <v>742172.6824444076</v>
      </c>
      <c r="AS48" s="19">
        <f t="shared" si="87"/>
        <v>986622.57518000004</v>
      </c>
    </row>
    <row r="49" spans="1:45" x14ac:dyDescent="0.5">
      <c r="A49" s="34" t="s">
        <v>1076</v>
      </c>
      <c r="B49" s="35">
        <f t="shared" ref="B49:AJ49" si="105">B48/B13</f>
        <v>-4.352479562204747E-4</v>
      </c>
      <c r="C49" s="35">
        <f t="shared" si="105"/>
        <v>0.11833586365189631</v>
      </c>
      <c r="D49" s="35">
        <f t="shared" si="105"/>
        <v>6.6846995671657014E-2</v>
      </c>
      <c r="E49" s="35">
        <f t="shared" si="105"/>
        <v>0.15870498075691869</v>
      </c>
      <c r="F49" s="35">
        <f t="shared" si="105"/>
        <v>3.7486856467921569E-2</v>
      </c>
      <c r="G49" s="35">
        <f t="shared" si="105"/>
        <v>9.8768241582997962E-2</v>
      </c>
      <c r="H49" s="35">
        <f t="shared" si="105"/>
        <v>8.6280751370867534E-2</v>
      </c>
      <c r="I49" s="35">
        <f t="shared" si="105"/>
        <v>0.18452406725696424</v>
      </c>
      <c r="J49" s="35">
        <f t="shared" si="105"/>
        <v>4.6591333526552765E-2</v>
      </c>
      <c r="K49" s="35">
        <f t="shared" si="105"/>
        <v>0.10292978676806863</v>
      </c>
      <c r="L49" s="35">
        <f t="shared" si="105"/>
        <v>0.12569268094662508</v>
      </c>
      <c r="M49" s="35">
        <f t="shared" si="105"/>
        <v>0.20502511093652442</v>
      </c>
      <c r="N49" s="35">
        <f t="shared" si="105"/>
        <v>1.8550002391419223E-2</v>
      </c>
      <c r="O49" s="35">
        <f t="shared" si="105"/>
        <v>-0.45666437611154403</v>
      </c>
      <c r="P49" s="35">
        <f t="shared" si="105"/>
        <v>5.883297866635466E-2</v>
      </c>
      <c r="Q49" s="35">
        <f t="shared" si="105"/>
        <v>0.22784900990025944</v>
      </c>
      <c r="R49" s="35">
        <f t="shared" si="105"/>
        <v>-0.1078456128443539</v>
      </c>
      <c r="S49" s="35">
        <f t="shared" si="105"/>
        <v>8.011884007797393E-2</v>
      </c>
      <c r="T49" s="35">
        <f t="shared" si="105"/>
        <v>8.45074228333553E-2</v>
      </c>
      <c r="U49" s="35">
        <f t="shared" si="105"/>
        <v>0.13904171045627564</v>
      </c>
      <c r="V49" s="35">
        <f t="shared" si="105"/>
        <v>5.2452296018628865E-3</v>
      </c>
      <c r="W49" s="35">
        <f t="shared" si="105"/>
        <v>0.13886088895079152</v>
      </c>
      <c r="X49" s="35">
        <f t="shared" si="105"/>
        <v>0.12161289595650235</v>
      </c>
      <c r="Y49" s="35">
        <f t="shared" si="105"/>
        <v>0.17437292167059371</v>
      </c>
      <c r="Z49" s="35">
        <f t="shared" si="105"/>
        <v>3.0759884161812488E-2</v>
      </c>
      <c r="AA49" s="35">
        <f t="shared" si="105"/>
        <v>0.1254606655255012</v>
      </c>
      <c r="AB49" s="35">
        <f t="shared" si="105"/>
        <v>9.3057514915864656E-2</v>
      </c>
      <c r="AC49" s="35">
        <f t="shared" si="105"/>
        <v>0.17414017270599214</v>
      </c>
      <c r="AD49" s="35">
        <f t="shared" si="105"/>
        <v>6.1183921910177581E-2</v>
      </c>
      <c r="AE49" s="35">
        <f t="shared" si="105"/>
        <v>0.1442682047075905</v>
      </c>
      <c r="AF49" s="35">
        <f t="shared" si="105"/>
        <v>0.12592943270858839</v>
      </c>
      <c r="AG49" s="35">
        <f t="shared" si="105"/>
        <v>0.18280957171804135</v>
      </c>
      <c r="AH49" s="35">
        <f t="shared" si="105"/>
        <v>6.9816485062593553E-2</v>
      </c>
      <c r="AI49" s="35">
        <f t="shared" si="105"/>
        <v>0.15196407476575505</v>
      </c>
      <c r="AJ49" s="35">
        <f t="shared" si="105"/>
        <v>0.14209523980990843</v>
      </c>
      <c r="AK49" s="17"/>
      <c r="AL49" s="35">
        <f t="shared" ref="AL49:AR49" si="106">AL48/AL13</f>
        <v>9.7810143229353844E-2</v>
      </c>
      <c r="AM49" s="35">
        <f t="shared" si="106"/>
        <v>0.11099937264024581</v>
      </c>
      <c r="AN49" s="35">
        <f t="shared" si="106"/>
        <v>0.13167027367526896</v>
      </c>
      <c r="AO49" s="35">
        <f t="shared" si="106"/>
        <v>7.630944301252307E-2</v>
      </c>
      <c r="AP49" s="35">
        <f t="shared" si="106"/>
        <v>7.3904544733772656E-2</v>
      </c>
      <c r="AQ49" s="35">
        <f t="shared" si="106"/>
        <v>0.12014921001795174</v>
      </c>
      <c r="AR49" s="35">
        <f t="shared" si="106"/>
        <v>0.11522014151460722</v>
      </c>
      <c r="AS49" s="35">
        <f t="shared" si="87"/>
        <v>0.51419113104439784</v>
      </c>
    </row>
    <row r="50" spans="1:45" x14ac:dyDescent="0.5">
      <c r="A50" s="27" t="s">
        <v>1077</v>
      </c>
      <c r="B50" s="19">
        <v>147576</v>
      </c>
      <c r="C50" s="19">
        <v>58528</v>
      </c>
      <c r="D50" s="19">
        <v>72605</v>
      </c>
      <c r="E50" s="19">
        <v>83272</v>
      </c>
      <c r="F50" s="19">
        <v>127046</v>
      </c>
      <c r="G50" s="19">
        <v>86175</v>
      </c>
      <c r="H50" s="19">
        <v>106334</v>
      </c>
      <c r="I50" s="19">
        <v>149257</v>
      </c>
      <c r="J50" s="19">
        <f>'Midway Financeira'!B28</f>
        <v>126226.71758000029</v>
      </c>
      <c r="K50" s="19">
        <f>'Midway Financeira'!C28</f>
        <v>89749.914739999833</v>
      </c>
      <c r="L50" s="19">
        <f>'Midway Financeira'!D28</f>
        <v>79626.80280999979</v>
      </c>
      <c r="M50" s="19">
        <f>'Midway Financeira'!E28</f>
        <v>170835.16433000029</v>
      </c>
      <c r="N50" s="19">
        <f>'Midway Financeira'!F28</f>
        <v>66947.798890001446</v>
      </c>
      <c r="O50" s="19">
        <f>'Midway Financeira'!G28</f>
        <v>-118504.87493000057</v>
      </c>
      <c r="P50" s="19">
        <f>'Midway Financeira'!H28</f>
        <v>9595.2544500002987</v>
      </c>
      <c r="Q50" s="19">
        <f>'Midway Financeira'!I28</f>
        <v>40180.389489999965</v>
      </c>
      <c r="R50" s="19">
        <f>'Midway Financeira'!J28</f>
        <v>110164.3705878686</v>
      </c>
      <c r="S50" s="19">
        <f>'Midway Financeira'!K28</f>
        <v>88539.997339999041</v>
      </c>
      <c r="T50" s="19">
        <f>'Midway Financeira'!L28</f>
        <v>74739.685140001704</v>
      </c>
      <c r="U50" s="19">
        <f>'Midway Financeira'!M28</f>
        <v>151104.61568999992</v>
      </c>
      <c r="V50" s="19">
        <f>'Midway Financeira'!N28</f>
        <v>37710.811606271396</v>
      </c>
      <c r="W50" s="19">
        <f>'Midway Financeira'!O28</f>
        <v>20867.651051265064</v>
      </c>
      <c r="X50" s="19">
        <f>'Midway Financeira'!P28</f>
        <v>48170.538687358669</v>
      </c>
      <c r="Y50" s="19">
        <f>'Midway Financeira'!Q28</f>
        <v>15864.432653303229</v>
      </c>
      <c r="Z50" s="19">
        <f>'Midway Financeira'!R28</f>
        <v>29494.497676092207</v>
      </c>
      <c r="AA50" s="19">
        <f>'Midway Financeira'!S28</f>
        <v>21223.221060000295</v>
      </c>
      <c r="AB50" s="19">
        <v>20049.04864000003</v>
      </c>
      <c r="AC50" s="19">
        <v>124289.40403999985</v>
      </c>
      <c r="AD50" s="19">
        <v>104616.07242999999</v>
      </c>
      <c r="AE50" s="19">
        <v>89113.041629999992</v>
      </c>
      <c r="AF50" s="19">
        <v>112172.03970000005</v>
      </c>
      <c r="AG50" s="19">
        <v>98413.598849999951</v>
      </c>
      <c r="AH50" s="19">
        <v>125801.94776000002</v>
      </c>
      <c r="AI50" s="19">
        <v>110585.38266000012</v>
      </c>
      <c r="AJ50" s="19">
        <v>119445.34214999995</v>
      </c>
      <c r="AK50" s="17"/>
      <c r="AL50" s="19">
        <f>SUM(B50:E50)</f>
        <v>361981</v>
      </c>
      <c r="AM50" s="19">
        <f>SUM(F50:I50)</f>
        <v>468812</v>
      </c>
      <c r="AN50" s="19">
        <f>SUM(J50:M50)</f>
        <v>466438.59946000017</v>
      </c>
      <c r="AO50" s="19">
        <f>SUM(N50:Q50)</f>
        <v>-1781.4320999988631</v>
      </c>
      <c r="AP50" s="19">
        <f>SUM(R50:U50)</f>
        <v>424548.66875786928</v>
      </c>
      <c r="AQ50" s="19">
        <f>SUM(V50:Y50)</f>
        <v>122613.43399819836</v>
      </c>
      <c r="AR50" s="19">
        <f>SUM(Z50:AC50)</f>
        <v>195056.17141609237</v>
      </c>
      <c r="AS50" s="19">
        <f t="shared" si="87"/>
        <v>404314.75260999997</v>
      </c>
    </row>
    <row r="51" spans="1:45" x14ac:dyDescent="0.5">
      <c r="A51" s="27" t="s">
        <v>1042</v>
      </c>
      <c r="B51" s="19">
        <v>13849</v>
      </c>
      <c r="C51" s="19">
        <v>13534</v>
      </c>
      <c r="D51" s="19">
        <v>14707</v>
      </c>
      <c r="E51" s="19">
        <v>19078</v>
      </c>
      <c r="F51" s="19">
        <v>12106.310619999997</v>
      </c>
      <c r="G51" s="19">
        <v>14053.100050000005</v>
      </c>
      <c r="H51" s="19">
        <v>14989.006140000009</v>
      </c>
      <c r="I51" s="19">
        <v>19869.977629999994</v>
      </c>
      <c r="J51" s="19">
        <v>13811.446540000001</v>
      </c>
      <c r="K51" s="19">
        <v>15651.86824</v>
      </c>
      <c r="L51" s="19">
        <v>15600.447909999993</v>
      </c>
      <c r="M51" s="19">
        <v>20714.696520000005</v>
      </c>
      <c r="N51" s="19">
        <v>13648.178109999999</v>
      </c>
      <c r="O51" s="19">
        <v>-1034.0942599999978</v>
      </c>
      <c r="P51" s="19">
        <v>8133.0414999999985</v>
      </c>
      <c r="Q51" s="19">
        <v>19485.383570000005</v>
      </c>
      <c r="R51" s="19">
        <v>12259.08596</v>
      </c>
      <c r="S51" s="19">
        <v>14364.38329</v>
      </c>
      <c r="T51" s="19">
        <v>16929.357899999999</v>
      </c>
      <c r="U51" s="19">
        <v>23049.948800000002</v>
      </c>
      <c r="V51" s="19">
        <v>17713.000349999998</v>
      </c>
      <c r="W51" s="19">
        <v>19192.62</v>
      </c>
      <c r="X51" s="19">
        <v>19658.486929999999</v>
      </c>
      <c r="Y51" s="19">
        <v>26365.50029</v>
      </c>
      <c r="Z51" s="19">
        <v>19420.296092</v>
      </c>
      <c r="AA51" s="19">
        <v>22424.601677999999</v>
      </c>
      <c r="AB51" s="19">
        <v>21379.103549500003</v>
      </c>
      <c r="AC51" s="19">
        <v>27437.576140000008</v>
      </c>
      <c r="AD51" s="19">
        <v>21765.768519999998</v>
      </c>
      <c r="AE51" s="19">
        <v>22598.064730000006</v>
      </c>
      <c r="AF51" s="19">
        <v>23098.956029999994</v>
      </c>
      <c r="AG51" s="19">
        <v>28927.827750000008</v>
      </c>
      <c r="AH51" s="19">
        <v>23789.650429999994</v>
      </c>
      <c r="AI51" s="19">
        <v>26878.767749999999</v>
      </c>
      <c r="AJ51" s="19">
        <v>26325.05472</v>
      </c>
      <c r="AK51" s="17"/>
      <c r="AL51" s="19">
        <f>SUM(B51:E51)</f>
        <v>61168</v>
      </c>
      <c r="AM51" s="19">
        <f>SUM(F51:I51)</f>
        <v>61018.394440000004</v>
      </c>
      <c r="AN51" s="19">
        <f>SUM(J51:M51)</f>
        <v>65778.459210000001</v>
      </c>
      <c r="AO51" s="19">
        <f>SUM(N51:Q51)</f>
        <v>40232.508920000007</v>
      </c>
      <c r="AP51" s="19">
        <f>SUM(R51:U51)</f>
        <v>66602.775949999996</v>
      </c>
      <c r="AQ51" s="19">
        <f t="shared" ref="AQ51" si="107">SUM(V51:Y51)</f>
        <v>82929.607569999993</v>
      </c>
      <c r="AR51" s="19">
        <f>SUM(Z51:AC51)</f>
        <v>90661.577459500011</v>
      </c>
      <c r="AS51" s="19">
        <f t="shared" si="87"/>
        <v>96390.617030000009</v>
      </c>
    </row>
    <row r="52" spans="1:45" x14ac:dyDescent="0.5">
      <c r="AK52" s="21"/>
    </row>
    <row r="53" spans="1:45" x14ac:dyDescent="0.5">
      <c r="A53" s="102" t="s">
        <v>1054</v>
      </c>
      <c r="AK53" s="17"/>
    </row>
    <row r="54" spans="1:45" x14ac:dyDescent="0.5">
      <c r="AK54" s="17"/>
    </row>
    <row r="55" spans="1:45" x14ac:dyDescent="0.5">
      <c r="AK55" s="17"/>
    </row>
    <row r="56" spans="1:45" x14ac:dyDescent="0.5">
      <c r="AK56" s="17"/>
    </row>
    <row r="57" spans="1:45" x14ac:dyDescent="0.5">
      <c r="AK57" s="17"/>
    </row>
    <row r="58" spans="1:45" x14ac:dyDescent="0.5">
      <c r="AK58" s="17"/>
    </row>
    <row r="59" spans="1:45" x14ac:dyDescent="0.5">
      <c r="AK59" s="17"/>
    </row>
    <row r="60" spans="1:45" x14ac:dyDescent="0.5">
      <c r="AK60" s="17"/>
    </row>
    <row r="61" spans="1:45" x14ac:dyDescent="0.5">
      <c r="AK61" s="17"/>
    </row>
    <row r="62" spans="1:45" x14ac:dyDescent="0.5">
      <c r="AK62" s="17"/>
    </row>
    <row r="63" spans="1:45" x14ac:dyDescent="0.5">
      <c r="AK63" s="17"/>
    </row>
    <row r="64" spans="1:45" x14ac:dyDescent="0.5">
      <c r="AK64" s="17"/>
    </row>
    <row r="65" spans="27:37" x14ac:dyDescent="0.5">
      <c r="AJ65" s="131"/>
      <c r="AK65" s="17"/>
    </row>
    <row r="66" spans="27:37" x14ac:dyDescent="0.5">
      <c r="AJ66" s="131"/>
      <c r="AK66" s="17"/>
    </row>
    <row r="67" spans="27:37" x14ac:dyDescent="0.5">
      <c r="AJ67" s="131"/>
      <c r="AK67" s="17"/>
    </row>
    <row r="68" spans="27:37" x14ac:dyDescent="0.5">
      <c r="AA68" s="131"/>
      <c r="AB68" s="131"/>
      <c r="AC68" s="131"/>
      <c r="AD68" s="131"/>
      <c r="AE68" s="131"/>
      <c r="AF68" s="131"/>
      <c r="AG68" s="131"/>
      <c r="AH68" s="131"/>
      <c r="AI68" s="131"/>
      <c r="AK68" s="20"/>
    </row>
    <row r="69" spans="27:37" x14ac:dyDescent="0.5">
      <c r="AA69" s="131"/>
      <c r="AB69" s="131"/>
      <c r="AC69" s="131"/>
      <c r="AD69" s="131"/>
      <c r="AE69" s="131"/>
      <c r="AF69" s="131"/>
      <c r="AG69" s="131"/>
      <c r="AH69" s="131"/>
      <c r="AI69" s="131"/>
      <c r="AJ69" s="5"/>
      <c r="AK69" s="23"/>
    </row>
    <row r="70" spans="27:37" x14ac:dyDescent="0.5"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20"/>
    </row>
    <row r="71" spans="27:37" x14ac:dyDescent="0.5">
      <c r="AJ71" s="131"/>
      <c r="AK71" s="23"/>
    </row>
    <row r="72" spans="27:37" x14ac:dyDescent="0.5"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27:37" x14ac:dyDescent="0.5">
      <c r="AA73" s="131"/>
      <c r="AB73" s="131"/>
      <c r="AC73" s="131"/>
      <c r="AD73" s="131"/>
      <c r="AE73" s="131"/>
      <c r="AF73" s="131"/>
      <c r="AG73" s="131"/>
      <c r="AH73" s="131"/>
      <c r="AI73" s="131"/>
      <c r="AJ73" s="5"/>
    </row>
    <row r="74" spans="27:37" x14ac:dyDescent="0.5">
      <c r="AA74" s="131"/>
      <c r="AB74" s="131"/>
      <c r="AC74" s="131"/>
      <c r="AD74" s="131"/>
      <c r="AE74" s="131"/>
      <c r="AF74" s="131"/>
      <c r="AG74" s="131"/>
      <c r="AH74" s="131"/>
      <c r="AI74" s="131"/>
      <c r="AJ74" s="5"/>
    </row>
    <row r="75" spans="27:37" x14ac:dyDescent="0.5"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27:37" x14ac:dyDescent="0.5">
      <c r="AA76" s="5"/>
      <c r="AB76" s="5"/>
      <c r="AC76" s="5"/>
      <c r="AD76" s="5"/>
      <c r="AE76" s="5"/>
      <c r="AF76" s="5"/>
      <c r="AG76" s="5"/>
      <c r="AH76" s="5"/>
      <c r="AI76" s="5"/>
    </row>
    <row r="77" spans="27:37" x14ac:dyDescent="0.5">
      <c r="AA77" s="5"/>
      <c r="AB77" s="5"/>
      <c r="AC77" s="5"/>
      <c r="AD77" s="5"/>
      <c r="AE77" s="5"/>
      <c r="AF77" s="5"/>
      <c r="AG77" s="5"/>
      <c r="AH77" s="5"/>
      <c r="AI77" s="5"/>
    </row>
    <row r="78" spans="27:37" x14ac:dyDescent="0.5">
      <c r="AA78" s="5"/>
      <c r="AB78" s="5"/>
      <c r="AC78" s="5"/>
      <c r="AD78" s="5"/>
      <c r="AE78" s="5"/>
      <c r="AF78" s="5"/>
      <c r="AG78" s="5"/>
      <c r="AH78" s="5"/>
      <c r="AI78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L50:AQ51 B6:Y6 AL6:AN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J60"/>
  <sheetViews>
    <sheetView showGridLines="0" zoomScale="80" zoomScaleNormal="80" workbookViewId="0">
      <pane xSplit="1" ySplit="5" topLeftCell="AB6" activePane="bottomRight" state="frozen"/>
      <selection activeCell="AC11" sqref="AC11"/>
      <selection pane="topRight" activeCell="AC11" sqref="AC11"/>
      <selection pane="bottomLeft" activeCell="AC11" sqref="AC11"/>
      <selection pane="bottomRight" activeCell="AK5" sqref="AK5"/>
    </sheetView>
  </sheetViews>
  <sheetFormatPr defaultColWidth="9.1796875" defaultRowHeight="17" x14ac:dyDescent="0.5"/>
  <cols>
    <col min="1" max="1" width="49.81640625" style="2" customWidth="1"/>
    <col min="2" max="8" width="13" style="2" customWidth="1"/>
    <col min="9" max="9" width="13" style="2" customWidth="1" collapsed="1"/>
    <col min="10" max="12" width="13" style="2" customWidth="1"/>
    <col min="13" max="13" width="13" style="2" customWidth="1" collapsed="1"/>
    <col min="14" max="16" width="13" style="2" customWidth="1"/>
    <col min="17" max="17" width="13" style="2" customWidth="1" collapsed="1"/>
    <col min="18" max="32" width="13" style="2" customWidth="1"/>
    <col min="33" max="33" width="12.08984375" style="2" bestFit="1" customWidth="1"/>
    <col min="34" max="34" width="12.08984375" style="2" customWidth="1"/>
    <col min="35" max="35" width="12.6328125" style="2" bestFit="1" customWidth="1"/>
    <col min="36" max="36" width="12.6328125" style="2" customWidth="1"/>
    <col min="37" max="16384" width="9.1796875" style="2"/>
  </cols>
  <sheetData>
    <row r="3" spans="1:36" x14ac:dyDescent="0.5">
      <c r="U3" s="92" t="s">
        <v>1010</v>
      </c>
    </row>
    <row r="5" spans="1:36" x14ac:dyDescent="0.5">
      <c r="A5" s="43" t="s">
        <v>1105</v>
      </c>
      <c r="B5" s="7" t="s">
        <v>1046</v>
      </c>
      <c r="C5" s="7" t="s">
        <v>1047</v>
      </c>
      <c r="D5" s="7" t="s">
        <v>1048</v>
      </c>
      <c r="E5" s="7" t="s">
        <v>1049</v>
      </c>
      <c r="F5" s="7" t="s">
        <v>1050</v>
      </c>
      <c r="G5" s="7" t="s">
        <v>1051</v>
      </c>
      <c r="H5" s="7" t="s">
        <v>1052</v>
      </c>
      <c r="I5" s="7" t="s">
        <v>1053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1022</v>
      </c>
      <c r="Y5" s="7" t="s">
        <v>1068</v>
      </c>
      <c r="Z5" s="7" t="s">
        <v>1127</v>
      </c>
      <c r="AA5" s="7" t="s">
        <v>1139</v>
      </c>
      <c r="AB5" s="7" t="s">
        <v>1153</v>
      </c>
      <c r="AC5" s="7" t="s">
        <v>1164</v>
      </c>
      <c r="AD5" s="7" t="s">
        <v>1169</v>
      </c>
      <c r="AE5" s="7" t="s">
        <v>1174</v>
      </c>
      <c r="AF5" s="7" t="s">
        <v>1183</v>
      </c>
      <c r="AG5" s="7" t="s">
        <v>1234</v>
      </c>
      <c r="AH5" s="7" t="s">
        <v>1240</v>
      </c>
      <c r="AI5" s="7" t="s">
        <v>1252</v>
      </c>
      <c r="AJ5" s="7" t="s">
        <v>1258</v>
      </c>
    </row>
    <row r="6" spans="1:36" x14ac:dyDescent="0.5">
      <c r="A6" s="44" t="s">
        <v>112</v>
      </c>
      <c r="B6" s="19">
        <f t="shared" ref="B6:AC6" si="0">SUM(B7:B11)</f>
        <v>4283638.409190001</v>
      </c>
      <c r="C6" s="19">
        <f t="shared" si="0"/>
        <v>4287908.6651500007</v>
      </c>
      <c r="D6" s="19">
        <f t="shared" si="0"/>
        <v>4366731.9229999995</v>
      </c>
      <c r="E6" s="19">
        <f t="shared" si="0"/>
        <v>4983620.1752999993</v>
      </c>
      <c r="F6" s="19">
        <f t="shared" si="0"/>
        <v>4696705.54746</v>
      </c>
      <c r="G6" s="19">
        <f t="shared" si="0"/>
        <v>5353582.0200899998</v>
      </c>
      <c r="H6" s="19">
        <f t="shared" si="0"/>
        <v>5491412.5423999997</v>
      </c>
      <c r="I6" s="19">
        <f t="shared" si="0"/>
        <v>6519660.5795499999</v>
      </c>
      <c r="J6" s="19">
        <f t="shared" si="0"/>
        <v>6002692.6979499999</v>
      </c>
      <c r="K6" s="19">
        <f t="shared" si="0"/>
        <v>6096311.4012700012</v>
      </c>
      <c r="L6" s="19">
        <f t="shared" si="0"/>
        <v>6765560.20682</v>
      </c>
      <c r="M6" s="19">
        <f t="shared" si="0"/>
        <v>7509235.9989199992</v>
      </c>
      <c r="N6" s="19">
        <f t="shared" si="0"/>
        <v>6858814.7340399958</v>
      </c>
      <c r="O6" s="19">
        <f t="shared" si="0"/>
        <v>6782234.5729800025</v>
      </c>
      <c r="P6" s="19">
        <f t="shared" si="0"/>
        <v>7857287.2590699997</v>
      </c>
      <c r="Q6" s="19">
        <f t="shared" si="0"/>
        <v>8701056.6175099947</v>
      </c>
      <c r="R6" s="19">
        <f t="shared" si="0"/>
        <v>8169907.2600500006</v>
      </c>
      <c r="S6" s="19">
        <f t="shared" si="0"/>
        <v>7725137.4932799973</v>
      </c>
      <c r="T6" s="19">
        <f t="shared" si="0"/>
        <v>8043178</v>
      </c>
      <c r="U6" s="19">
        <f t="shared" si="0"/>
        <v>8832709.5222659204</v>
      </c>
      <c r="V6" s="19">
        <f t="shared" si="0"/>
        <v>8541799.0000000037</v>
      </c>
      <c r="W6" s="19">
        <f t="shared" si="0"/>
        <v>8518924.0000000037</v>
      </c>
      <c r="X6" s="19">
        <f t="shared" si="0"/>
        <v>8083846</v>
      </c>
      <c r="Y6" s="19">
        <f t="shared" si="0"/>
        <v>10203609</v>
      </c>
      <c r="Z6" s="19">
        <f t="shared" si="0"/>
        <v>9806350</v>
      </c>
      <c r="AA6" s="19">
        <f t="shared" si="0"/>
        <v>9113293</v>
      </c>
      <c r="AB6" s="19">
        <f t="shared" si="0"/>
        <v>8700398</v>
      </c>
      <c r="AC6" s="19">
        <f t="shared" si="0"/>
        <v>9142435</v>
      </c>
      <c r="AD6" s="19">
        <f t="shared" ref="AD6:AE6" si="1">SUM(AD7:AD11)</f>
        <v>8592143</v>
      </c>
      <c r="AE6" s="19">
        <f t="shared" si="1"/>
        <v>8379154</v>
      </c>
      <c r="AF6" s="19">
        <f>SUM(AF7:AF12)</f>
        <v>8093561</v>
      </c>
      <c r="AG6" s="19">
        <f>SUM(AG7:AG12)</f>
        <v>8781164</v>
      </c>
      <c r="AH6" s="19">
        <f>SUM(AH7:AH12)</f>
        <v>8229871</v>
      </c>
      <c r="AI6" s="19">
        <f>SUM(AI7:AI12)</f>
        <v>8442818</v>
      </c>
      <c r="AJ6" s="19">
        <f>SUM(AJ7:AJ12)</f>
        <v>8506180</v>
      </c>
    </row>
    <row r="7" spans="1:36" x14ac:dyDescent="0.5">
      <c r="A7" s="45" t="s">
        <v>113</v>
      </c>
      <c r="B7" s="16">
        <v>780921.43576000002</v>
      </c>
      <c r="C7" s="16">
        <v>642965.31142000004</v>
      </c>
      <c r="D7" s="16">
        <v>693795.47292000009</v>
      </c>
      <c r="E7" s="16">
        <v>782324.20130999992</v>
      </c>
      <c r="F7" s="16">
        <v>548407.14278000011</v>
      </c>
      <c r="G7" s="16">
        <v>774747.90328000009</v>
      </c>
      <c r="H7" s="16">
        <v>787965.94608999987</v>
      </c>
      <c r="I7" s="16">
        <v>1162563.43618</v>
      </c>
      <c r="J7" s="16">
        <v>862014.01673000003</v>
      </c>
      <c r="K7" s="16">
        <v>840650.02304999996</v>
      </c>
      <c r="L7" s="16">
        <v>1199445.78654</v>
      </c>
      <c r="M7" s="16">
        <v>1569492.03951</v>
      </c>
      <c r="N7" s="16">
        <v>1342527.71444</v>
      </c>
      <c r="O7" s="16">
        <v>2369836.3906900003</v>
      </c>
      <c r="P7" s="16">
        <v>3338622.3892999999</v>
      </c>
      <c r="Q7" s="16">
        <v>3378307.2968199998</v>
      </c>
      <c r="R7" s="16">
        <v>2754240.6220399998</v>
      </c>
      <c r="S7" s="16">
        <v>1951337.5332400003</v>
      </c>
      <c r="T7" s="16">
        <v>1829184</v>
      </c>
      <c r="U7" s="16">
        <v>2090553</v>
      </c>
      <c r="V7" s="16">
        <v>1780893</v>
      </c>
      <c r="W7" s="16">
        <v>1266689</v>
      </c>
      <c r="X7" s="16">
        <v>1218466</v>
      </c>
      <c r="Y7" s="16">
        <v>2420540</v>
      </c>
      <c r="Z7" s="16">
        <v>2534645</v>
      </c>
      <c r="AA7" s="16">
        <v>2130505</v>
      </c>
      <c r="AB7" s="16">
        <v>2011667</v>
      </c>
      <c r="AC7" s="16">
        <v>2443370</v>
      </c>
      <c r="AD7" s="16">
        <v>2213364</v>
      </c>
      <c r="AE7" s="16">
        <v>1739262</v>
      </c>
      <c r="AF7" s="16">
        <v>1164791</v>
      </c>
      <c r="AG7" s="16">
        <v>1472216</v>
      </c>
      <c r="AH7" s="16">
        <v>1140973</v>
      </c>
      <c r="AI7" s="2">
        <v>1200094</v>
      </c>
      <c r="AJ7" s="2">
        <v>1067668</v>
      </c>
    </row>
    <row r="8" spans="1:36" x14ac:dyDescent="0.5">
      <c r="A8" s="45" t="s">
        <v>114</v>
      </c>
      <c r="B8" s="16">
        <v>2408435.5649200003</v>
      </c>
      <c r="C8" s="16">
        <v>2499644.0861700005</v>
      </c>
      <c r="D8" s="16">
        <v>2508449.9400499999</v>
      </c>
      <c r="E8" s="16">
        <v>3073261.7590600001</v>
      </c>
      <c r="F8" s="16">
        <v>2810315.75868</v>
      </c>
      <c r="G8" s="16">
        <v>3193567.1349599999</v>
      </c>
      <c r="H8" s="16">
        <v>3269919.7096500006</v>
      </c>
      <c r="I8" s="16">
        <v>3812722.6848200001</v>
      </c>
      <c r="J8" s="16">
        <v>3552801.9481200003</v>
      </c>
      <c r="K8" s="16">
        <v>3729043.1485500005</v>
      </c>
      <c r="L8" s="16">
        <v>3891041.2179300003</v>
      </c>
      <c r="M8" s="16">
        <v>4351370.1247699996</v>
      </c>
      <c r="N8" s="16">
        <v>3657154.2802199959</v>
      </c>
      <c r="O8" s="16">
        <v>2803046.7517600022</v>
      </c>
      <c r="P8" s="16">
        <v>3031314.457799999</v>
      </c>
      <c r="Q8" s="16">
        <v>3738053.1724299961</v>
      </c>
      <c r="R8" s="16">
        <v>3429662.5855100015</v>
      </c>
      <c r="S8" s="16">
        <v>3984102.4070299971</v>
      </c>
      <c r="T8" s="16">
        <v>4363000</v>
      </c>
      <c r="U8" s="16">
        <v>5243375.9222659208</v>
      </c>
      <c r="V8" s="16">
        <v>4792006.0000000037</v>
      </c>
      <c r="W8" s="16">
        <v>5347919.0000000028</v>
      </c>
      <c r="X8" s="16">
        <v>4934398</v>
      </c>
      <c r="Y8" s="16">
        <v>5208771</v>
      </c>
      <c r="Z8" s="16">
        <v>4661379</v>
      </c>
      <c r="AA8" s="16">
        <v>4577817</v>
      </c>
      <c r="AB8" s="16">
        <v>4447897</v>
      </c>
      <c r="AC8" s="16">
        <v>4691509</v>
      </c>
      <c r="AD8" s="16">
        <v>4154566</v>
      </c>
      <c r="AE8" s="16">
        <v>4355525</v>
      </c>
      <c r="AF8" s="16">
        <v>4468020</v>
      </c>
      <c r="AG8" s="16">
        <v>5111727</v>
      </c>
      <c r="AH8" s="16">
        <v>4645812</v>
      </c>
      <c r="AI8" s="2">
        <v>4952058</v>
      </c>
      <c r="AJ8" s="2">
        <v>5030222</v>
      </c>
    </row>
    <row r="9" spans="1:36" x14ac:dyDescent="0.5">
      <c r="A9" s="45" t="s">
        <v>115</v>
      </c>
      <c r="B9" s="16">
        <v>766746.35992999992</v>
      </c>
      <c r="C9" s="16">
        <v>766283.53919000004</v>
      </c>
      <c r="D9" s="16">
        <v>800903.15174999996</v>
      </c>
      <c r="E9" s="16">
        <v>730257.86598</v>
      </c>
      <c r="F9" s="16">
        <v>938378.41616999998</v>
      </c>
      <c r="G9" s="16">
        <v>1005040.50427</v>
      </c>
      <c r="H9" s="16">
        <v>1056982.8817</v>
      </c>
      <c r="I9" s="16">
        <v>926797.35929000005</v>
      </c>
      <c r="J9" s="16">
        <v>1067843.4006699999</v>
      </c>
      <c r="K9" s="16">
        <v>989635.05852999992</v>
      </c>
      <c r="L9" s="16">
        <v>1126407.34552</v>
      </c>
      <c r="M9" s="16">
        <v>1051780.6659400002</v>
      </c>
      <c r="N9" s="16">
        <v>1300724.1467599999</v>
      </c>
      <c r="O9" s="16">
        <v>1120860.0981399999</v>
      </c>
      <c r="P9" s="16">
        <v>1071469.9516100001</v>
      </c>
      <c r="Q9" s="16">
        <v>1042909.27831</v>
      </c>
      <c r="R9" s="16">
        <v>1394014.6664199999</v>
      </c>
      <c r="S9" s="16">
        <v>1261179.8759600003</v>
      </c>
      <c r="T9" s="16">
        <v>1373060</v>
      </c>
      <c r="U9" s="16">
        <v>1272577</v>
      </c>
      <c r="V9" s="16">
        <v>1536753</v>
      </c>
      <c r="W9" s="16">
        <v>1438408</v>
      </c>
      <c r="X9" s="16">
        <v>1481721</v>
      </c>
      <c r="Y9" s="16">
        <v>1339277</v>
      </c>
      <c r="Z9" s="16">
        <v>1600872</v>
      </c>
      <c r="AA9" s="16">
        <v>1541056</v>
      </c>
      <c r="AB9" s="16">
        <v>1520670</v>
      </c>
      <c r="AC9" s="16">
        <v>1278381</v>
      </c>
      <c r="AD9" s="16">
        <v>1490499</v>
      </c>
      <c r="AE9" s="16">
        <v>1495304</v>
      </c>
      <c r="AF9" s="16">
        <v>1655154</v>
      </c>
      <c r="AG9" s="16">
        <v>1461441</v>
      </c>
      <c r="AH9" s="16">
        <v>1792576</v>
      </c>
      <c r="AI9" s="2">
        <v>1690002</v>
      </c>
      <c r="AJ9" s="2">
        <v>1809309</v>
      </c>
    </row>
    <row r="10" spans="1:36" x14ac:dyDescent="0.5">
      <c r="A10" s="45" t="s">
        <v>1039</v>
      </c>
      <c r="B10" s="16">
        <v>250047.22724000001</v>
      </c>
      <c r="C10" s="16">
        <v>293662.77107999998</v>
      </c>
      <c r="D10" s="16">
        <v>294310.49020999996</v>
      </c>
      <c r="E10" s="16">
        <v>330436.79268999997</v>
      </c>
      <c r="F10" s="16">
        <v>314413.74771000003</v>
      </c>
      <c r="G10" s="16">
        <v>289496.44977000001</v>
      </c>
      <c r="H10" s="16">
        <v>294831.68228999997</v>
      </c>
      <c r="I10" s="16">
        <v>545815.88944000006</v>
      </c>
      <c r="J10" s="16">
        <v>430893.58692000003</v>
      </c>
      <c r="K10" s="16">
        <v>432448.77094000007</v>
      </c>
      <c r="L10" s="16">
        <v>447519.06770999997</v>
      </c>
      <c r="M10" s="16">
        <v>434655.71068999998</v>
      </c>
      <c r="N10" s="16">
        <v>450797.73687000002</v>
      </c>
      <c r="O10" s="16">
        <v>389968.29356000002</v>
      </c>
      <c r="P10" s="16">
        <v>346851.59388000006</v>
      </c>
      <c r="Q10" s="16">
        <v>343034.04390999995</v>
      </c>
      <c r="R10" s="16">
        <v>378692.26311</v>
      </c>
      <c r="S10" s="16">
        <v>309078.17725999997</v>
      </c>
      <c r="T10" s="16">
        <v>280393</v>
      </c>
      <c r="U10" s="16">
        <v>160489</v>
      </c>
      <c r="V10" s="16">
        <v>340776</v>
      </c>
      <c r="W10" s="16">
        <v>365090</v>
      </c>
      <c r="X10" s="16">
        <v>369167</v>
      </c>
      <c r="Y10" s="16">
        <v>1093205</v>
      </c>
      <c r="Z10" s="16">
        <v>904450</v>
      </c>
      <c r="AA10" s="16">
        <v>755832</v>
      </c>
      <c r="AB10" s="16">
        <v>608401</v>
      </c>
      <c r="AC10" s="16">
        <v>627116</v>
      </c>
      <c r="AD10" s="16">
        <v>629947</v>
      </c>
      <c r="AE10" s="16">
        <v>678574</v>
      </c>
      <c r="AF10" s="16">
        <v>670150</v>
      </c>
      <c r="AG10" s="16">
        <v>605313</v>
      </c>
      <c r="AH10" s="16">
        <v>515016</v>
      </c>
      <c r="AI10" s="2">
        <v>466302</v>
      </c>
      <c r="AJ10" s="2">
        <v>460576</v>
      </c>
    </row>
    <row r="11" spans="1:36" x14ac:dyDescent="0.5">
      <c r="A11" s="45" t="s">
        <v>1040</v>
      </c>
      <c r="B11" s="16">
        <v>77487.821339999995</v>
      </c>
      <c r="C11" s="16">
        <v>85352.957289999991</v>
      </c>
      <c r="D11" s="16">
        <v>69272.868069999997</v>
      </c>
      <c r="E11" s="16">
        <v>67339.556259999998</v>
      </c>
      <c r="F11" s="16">
        <v>85190.482119999986</v>
      </c>
      <c r="G11" s="16">
        <v>90730.02781</v>
      </c>
      <c r="H11" s="16">
        <v>81712.322670000009</v>
      </c>
      <c r="I11" s="16">
        <v>71761.209819999989</v>
      </c>
      <c r="J11" s="16">
        <v>89139.745509999993</v>
      </c>
      <c r="K11" s="16">
        <v>104534.40020000002</v>
      </c>
      <c r="L11" s="16">
        <v>101146.78912</v>
      </c>
      <c r="M11" s="16">
        <v>101937.45800999999</v>
      </c>
      <c r="N11" s="16">
        <v>107610.85575</v>
      </c>
      <c r="O11" s="16">
        <v>98523.038830000005</v>
      </c>
      <c r="P11" s="16">
        <v>69028.866479999997</v>
      </c>
      <c r="Q11" s="16">
        <v>198752.82604000001</v>
      </c>
      <c r="R11" s="16">
        <v>213297.12297</v>
      </c>
      <c r="S11" s="16">
        <v>219439.49979000003</v>
      </c>
      <c r="T11" s="16">
        <v>197541</v>
      </c>
      <c r="U11" s="16">
        <v>65714.600000000006</v>
      </c>
      <c r="V11" s="16">
        <v>91371</v>
      </c>
      <c r="W11" s="16">
        <v>100818</v>
      </c>
      <c r="X11" s="16">
        <v>80094</v>
      </c>
      <c r="Y11" s="16">
        <v>141816</v>
      </c>
      <c r="Z11" s="16">
        <v>105004</v>
      </c>
      <c r="AA11" s="16">
        <v>108083</v>
      </c>
      <c r="AB11" s="16">
        <v>111763</v>
      </c>
      <c r="AC11" s="16">
        <v>102059</v>
      </c>
      <c r="AD11" s="16">
        <v>103767</v>
      </c>
      <c r="AE11" s="16">
        <v>110489</v>
      </c>
      <c r="AF11" s="16">
        <v>111470</v>
      </c>
      <c r="AG11" s="16">
        <v>112105</v>
      </c>
      <c r="AH11" s="16">
        <v>117132</v>
      </c>
      <c r="AI11" s="2">
        <v>116000</v>
      </c>
      <c r="AJ11" s="2">
        <v>120928</v>
      </c>
    </row>
    <row r="12" spans="1:36" x14ac:dyDescent="0.5">
      <c r="A12" s="45" t="s">
        <v>118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23976</v>
      </c>
      <c r="AG12" s="16">
        <v>18362</v>
      </c>
      <c r="AH12" s="16">
        <v>18362</v>
      </c>
      <c r="AI12" s="2">
        <v>18362</v>
      </c>
      <c r="AJ12" s="2">
        <v>17477</v>
      </c>
    </row>
    <row r="13" spans="1:36" collapsed="1" x14ac:dyDescent="0.5">
      <c r="A13" s="44" t="s">
        <v>116</v>
      </c>
      <c r="B13" s="19">
        <f t="shared" ref="B13:V13" si="2">SUM(B14:B20)</f>
        <v>3002354.8620699998</v>
      </c>
      <c r="C13" s="19">
        <f t="shared" si="2"/>
        <v>3092132.7967900001</v>
      </c>
      <c r="D13" s="19">
        <f t="shared" si="2"/>
        <v>3005642.0189100001</v>
      </c>
      <c r="E13" s="19">
        <f t="shared" si="2"/>
        <v>2944277.5303399996</v>
      </c>
      <c r="F13" s="19">
        <f t="shared" si="2"/>
        <v>2968570.9777799998</v>
      </c>
      <c r="G13" s="19">
        <f t="shared" si="2"/>
        <v>3086982.8727899999</v>
      </c>
      <c r="H13" s="19">
        <f t="shared" si="2"/>
        <v>3155916.2827399997</v>
      </c>
      <c r="I13" s="19">
        <f t="shared" si="2"/>
        <v>3952487.39334</v>
      </c>
      <c r="J13" s="19">
        <f t="shared" si="2"/>
        <v>5117027.8615699997</v>
      </c>
      <c r="K13" s="19">
        <f t="shared" si="2"/>
        <v>5128328.96282</v>
      </c>
      <c r="L13" s="19">
        <f t="shared" si="2"/>
        <v>5196202.3328099996</v>
      </c>
      <c r="M13" s="19">
        <f t="shared" si="2"/>
        <v>5093287.7958400007</v>
      </c>
      <c r="N13" s="19">
        <f t="shared" si="2"/>
        <v>5101419.4101999998</v>
      </c>
      <c r="O13" s="19">
        <f t="shared" si="2"/>
        <v>5313742.0503000002</v>
      </c>
      <c r="P13" s="19">
        <f t="shared" si="2"/>
        <v>5260603.7594900001</v>
      </c>
      <c r="Q13" s="19">
        <f t="shared" si="2"/>
        <v>5125535.7703200001</v>
      </c>
      <c r="R13" s="19">
        <f t="shared" si="2"/>
        <v>5181734.7954399996</v>
      </c>
      <c r="S13" s="19">
        <f t="shared" si="2"/>
        <v>5233934.5975400005</v>
      </c>
      <c r="T13" s="19">
        <f t="shared" si="2"/>
        <v>5514426</v>
      </c>
      <c r="U13" s="19">
        <f t="shared" si="2"/>
        <v>5645712</v>
      </c>
      <c r="V13" s="19">
        <f t="shared" si="2"/>
        <v>5567730</v>
      </c>
      <c r="W13" s="19">
        <f t="shared" ref="W13:AB13" si="3">SUM(W14:W20)</f>
        <v>5625882</v>
      </c>
      <c r="X13" s="19">
        <f t="shared" si="3"/>
        <v>5759294</v>
      </c>
      <c r="Y13" s="19">
        <f t="shared" si="3"/>
        <v>5018330</v>
      </c>
      <c r="Z13" s="19">
        <f t="shared" si="3"/>
        <v>4983430</v>
      </c>
      <c r="AA13" s="19">
        <f t="shared" si="3"/>
        <v>5060337</v>
      </c>
      <c r="AB13" s="19">
        <f t="shared" si="3"/>
        <v>5087511</v>
      </c>
      <c r="AC13" s="19">
        <f t="shared" ref="AC13:AD13" si="4">SUM(AC14:AC20)</f>
        <v>5130233</v>
      </c>
      <c r="AD13" s="19">
        <f t="shared" si="4"/>
        <v>5036608</v>
      </c>
      <c r="AE13" s="19">
        <f t="shared" ref="AE13:AF13" si="5">SUM(AE14:AE20)</f>
        <v>4989217</v>
      </c>
      <c r="AF13" s="19">
        <f t="shared" si="5"/>
        <v>4935008</v>
      </c>
      <c r="AG13" s="19">
        <f t="shared" ref="AG13:AI13" si="6">SUM(AG14:AG20)</f>
        <v>4852103</v>
      </c>
      <c r="AH13" s="19">
        <f t="shared" si="6"/>
        <v>5006452</v>
      </c>
      <c r="AI13" s="19">
        <f t="shared" si="6"/>
        <v>5103554</v>
      </c>
      <c r="AJ13" s="19">
        <v>5052053</v>
      </c>
    </row>
    <row r="14" spans="1:36" x14ac:dyDescent="0.5">
      <c r="A14" s="45" t="s">
        <v>1030</v>
      </c>
      <c r="B14" s="16">
        <v>621448.10608000006</v>
      </c>
      <c r="C14" s="16">
        <v>698522.07999</v>
      </c>
      <c r="D14" s="16">
        <v>666722.93515000015</v>
      </c>
      <c r="E14" s="16">
        <v>580499.90336</v>
      </c>
      <c r="F14" s="16">
        <v>603399.44324999989</v>
      </c>
      <c r="G14" s="16">
        <v>684737.06482000009</v>
      </c>
      <c r="H14" s="16">
        <v>723440.71820999996</v>
      </c>
      <c r="I14" s="16">
        <v>1453371.81434</v>
      </c>
      <c r="J14" s="16">
        <v>1507701.9377300001</v>
      </c>
      <c r="K14" s="16">
        <v>1565536.2007600002</v>
      </c>
      <c r="L14" s="16">
        <v>1597435.8659300001</v>
      </c>
      <c r="M14" s="16">
        <v>1670329.76569</v>
      </c>
      <c r="N14" s="16">
        <v>1695847.5630500002</v>
      </c>
      <c r="O14" s="16">
        <v>1887449.5584800001</v>
      </c>
      <c r="P14" s="16">
        <v>1867154.20242</v>
      </c>
      <c r="Q14" s="16">
        <v>1758723.6132400001</v>
      </c>
      <c r="R14" s="16">
        <v>1805691.13185</v>
      </c>
      <c r="S14" s="16">
        <v>1813927.37056</v>
      </c>
      <c r="T14" s="16">
        <v>2048685</v>
      </c>
      <c r="U14" s="16">
        <v>2100933</v>
      </c>
      <c r="V14" s="16">
        <v>1988761</v>
      </c>
      <c r="W14" s="16">
        <v>1994713</v>
      </c>
      <c r="X14" s="16">
        <v>2063691</v>
      </c>
      <c r="Y14" s="16">
        <v>1342040</v>
      </c>
      <c r="Z14" s="16">
        <v>1494727</v>
      </c>
      <c r="AA14" s="16">
        <v>1622746</v>
      </c>
      <c r="AB14" s="16">
        <v>1725356</v>
      </c>
      <c r="AC14" s="16">
        <v>1478118</v>
      </c>
      <c r="AD14" s="16">
        <v>1422696</v>
      </c>
      <c r="AE14" s="16">
        <v>1374460</v>
      </c>
      <c r="AF14" s="16">
        <v>1351677</v>
      </c>
      <c r="AG14" s="16">
        <v>1299521</v>
      </c>
      <c r="AH14" s="16">
        <v>1418542</v>
      </c>
      <c r="AI14" s="2">
        <v>1428282</v>
      </c>
      <c r="AJ14" s="2">
        <v>1392698</v>
      </c>
    </row>
    <row r="15" spans="1:36" x14ac:dyDescent="0.5">
      <c r="A15" s="45" t="s">
        <v>117</v>
      </c>
      <c r="B15" s="16">
        <v>129028.26482000001</v>
      </c>
      <c r="C15" s="16">
        <v>172168.89809</v>
      </c>
      <c r="D15" s="16">
        <v>183524.45786000002</v>
      </c>
      <c r="E15" s="16">
        <v>193620.76480999999</v>
      </c>
      <c r="F15" s="16">
        <v>206537.19347000003</v>
      </c>
      <c r="G15" s="16">
        <v>223271.38133</v>
      </c>
      <c r="H15" s="16">
        <v>235643.72421000001</v>
      </c>
      <c r="I15" s="16">
        <v>249010.93953</v>
      </c>
      <c r="J15" s="16">
        <v>256248.35348000002</v>
      </c>
      <c r="K15" s="16">
        <v>259102.80371000001</v>
      </c>
      <c r="L15" s="16">
        <v>259659.39703999998</v>
      </c>
      <c r="M15" s="16">
        <v>138639.40616000001</v>
      </c>
      <c r="N15" s="16">
        <v>139883.53805</v>
      </c>
      <c r="O15" s="16">
        <v>139655.34721000001</v>
      </c>
      <c r="P15" s="16">
        <v>139424.44186000002</v>
      </c>
      <c r="Q15" s="16">
        <v>139893.67695000002</v>
      </c>
      <c r="R15" s="16">
        <v>141514.66998000001</v>
      </c>
      <c r="S15" s="16">
        <v>147552.92851</v>
      </c>
      <c r="T15" s="16">
        <v>151538</v>
      </c>
      <c r="U15" s="16">
        <v>160535</v>
      </c>
      <c r="V15" s="16">
        <v>165989</v>
      </c>
      <c r="W15" s="16">
        <v>173779</v>
      </c>
      <c r="X15" s="16">
        <v>181474</v>
      </c>
      <c r="Y15" s="16">
        <v>188745</v>
      </c>
      <c r="Z15" s="16">
        <v>55516</v>
      </c>
      <c r="AA15" s="16">
        <v>54077</v>
      </c>
      <c r="AB15" s="16">
        <v>53510</v>
      </c>
      <c r="AC15" s="16">
        <v>52883</v>
      </c>
      <c r="AD15" s="16">
        <v>48896</v>
      </c>
      <c r="AE15" s="16">
        <v>50834</v>
      </c>
      <c r="AF15" s="16">
        <v>54890</v>
      </c>
      <c r="AG15" s="16">
        <v>54100</v>
      </c>
      <c r="AH15" s="16">
        <v>53222</v>
      </c>
      <c r="AI15" s="2">
        <v>57686</v>
      </c>
      <c r="AJ15" s="2">
        <v>61615</v>
      </c>
    </row>
    <row r="16" spans="1:36" x14ac:dyDescent="0.5">
      <c r="A16" s="45" t="s">
        <v>118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33854.897229999995</v>
      </c>
      <c r="N16" s="16">
        <v>33699.280859999999</v>
      </c>
      <c r="O16" s="16">
        <v>33699.280859999999</v>
      </c>
      <c r="P16" s="16">
        <v>33699.280859999999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</row>
    <row r="17" spans="1:36" collapsed="1" x14ac:dyDescent="0.5">
      <c r="A17" s="45" t="s">
        <v>1031</v>
      </c>
      <c r="B17" s="16">
        <v>190365.77888999999</v>
      </c>
      <c r="C17" s="16">
        <v>188602.60587</v>
      </c>
      <c r="D17" s="16">
        <v>186839.89233999999</v>
      </c>
      <c r="E17" s="16">
        <v>185077.40513</v>
      </c>
      <c r="F17" s="16">
        <v>183315.07741999999</v>
      </c>
      <c r="G17" s="16">
        <v>181709.88130000001</v>
      </c>
      <c r="H17" s="16">
        <v>179940.03605000002</v>
      </c>
      <c r="I17" s="16">
        <v>178222.46340000001</v>
      </c>
      <c r="J17" s="16">
        <v>176460.54556</v>
      </c>
      <c r="K17" s="16">
        <v>174743.14724000002</v>
      </c>
      <c r="L17" s="16">
        <v>173242.44593000002</v>
      </c>
      <c r="M17" s="16">
        <v>171735.64387</v>
      </c>
      <c r="N17" s="16">
        <v>170236.60363999999</v>
      </c>
      <c r="O17" s="16">
        <v>168745.79895</v>
      </c>
      <c r="P17" s="16">
        <v>167301.56778000001</v>
      </c>
      <c r="Q17" s="16">
        <v>166063.39980000001</v>
      </c>
      <c r="R17" s="16">
        <v>169263.36202</v>
      </c>
      <c r="S17" s="16">
        <v>167878.15971000001</v>
      </c>
      <c r="T17" s="16">
        <v>166877</v>
      </c>
      <c r="U17" s="16">
        <v>165941</v>
      </c>
      <c r="V17" s="16">
        <v>164590</v>
      </c>
      <c r="W17" s="16">
        <v>163253</v>
      </c>
      <c r="X17" s="16">
        <v>161910</v>
      </c>
      <c r="Y17" s="16">
        <v>160567</v>
      </c>
      <c r="Z17" s="16">
        <v>159225</v>
      </c>
      <c r="AA17" s="16">
        <v>157945</v>
      </c>
      <c r="AB17" s="16">
        <v>161249</v>
      </c>
      <c r="AC17" s="16">
        <v>165732</v>
      </c>
      <c r="AD17" s="16">
        <v>166561</v>
      </c>
      <c r="AE17" s="16">
        <v>166038</v>
      </c>
      <c r="AF17" s="16">
        <v>165113</v>
      </c>
      <c r="AG17" s="16">
        <v>164428</v>
      </c>
      <c r="AH17" s="16">
        <v>163388</v>
      </c>
      <c r="AI17" s="2">
        <v>162248</v>
      </c>
      <c r="AJ17" s="2">
        <v>161777</v>
      </c>
    </row>
    <row r="18" spans="1:36" x14ac:dyDescent="0.5">
      <c r="A18" s="45" t="s">
        <v>119</v>
      </c>
      <c r="B18" s="16">
        <v>1946163.7518399998</v>
      </c>
      <c r="C18" s="16">
        <v>1911427.1643399999</v>
      </c>
      <c r="D18" s="16">
        <v>1840134.21218</v>
      </c>
      <c r="E18" s="16">
        <v>1847646.8613</v>
      </c>
      <c r="F18" s="16">
        <v>1840286.1842800002</v>
      </c>
      <c r="G18" s="16">
        <v>1854628.3294899999</v>
      </c>
      <c r="H18" s="16">
        <v>1862312.0562199997</v>
      </c>
      <c r="I18" s="16">
        <v>1883752.2939599997</v>
      </c>
      <c r="J18" s="16">
        <v>1853468.3500299996</v>
      </c>
      <c r="K18" s="16">
        <v>1834188.59987</v>
      </c>
      <c r="L18" s="16">
        <v>1828906.5540999998</v>
      </c>
      <c r="M18" s="16">
        <v>1784776.6942700001</v>
      </c>
      <c r="N18" s="16">
        <v>1754213.2071800001</v>
      </c>
      <c r="O18" s="16">
        <v>1717026.40347</v>
      </c>
      <c r="P18" s="16">
        <v>1686156.8952500001</v>
      </c>
      <c r="Q18" s="16">
        <v>1639224.2167100001</v>
      </c>
      <c r="R18" s="16">
        <v>1614875.74367</v>
      </c>
      <c r="S18" s="16">
        <v>1609888.97278</v>
      </c>
      <c r="T18" s="16">
        <v>1609381</v>
      </c>
      <c r="U18" s="16">
        <v>1573521</v>
      </c>
      <c r="V18" s="16">
        <v>1573704</v>
      </c>
      <c r="W18" s="16">
        <v>1606572</v>
      </c>
      <c r="X18" s="16">
        <v>1632616</v>
      </c>
      <c r="Y18" s="16">
        <v>1574382</v>
      </c>
      <c r="Z18" s="16">
        <v>1563280</v>
      </c>
      <c r="AA18" s="16">
        <v>1529304</v>
      </c>
      <c r="AB18" s="16">
        <v>1498747</v>
      </c>
      <c r="AC18" s="16">
        <v>1471201</v>
      </c>
      <c r="AD18" s="16">
        <v>1441326</v>
      </c>
      <c r="AE18" s="16">
        <v>1429047</v>
      </c>
      <c r="AF18" s="16">
        <v>1398439</v>
      </c>
      <c r="AG18" s="16">
        <v>1406227</v>
      </c>
      <c r="AH18" s="16">
        <v>1390931</v>
      </c>
      <c r="AI18" s="2">
        <v>1407216</v>
      </c>
      <c r="AJ18" s="2">
        <v>1421706</v>
      </c>
    </row>
    <row r="19" spans="1:36" x14ac:dyDescent="0.5">
      <c r="A19" s="45" t="s">
        <v>120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1115378.34534</v>
      </c>
      <c r="K19" s="16">
        <v>1076477.34559</v>
      </c>
      <c r="L19" s="16">
        <v>1092488.28574</v>
      </c>
      <c r="M19" s="16">
        <v>998934.55850000004</v>
      </c>
      <c r="N19" s="16">
        <v>973519.10887</v>
      </c>
      <c r="O19" s="16">
        <v>998544.79304000002</v>
      </c>
      <c r="P19" s="16">
        <v>959934.60446000006</v>
      </c>
      <c r="Q19" s="16">
        <v>937924.69355999993</v>
      </c>
      <c r="R19" s="16">
        <v>922186.15208999987</v>
      </c>
      <c r="S19" s="16">
        <v>912817.1058100001</v>
      </c>
      <c r="T19" s="16">
        <v>902220</v>
      </c>
      <c r="U19" s="16">
        <v>916406</v>
      </c>
      <c r="V19" s="16">
        <v>916894</v>
      </c>
      <c r="W19" s="16">
        <v>892927</v>
      </c>
      <c r="X19" s="16">
        <v>883578</v>
      </c>
      <c r="Y19" s="16">
        <v>849902</v>
      </c>
      <c r="Z19" s="16">
        <v>792898</v>
      </c>
      <c r="AA19" s="16">
        <v>755590</v>
      </c>
      <c r="AB19" s="16">
        <v>702758</v>
      </c>
      <c r="AC19" s="16">
        <v>1004455</v>
      </c>
      <c r="AD19" s="16">
        <v>991346</v>
      </c>
      <c r="AE19" s="16">
        <v>1019634</v>
      </c>
      <c r="AF19" s="16">
        <v>1009779</v>
      </c>
      <c r="AG19" s="16">
        <v>964849</v>
      </c>
      <c r="AH19" s="16">
        <v>994017</v>
      </c>
      <c r="AI19" s="2">
        <v>1061628</v>
      </c>
      <c r="AJ19" s="2">
        <v>1006722</v>
      </c>
    </row>
    <row r="20" spans="1:36" x14ac:dyDescent="0.5">
      <c r="A20" s="45" t="s">
        <v>121</v>
      </c>
      <c r="B20" s="16">
        <v>115348.96044</v>
      </c>
      <c r="C20" s="16">
        <v>121412.0485</v>
      </c>
      <c r="D20" s="16">
        <v>128420.52137999999</v>
      </c>
      <c r="E20" s="16">
        <v>137432.59573999999</v>
      </c>
      <c r="F20" s="16">
        <v>135033.07935999997</v>
      </c>
      <c r="G20" s="16">
        <v>142636.21585000001</v>
      </c>
      <c r="H20" s="16">
        <v>154579.74804999999</v>
      </c>
      <c r="I20" s="16">
        <v>188129.88210999998</v>
      </c>
      <c r="J20" s="16">
        <v>207770.32943000001</v>
      </c>
      <c r="K20" s="16">
        <v>218280.86564999996</v>
      </c>
      <c r="L20" s="16">
        <v>244469.78406999999</v>
      </c>
      <c r="M20" s="16">
        <v>295016.83012</v>
      </c>
      <c r="N20" s="16">
        <v>334020.10854999995</v>
      </c>
      <c r="O20" s="16">
        <v>368620.86829000001</v>
      </c>
      <c r="P20" s="16">
        <v>406932.76685999997</v>
      </c>
      <c r="Q20" s="16">
        <v>483706.17005999997</v>
      </c>
      <c r="R20" s="16">
        <v>528203.73583000002</v>
      </c>
      <c r="S20" s="16">
        <v>581870.06017000007</v>
      </c>
      <c r="T20" s="16">
        <v>635725</v>
      </c>
      <c r="U20" s="16">
        <v>728376</v>
      </c>
      <c r="V20" s="16">
        <v>757792</v>
      </c>
      <c r="W20" s="16">
        <v>794638</v>
      </c>
      <c r="X20" s="16">
        <v>836025</v>
      </c>
      <c r="Y20" s="16">
        <v>902694</v>
      </c>
      <c r="Z20" s="16">
        <v>917784</v>
      </c>
      <c r="AA20" s="16">
        <v>940675</v>
      </c>
      <c r="AB20" s="16">
        <v>945891</v>
      </c>
      <c r="AC20" s="16">
        <v>957844</v>
      </c>
      <c r="AD20" s="16">
        <v>965783</v>
      </c>
      <c r="AE20" s="16">
        <v>949204</v>
      </c>
      <c r="AF20" s="16">
        <v>955110</v>
      </c>
      <c r="AG20" s="16">
        <v>962978</v>
      </c>
      <c r="AH20" s="16">
        <v>986352</v>
      </c>
      <c r="AI20" s="2">
        <v>986494</v>
      </c>
      <c r="AJ20" s="2">
        <v>1007535</v>
      </c>
    </row>
    <row r="21" spans="1:36" collapsed="1" x14ac:dyDescent="0.5">
      <c r="A21" s="44" t="s">
        <v>122</v>
      </c>
      <c r="B21" s="19">
        <f t="shared" ref="B21:AC21" si="7">B6+B13</f>
        <v>7285993.2712600008</v>
      </c>
      <c r="C21" s="19">
        <f t="shared" si="7"/>
        <v>7380041.4619400008</v>
      </c>
      <c r="D21" s="19">
        <f t="shared" si="7"/>
        <v>7372373.9419099996</v>
      </c>
      <c r="E21" s="19">
        <f t="shared" si="7"/>
        <v>7927897.7056399994</v>
      </c>
      <c r="F21" s="19">
        <f t="shared" si="7"/>
        <v>7665276.5252400003</v>
      </c>
      <c r="G21" s="19">
        <f t="shared" si="7"/>
        <v>8440564.8928800002</v>
      </c>
      <c r="H21" s="19">
        <f t="shared" si="7"/>
        <v>8647328.8251399994</v>
      </c>
      <c r="I21" s="19">
        <f t="shared" si="7"/>
        <v>10472147.972890001</v>
      </c>
      <c r="J21" s="19">
        <f t="shared" si="7"/>
        <v>11119720.559519999</v>
      </c>
      <c r="K21" s="19">
        <f t="shared" si="7"/>
        <v>11224640.364090001</v>
      </c>
      <c r="L21" s="19">
        <f t="shared" si="7"/>
        <v>11961762.53963</v>
      </c>
      <c r="M21" s="19">
        <f t="shared" si="7"/>
        <v>12602523.79476</v>
      </c>
      <c r="N21" s="19">
        <f t="shared" si="7"/>
        <v>11960234.144239996</v>
      </c>
      <c r="O21" s="19">
        <f t="shared" si="7"/>
        <v>12095976.623280004</v>
      </c>
      <c r="P21" s="19">
        <f t="shared" si="7"/>
        <v>13117891.01856</v>
      </c>
      <c r="Q21" s="19">
        <f t="shared" si="7"/>
        <v>13826592.387829995</v>
      </c>
      <c r="R21" s="19">
        <f t="shared" si="7"/>
        <v>13351642.05549</v>
      </c>
      <c r="S21" s="19">
        <f t="shared" si="7"/>
        <v>12959072.090819998</v>
      </c>
      <c r="T21" s="19">
        <f t="shared" si="7"/>
        <v>13557604</v>
      </c>
      <c r="U21" s="19">
        <f t="shared" si="7"/>
        <v>14478421.52226592</v>
      </c>
      <c r="V21" s="19">
        <f t="shared" si="7"/>
        <v>14109529.000000004</v>
      </c>
      <c r="W21" s="19">
        <f t="shared" si="7"/>
        <v>14144806.000000004</v>
      </c>
      <c r="X21" s="19">
        <f t="shared" si="7"/>
        <v>13843140</v>
      </c>
      <c r="Y21" s="19">
        <f t="shared" si="7"/>
        <v>15221939</v>
      </c>
      <c r="Z21" s="19">
        <f t="shared" si="7"/>
        <v>14789780</v>
      </c>
      <c r="AA21" s="19">
        <f t="shared" si="7"/>
        <v>14173630</v>
      </c>
      <c r="AB21" s="19">
        <f t="shared" si="7"/>
        <v>13787909</v>
      </c>
      <c r="AC21" s="19">
        <f t="shared" si="7"/>
        <v>14272668</v>
      </c>
      <c r="AD21" s="19">
        <f t="shared" ref="AD21:AE21" si="8">AD6+AD13</f>
        <v>13628751</v>
      </c>
      <c r="AE21" s="19">
        <f t="shared" si="8"/>
        <v>13368371</v>
      </c>
      <c r="AF21" s="19">
        <f t="shared" ref="AF21:AG21" si="9">AF6+AF13</f>
        <v>13028569</v>
      </c>
      <c r="AG21" s="19">
        <f t="shared" si="9"/>
        <v>13633267</v>
      </c>
      <c r="AH21" s="19">
        <f t="shared" ref="AH21:AI21" si="10">AH6+AH13</f>
        <v>13236323</v>
      </c>
      <c r="AI21" s="19">
        <f t="shared" si="10"/>
        <v>13546372</v>
      </c>
      <c r="AJ21" s="19">
        <v>13558233</v>
      </c>
    </row>
    <row r="22" spans="1:36" x14ac:dyDescent="0.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6" x14ac:dyDescent="0.5">
      <c r="A23" s="6" t="s">
        <v>1106</v>
      </c>
      <c r="B23" s="7" t="s">
        <v>1046</v>
      </c>
      <c r="C23" s="7" t="s">
        <v>1047</v>
      </c>
      <c r="D23" s="7" t="s">
        <v>1048</v>
      </c>
      <c r="E23" s="7" t="s">
        <v>1049</v>
      </c>
      <c r="F23" s="7" t="s">
        <v>1050</v>
      </c>
      <c r="G23" s="7" t="s">
        <v>1051</v>
      </c>
      <c r="H23" s="7" t="s">
        <v>1052</v>
      </c>
      <c r="I23" s="7" t="s">
        <v>1053</v>
      </c>
      <c r="J23" s="7" t="s">
        <v>9</v>
      </c>
      <c r="K23" s="7" t="s">
        <v>10</v>
      </c>
      <c r="L23" s="7" t="s">
        <v>11</v>
      </c>
      <c r="M23" s="7" t="s">
        <v>12</v>
      </c>
      <c r="N23" s="7" t="s">
        <v>13</v>
      </c>
      <c r="O23" s="7" t="s">
        <v>14</v>
      </c>
      <c r="P23" s="7" t="s">
        <v>15</v>
      </c>
      <c r="Q23" s="7" t="s">
        <v>16</v>
      </c>
      <c r="R23" s="7" t="s">
        <v>17</v>
      </c>
      <c r="S23" s="7" t="s">
        <v>18</v>
      </c>
      <c r="T23" s="7" t="s">
        <v>19</v>
      </c>
      <c r="U23" s="7" t="s">
        <v>20</v>
      </c>
      <c r="V23" s="7" t="s">
        <v>21</v>
      </c>
      <c r="W23" s="7" t="s">
        <v>22</v>
      </c>
      <c r="X23" s="7" t="s">
        <v>1022</v>
      </c>
      <c r="Y23" s="7" t="s">
        <v>1068</v>
      </c>
      <c r="Z23" s="7" t="s">
        <v>1068</v>
      </c>
      <c r="AA23" s="7" t="s">
        <v>1139</v>
      </c>
      <c r="AB23" s="7" t="s">
        <v>1153</v>
      </c>
      <c r="AC23" s="7" t="s">
        <v>1164</v>
      </c>
      <c r="AD23" s="7" t="s">
        <v>1169</v>
      </c>
      <c r="AE23" s="7" t="s">
        <v>1174</v>
      </c>
      <c r="AF23" s="7" t="s">
        <v>1183</v>
      </c>
      <c r="AG23" s="7" t="s">
        <v>1234</v>
      </c>
      <c r="AH23" s="7" t="s">
        <v>1234</v>
      </c>
      <c r="AI23" s="7" t="s">
        <v>1252</v>
      </c>
      <c r="AJ23" s="7" t="s">
        <v>1258</v>
      </c>
    </row>
    <row r="24" spans="1:36" x14ac:dyDescent="0.5">
      <c r="A24" s="44" t="s">
        <v>123</v>
      </c>
      <c r="B24" s="19">
        <f t="shared" ref="B24:Y24" si="11">SUM(B25:B37)</f>
        <v>2265425.16506</v>
      </c>
      <c r="C24" s="19">
        <f t="shared" si="11"/>
        <v>2358278.1395999999</v>
      </c>
      <c r="D24" s="19">
        <f t="shared" si="11"/>
        <v>2491029.2917399998</v>
      </c>
      <c r="E24" s="19">
        <f t="shared" si="11"/>
        <v>2824677.7890599999</v>
      </c>
      <c r="F24" s="19">
        <f t="shared" si="11"/>
        <v>2832561.1210599998</v>
      </c>
      <c r="G24" s="19">
        <f t="shared" si="11"/>
        <v>2777311.98704</v>
      </c>
      <c r="H24" s="19">
        <f t="shared" si="11"/>
        <v>3079737.6241299999</v>
      </c>
      <c r="I24" s="19">
        <f t="shared" si="11"/>
        <v>3937065.52177</v>
      </c>
      <c r="J24" s="19">
        <f t="shared" si="11"/>
        <v>3086325.3104099995</v>
      </c>
      <c r="K24" s="19">
        <f t="shared" si="11"/>
        <v>3022612.1470799996</v>
      </c>
      <c r="L24" s="19">
        <f t="shared" si="11"/>
        <v>3616827.6201099996</v>
      </c>
      <c r="M24" s="19">
        <f t="shared" si="11"/>
        <v>4400507.7357100006</v>
      </c>
      <c r="N24" s="19">
        <f t="shared" si="11"/>
        <v>4047415.7707599998</v>
      </c>
      <c r="O24" s="19">
        <f t="shared" si="11"/>
        <v>5032901.13619</v>
      </c>
      <c r="P24" s="19">
        <f t="shared" si="11"/>
        <v>5360621.8257499998</v>
      </c>
      <c r="Q24" s="19">
        <f t="shared" si="11"/>
        <v>5080495.3007899988</v>
      </c>
      <c r="R24" s="19">
        <f t="shared" si="11"/>
        <v>4718242.7348600011</v>
      </c>
      <c r="S24" s="19">
        <f t="shared" si="11"/>
        <v>4394412.1058399994</v>
      </c>
      <c r="T24" s="19">
        <f t="shared" si="11"/>
        <v>5294221</v>
      </c>
      <c r="U24" s="19">
        <f t="shared" si="11"/>
        <v>6085371</v>
      </c>
      <c r="V24" s="19">
        <f t="shared" si="11"/>
        <v>5887028</v>
      </c>
      <c r="W24" s="19">
        <f t="shared" si="11"/>
        <v>5827853</v>
      </c>
      <c r="X24" s="19">
        <f t="shared" si="11"/>
        <v>5348583</v>
      </c>
      <c r="Y24" s="19">
        <f t="shared" si="11"/>
        <v>6307421</v>
      </c>
      <c r="Z24" s="19">
        <f t="shared" ref="Z24:AB24" si="12">SUM(Z25:Z37)</f>
        <v>5985908</v>
      </c>
      <c r="AA24" s="19">
        <f t="shared" si="12"/>
        <v>5514646</v>
      </c>
      <c r="AB24" s="19">
        <f t="shared" si="12"/>
        <v>5360156</v>
      </c>
      <c r="AC24" s="19">
        <f t="shared" ref="AC24:AD24" si="13">SUM(AC25:AC37)</f>
        <v>5519087</v>
      </c>
      <c r="AD24" s="19">
        <f t="shared" si="13"/>
        <v>5126320</v>
      </c>
      <c r="AE24" s="19">
        <f t="shared" ref="AE24" si="14">SUM(AE25:AE37)</f>
        <v>5252909</v>
      </c>
      <c r="AF24" s="19">
        <f>SUM(AF25:AF37)</f>
        <v>5206308</v>
      </c>
      <c r="AG24" s="19">
        <f>SUM(AG25:AG37)</f>
        <v>5940448</v>
      </c>
      <c r="AH24" s="19">
        <f>SUM(AH25:AH37)</f>
        <v>5529444</v>
      </c>
      <c r="AI24" s="19">
        <f>SUM(AI25:AI37)</f>
        <v>5691909</v>
      </c>
      <c r="AJ24" s="19">
        <f>SUM(AJ25:AJ37)</f>
        <v>5690182</v>
      </c>
    </row>
    <row r="25" spans="1:36" x14ac:dyDescent="0.5">
      <c r="A25" s="45" t="s">
        <v>124</v>
      </c>
      <c r="B25" s="16">
        <v>410795.34149000002</v>
      </c>
      <c r="C25" s="16">
        <v>454534.94</v>
      </c>
      <c r="D25" s="16">
        <v>387033.20567</v>
      </c>
      <c r="E25" s="16">
        <v>451956.69224</v>
      </c>
      <c r="F25" s="16">
        <v>451451.96669000009</v>
      </c>
      <c r="G25" s="16">
        <v>420216.25071999995</v>
      </c>
      <c r="H25" s="16">
        <v>377154.4779499998</v>
      </c>
      <c r="I25" s="16">
        <v>451199.87259999994</v>
      </c>
      <c r="J25" s="16">
        <v>391735.03756000003</v>
      </c>
      <c r="K25" s="16">
        <v>368398.23360000015</v>
      </c>
      <c r="L25" s="16">
        <v>484814.11566000013</v>
      </c>
      <c r="M25" s="16">
        <v>520001.29072999989</v>
      </c>
      <c r="N25" s="16">
        <v>422145</v>
      </c>
      <c r="O25" s="16">
        <v>125696.63600999987</v>
      </c>
      <c r="P25" s="16">
        <v>460161.57409000013</v>
      </c>
      <c r="Q25" s="16">
        <v>754387.79523000005</v>
      </c>
      <c r="R25" s="16">
        <v>763543.46265000012</v>
      </c>
      <c r="S25" s="16">
        <v>616734.6</v>
      </c>
      <c r="T25" s="16">
        <v>639923</v>
      </c>
      <c r="U25" s="16">
        <v>761580</v>
      </c>
      <c r="V25" s="16">
        <v>787881</v>
      </c>
      <c r="W25" s="16">
        <v>701990</v>
      </c>
      <c r="X25" s="16">
        <v>605137</v>
      </c>
      <c r="Y25" s="16">
        <v>788793</v>
      </c>
      <c r="Z25" s="16">
        <v>760056</v>
      </c>
      <c r="AA25" s="16">
        <v>587158</v>
      </c>
      <c r="AB25" s="16">
        <v>727886</v>
      </c>
      <c r="AC25" s="16">
        <v>823234</v>
      </c>
      <c r="AD25" s="16">
        <v>947897</v>
      </c>
      <c r="AE25" s="16">
        <v>927064</v>
      </c>
      <c r="AF25" s="16">
        <v>975310</v>
      </c>
      <c r="AG25" s="16">
        <v>1022163</v>
      </c>
      <c r="AH25" s="16">
        <v>1054855</v>
      </c>
      <c r="AI25" s="2">
        <v>1020129</v>
      </c>
      <c r="AJ25" s="2">
        <v>1020258</v>
      </c>
    </row>
    <row r="26" spans="1:36" x14ac:dyDescent="0.5">
      <c r="A26" s="45" t="s">
        <v>1162</v>
      </c>
      <c r="B26" s="16">
        <v>57573</v>
      </c>
      <c r="C26" s="16">
        <v>61812.46</v>
      </c>
      <c r="D26" s="16">
        <v>58253</v>
      </c>
      <c r="E26" s="16">
        <v>72395</v>
      </c>
      <c r="F26" s="16">
        <v>43208</v>
      </c>
      <c r="G26" s="16">
        <v>48394</v>
      </c>
      <c r="H26" s="16">
        <v>45834</v>
      </c>
      <c r="I26" s="16">
        <v>68567</v>
      </c>
      <c r="J26" s="16">
        <v>42230</v>
      </c>
      <c r="K26" s="16">
        <v>41823</v>
      </c>
      <c r="L26" s="16">
        <v>67030</v>
      </c>
      <c r="M26" s="16">
        <v>111912</v>
      </c>
      <c r="N26" s="16">
        <v>93387</v>
      </c>
      <c r="O26" s="16">
        <v>14195</v>
      </c>
      <c r="P26" s="16">
        <v>69723</v>
      </c>
      <c r="Q26" s="16">
        <v>279247</v>
      </c>
      <c r="R26" s="16">
        <v>254087</v>
      </c>
      <c r="S26" s="16">
        <v>202913</v>
      </c>
      <c r="T26" s="16">
        <v>270690</v>
      </c>
      <c r="U26" s="16">
        <v>284649</v>
      </c>
      <c r="V26" s="16">
        <v>185720</v>
      </c>
      <c r="W26" s="16">
        <v>146861</v>
      </c>
      <c r="X26" s="16">
        <v>141507</v>
      </c>
      <c r="Y26" s="16">
        <v>173697</v>
      </c>
      <c r="Z26" s="16">
        <v>334637</v>
      </c>
      <c r="AA26" s="16">
        <v>376316</v>
      </c>
      <c r="AB26" s="16">
        <v>167655</v>
      </c>
      <c r="AC26" s="16">
        <v>181376</v>
      </c>
      <c r="AD26" s="16">
        <v>189273</v>
      </c>
      <c r="AE26" s="16">
        <v>187984</v>
      </c>
      <c r="AF26" s="16">
        <v>224616</v>
      </c>
      <c r="AG26" s="16">
        <v>232720</v>
      </c>
      <c r="AH26" s="16">
        <v>208146</v>
      </c>
      <c r="AI26" s="2">
        <v>125148</v>
      </c>
      <c r="AJ26" s="2">
        <v>170220</v>
      </c>
    </row>
    <row r="27" spans="1:36" x14ac:dyDescent="0.5">
      <c r="A27" s="45" t="s">
        <v>125</v>
      </c>
      <c r="B27" s="16">
        <v>344557.40866999998</v>
      </c>
      <c r="C27" s="16">
        <v>293340.40000000002</v>
      </c>
      <c r="D27" s="16">
        <v>322510.65429999994</v>
      </c>
      <c r="E27" s="16">
        <v>234051.33295000001</v>
      </c>
      <c r="F27" s="16">
        <v>414142.83968000009</v>
      </c>
      <c r="G27" s="16">
        <v>251409.96163000012</v>
      </c>
      <c r="H27" s="16">
        <v>465352.1090900001</v>
      </c>
      <c r="I27" s="16">
        <v>369188.50200000004</v>
      </c>
      <c r="J27" s="16">
        <v>364518.40983999986</v>
      </c>
      <c r="K27" s="16">
        <v>371262.1392899999</v>
      </c>
      <c r="L27" s="16">
        <v>544794.44018000003</v>
      </c>
      <c r="M27" s="16">
        <v>762174.68120000022</v>
      </c>
      <c r="N27" s="16">
        <v>897365.7794900001</v>
      </c>
      <c r="O27" s="16">
        <v>1458605.2840100001</v>
      </c>
      <c r="P27" s="16">
        <v>1201978.5778600001</v>
      </c>
      <c r="Q27" s="16">
        <v>1247287.1596300001</v>
      </c>
      <c r="R27" s="16">
        <v>1046241.3770999999</v>
      </c>
      <c r="S27" s="16">
        <v>748386.5789699998</v>
      </c>
      <c r="T27" s="16">
        <v>1120591</v>
      </c>
      <c r="U27" s="16">
        <v>986522</v>
      </c>
      <c r="V27" s="16">
        <v>946633</v>
      </c>
      <c r="W27" s="16">
        <v>932339</v>
      </c>
      <c r="X27" s="16">
        <v>556022</v>
      </c>
      <c r="Y27" s="16">
        <v>526025</v>
      </c>
      <c r="Z27" s="16">
        <v>538496</v>
      </c>
      <c r="AA27" s="16">
        <v>544286</v>
      </c>
      <c r="AB27" s="16">
        <v>673346</v>
      </c>
      <c r="AC27" s="16">
        <v>798238</v>
      </c>
      <c r="AD27" s="16">
        <v>717492</v>
      </c>
      <c r="AE27" s="16">
        <v>393150</v>
      </c>
      <c r="AF27" s="16">
        <v>395282</v>
      </c>
      <c r="AG27" s="16">
        <v>381806</v>
      </c>
      <c r="AH27" s="16">
        <v>401721</v>
      </c>
      <c r="AI27" s="2">
        <v>467489</v>
      </c>
      <c r="AJ27" s="2">
        <v>365991</v>
      </c>
    </row>
    <row r="28" spans="1:36" x14ac:dyDescent="0.5">
      <c r="A28" s="45" t="s">
        <v>126</v>
      </c>
      <c r="B28" s="16">
        <v>248954.91167</v>
      </c>
      <c r="C28" s="16">
        <v>232530.8</v>
      </c>
      <c r="D28" s="16">
        <v>343992.87453000003</v>
      </c>
      <c r="E28" s="16">
        <v>322074.28166000004</v>
      </c>
      <c r="F28" s="16">
        <v>415599.24112999998</v>
      </c>
      <c r="G28" s="16">
        <v>427680.20496999996</v>
      </c>
      <c r="H28" s="16">
        <v>334972.11131999997</v>
      </c>
      <c r="I28" s="16">
        <v>326813.32459000003</v>
      </c>
      <c r="J28" s="16">
        <v>97526.319249999986</v>
      </c>
      <c r="K28" s="16">
        <v>26257.45768</v>
      </c>
      <c r="L28" s="16">
        <v>30737.253670000002</v>
      </c>
      <c r="M28" s="16">
        <v>23027.40768</v>
      </c>
      <c r="N28" s="16">
        <v>220981.68767000001</v>
      </c>
      <c r="O28" s="16">
        <v>1013917.90647</v>
      </c>
      <c r="P28" s="16">
        <v>1011939.9319499999</v>
      </c>
      <c r="Q28" s="16">
        <v>11159.8585</v>
      </c>
      <c r="R28" s="16">
        <v>16464.703709999998</v>
      </c>
      <c r="S28" s="16">
        <v>16540.537919999999</v>
      </c>
      <c r="T28" s="16">
        <v>196401</v>
      </c>
      <c r="U28" s="16">
        <v>392802</v>
      </c>
      <c r="V28" s="16">
        <v>579666</v>
      </c>
      <c r="W28" s="16">
        <v>469161</v>
      </c>
      <c r="X28" s="16">
        <v>521394</v>
      </c>
      <c r="Y28" s="16">
        <v>851810</v>
      </c>
      <c r="Z28" s="16">
        <v>898571</v>
      </c>
      <c r="AA28" s="16">
        <v>576668</v>
      </c>
      <c r="AB28" s="16">
        <v>456079</v>
      </c>
      <c r="AC28" s="16">
        <v>230366</v>
      </c>
      <c r="AD28" s="16">
        <v>75760</v>
      </c>
      <c r="AE28" s="16">
        <v>300752</v>
      </c>
      <c r="AF28" s="16">
        <v>25994</v>
      </c>
      <c r="AG28" s="16">
        <v>309593</v>
      </c>
      <c r="AH28" s="16">
        <v>341791</v>
      </c>
      <c r="AI28" s="2">
        <v>311464</v>
      </c>
      <c r="AJ28" s="2">
        <v>345818</v>
      </c>
    </row>
    <row r="29" spans="1:36" x14ac:dyDescent="0.5">
      <c r="A29" s="45" t="s">
        <v>127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300568.43705000001</v>
      </c>
      <c r="P29" s="16">
        <v>305692.04414000007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</row>
    <row r="30" spans="1:36" x14ac:dyDescent="0.5">
      <c r="A30" s="45" t="s">
        <v>128</v>
      </c>
      <c r="B30" s="16">
        <v>20785.832320000001</v>
      </c>
      <c r="C30" s="16">
        <v>39657.072510000005</v>
      </c>
      <c r="D30" s="16">
        <v>40842.549460000002</v>
      </c>
      <c r="E30" s="16">
        <v>24874.00951</v>
      </c>
      <c r="F30" s="16">
        <v>24867.980450000003</v>
      </c>
      <c r="G30" s="16">
        <v>26946.364720000001</v>
      </c>
      <c r="H30" s="16">
        <v>29294.323100000001</v>
      </c>
      <c r="I30" s="16">
        <v>30967.828740000001</v>
      </c>
      <c r="J30" s="16">
        <v>32179.738069999999</v>
      </c>
      <c r="K30" s="16">
        <v>33633.260569999999</v>
      </c>
      <c r="L30" s="16">
        <v>35547.25303</v>
      </c>
      <c r="M30" s="16">
        <v>36544.901610000001</v>
      </c>
      <c r="N30" s="16">
        <v>39123.641100000001</v>
      </c>
      <c r="O30" s="16">
        <v>39594.104289999996</v>
      </c>
      <c r="P30" s="16">
        <v>43090.463230000001</v>
      </c>
      <c r="Q30" s="16">
        <v>43484.642339999999</v>
      </c>
      <c r="R30" s="16">
        <v>22290.214219999998</v>
      </c>
      <c r="S30" s="16">
        <v>22650.7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</row>
    <row r="31" spans="1:36" x14ac:dyDescent="0.5">
      <c r="A31" s="45" t="s">
        <v>129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187167.58408999999</v>
      </c>
      <c r="K31" s="16">
        <v>209230.04692000002</v>
      </c>
      <c r="L31" s="16">
        <v>228671.74098000003</v>
      </c>
      <c r="M31" s="16">
        <v>259963.90155000001</v>
      </c>
      <c r="N31" s="16">
        <v>258771.53956999999</v>
      </c>
      <c r="O31" s="16">
        <v>268130.70665000001</v>
      </c>
      <c r="P31" s="16">
        <v>266628.52423000004</v>
      </c>
      <c r="Q31" s="16">
        <v>270619.75723000005</v>
      </c>
      <c r="R31" s="16">
        <v>272518.88182000001</v>
      </c>
      <c r="S31" s="16">
        <v>274757</v>
      </c>
      <c r="T31" s="16">
        <v>277882</v>
      </c>
      <c r="U31" s="16">
        <v>282054</v>
      </c>
      <c r="V31" s="16">
        <v>285676</v>
      </c>
      <c r="W31" s="16">
        <v>285554</v>
      </c>
      <c r="X31" s="16">
        <v>288623</v>
      </c>
      <c r="Y31" s="16">
        <v>282848</v>
      </c>
      <c r="Z31" s="16">
        <v>272384</v>
      </c>
      <c r="AA31" s="16">
        <v>260757</v>
      </c>
      <c r="AB31" s="16">
        <v>244280</v>
      </c>
      <c r="AC31" s="16">
        <v>306254</v>
      </c>
      <c r="AD31" s="16">
        <v>311860</v>
      </c>
      <c r="AE31" s="16">
        <v>334477</v>
      </c>
      <c r="AF31" s="16">
        <v>340624</v>
      </c>
      <c r="AG31" s="16">
        <v>334732</v>
      </c>
      <c r="AH31" s="16">
        <v>340820</v>
      </c>
      <c r="AI31" s="2">
        <v>356093</v>
      </c>
      <c r="AJ31" s="2">
        <v>339482</v>
      </c>
    </row>
    <row r="32" spans="1:36" x14ac:dyDescent="0.5">
      <c r="A32" s="45" t="s">
        <v>130</v>
      </c>
      <c r="B32" s="16">
        <v>21981.63984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</row>
    <row r="33" spans="1:36" collapsed="1" x14ac:dyDescent="0.5">
      <c r="A33" s="45" t="s">
        <v>131</v>
      </c>
      <c r="B33" s="16">
        <v>101226.26629</v>
      </c>
      <c r="C33" s="16">
        <v>45403.786719999996</v>
      </c>
      <c r="D33" s="16">
        <v>67220.485870000004</v>
      </c>
      <c r="E33" s="16">
        <v>105413.00998999999</v>
      </c>
      <c r="F33" s="16">
        <v>128972.84122</v>
      </c>
      <c r="G33" s="16">
        <v>47353.094090000006</v>
      </c>
      <c r="H33" s="16">
        <v>73751.527239999996</v>
      </c>
      <c r="I33" s="16">
        <v>243068.22099</v>
      </c>
      <c r="J33" s="16">
        <v>266916.25474</v>
      </c>
      <c r="K33" s="16">
        <v>40615.757820000013</v>
      </c>
      <c r="L33" s="16">
        <v>53512.964119999975</v>
      </c>
      <c r="M33" s="16">
        <v>258094.96915999998</v>
      </c>
      <c r="N33" s="16">
        <v>258056.65484999996</v>
      </c>
      <c r="O33" s="16">
        <v>2844.7235299999738</v>
      </c>
      <c r="P33" s="16">
        <v>2844.723529999972</v>
      </c>
      <c r="Q33" s="16">
        <v>177112.50009000005</v>
      </c>
      <c r="R33" s="16">
        <v>177112.80009000003</v>
      </c>
      <c r="S33" s="16">
        <v>16446.228460000031</v>
      </c>
      <c r="T33" s="16">
        <v>29436</v>
      </c>
      <c r="U33" s="16">
        <v>205061</v>
      </c>
      <c r="V33" s="16">
        <v>230839</v>
      </c>
      <c r="W33" s="16">
        <v>55127</v>
      </c>
      <c r="X33" s="16">
        <v>64032</v>
      </c>
      <c r="Y33" s="16">
        <v>63647</v>
      </c>
      <c r="Z33" s="16">
        <v>63647</v>
      </c>
      <c r="AA33" s="16">
        <v>37910</v>
      </c>
      <c r="AB33" s="16">
        <v>37910</v>
      </c>
      <c r="AC33" s="16">
        <v>2587</v>
      </c>
      <c r="AD33" s="16">
        <v>2577</v>
      </c>
      <c r="AE33" s="16">
        <v>32697</v>
      </c>
      <c r="AF33" s="16">
        <v>32694</v>
      </c>
      <c r="AG33" s="16">
        <v>1823</v>
      </c>
      <c r="AH33" s="16">
        <v>1823</v>
      </c>
      <c r="AI33" s="16">
        <v>1824</v>
      </c>
      <c r="AJ33" s="16">
        <v>2057</v>
      </c>
    </row>
    <row r="34" spans="1:36" x14ac:dyDescent="0.5">
      <c r="A34" s="45" t="s">
        <v>132</v>
      </c>
      <c r="B34" s="16">
        <v>214339.69133999999</v>
      </c>
      <c r="C34" s="16">
        <v>212218.96679000001</v>
      </c>
      <c r="D34" s="16">
        <v>250291.97146999999</v>
      </c>
      <c r="E34" s="16">
        <v>309566.30588999996</v>
      </c>
      <c r="F34" s="16">
        <v>205773.78719999999</v>
      </c>
      <c r="G34" s="16">
        <v>207448.764</v>
      </c>
      <c r="H34" s="16">
        <v>237116.31735999999</v>
      </c>
      <c r="I34" s="16">
        <v>215553.62534999999</v>
      </c>
      <c r="J34" s="16">
        <v>166279.30969999998</v>
      </c>
      <c r="K34" s="16">
        <v>202140.38789999997</v>
      </c>
      <c r="L34" s="16">
        <v>224651.21769999998</v>
      </c>
      <c r="M34" s="16">
        <v>271956.87436999998</v>
      </c>
      <c r="N34" s="16">
        <v>239486.39913000001</v>
      </c>
      <c r="O34" s="16">
        <v>214359.99656</v>
      </c>
      <c r="P34" s="16">
        <v>219500.47276</v>
      </c>
      <c r="Q34" s="16">
        <v>175191.94021999999</v>
      </c>
      <c r="R34" s="16">
        <v>181501.58748000002</v>
      </c>
      <c r="S34" s="16">
        <v>224695.14617000002</v>
      </c>
      <c r="T34" s="16">
        <v>255693</v>
      </c>
      <c r="U34" s="16">
        <v>255298</v>
      </c>
      <c r="V34" s="16">
        <v>224330</v>
      </c>
      <c r="W34" s="16">
        <v>250027</v>
      </c>
      <c r="X34" s="16">
        <v>258774</v>
      </c>
      <c r="Y34" s="16">
        <v>227773</v>
      </c>
      <c r="Z34" s="16">
        <v>212687</v>
      </c>
      <c r="AA34" s="16">
        <v>248271</v>
      </c>
      <c r="AB34" s="16">
        <v>285234</v>
      </c>
      <c r="AC34" s="16">
        <v>321948</v>
      </c>
      <c r="AD34" s="16">
        <v>253672</v>
      </c>
      <c r="AE34" s="16">
        <v>279653</v>
      </c>
      <c r="AF34" s="16">
        <v>345924</v>
      </c>
      <c r="AG34" s="16">
        <v>381039</v>
      </c>
      <c r="AH34" s="16">
        <v>286592</v>
      </c>
      <c r="AI34" s="2">
        <v>323555</v>
      </c>
      <c r="AJ34" s="2">
        <v>379329</v>
      </c>
    </row>
    <row r="35" spans="1:36" x14ac:dyDescent="0.5">
      <c r="A35" s="45" t="s">
        <v>133</v>
      </c>
      <c r="B35" s="16">
        <v>127835.71762</v>
      </c>
      <c r="C35" s="16">
        <v>240352.46617000003</v>
      </c>
      <c r="D35" s="16">
        <v>191172.89363000001</v>
      </c>
      <c r="E35" s="16">
        <v>255170.02729000003</v>
      </c>
      <c r="F35" s="16">
        <v>120146.03447999999</v>
      </c>
      <c r="G35" s="16">
        <v>225050.32233</v>
      </c>
      <c r="H35" s="16">
        <v>296226.93789</v>
      </c>
      <c r="I35" s="16">
        <v>729517.71606999997</v>
      </c>
      <c r="J35" s="16">
        <v>114395.22849999998</v>
      </c>
      <c r="K35" s="16">
        <v>236711.22540999998</v>
      </c>
      <c r="L35" s="16">
        <v>264700.41521000001</v>
      </c>
      <c r="M35" s="16">
        <v>363105.09634000005</v>
      </c>
      <c r="N35" s="16">
        <v>88991</v>
      </c>
      <c r="O35" s="16">
        <v>75757.274229999995</v>
      </c>
      <c r="P35" s="16">
        <v>81702.362760000004</v>
      </c>
      <c r="Q35" s="16">
        <v>183421.93460000001</v>
      </c>
      <c r="R35" s="16">
        <v>52674.026319999997</v>
      </c>
      <c r="S35" s="16">
        <v>80064.70296000001</v>
      </c>
      <c r="T35" s="16">
        <v>104100</v>
      </c>
      <c r="U35" s="16">
        <v>228701</v>
      </c>
      <c r="V35" s="16">
        <v>119655</v>
      </c>
      <c r="W35" s="16">
        <v>172868</v>
      </c>
      <c r="X35" s="16">
        <v>180206</v>
      </c>
      <c r="Y35" s="16">
        <v>324592</v>
      </c>
      <c r="Z35" s="16">
        <v>135480</v>
      </c>
      <c r="AA35" s="16">
        <v>189582</v>
      </c>
      <c r="AB35" s="16">
        <v>156378</v>
      </c>
      <c r="AC35" s="16">
        <v>216787</v>
      </c>
      <c r="AD35" s="16">
        <v>138642</v>
      </c>
      <c r="AE35" s="16">
        <v>172187</v>
      </c>
      <c r="AF35" s="16">
        <v>178520</v>
      </c>
      <c r="AG35" s="16">
        <v>276917</v>
      </c>
      <c r="AH35" s="16">
        <v>150045</v>
      </c>
      <c r="AI35" s="2">
        <v>180705</v>
      </c>
      <c r="AJ35" s="2">
        <v>140760</v>
      </c>
    </row>
    <row r="36" spans="1:36" x14ac:dyDescent="0.5">
      <c r="A36" s="45" t="s">
        <v>134</v>
      </c>
      <c r="B36" s="16">
        <v>637529.9204399999</v>
      </c>
      <c r="C36" s="16">
        <v>631278.90338000003</v>
      </c>
      <c r="D36" s="16">
        <v>671705.99459000002</v>
      </c>
      <c r="E36" s="16">
        <v>858191.36002999998</v>
      </c>
      <c r="F36" s="16">
        <v>851221.0883399999</v>
      </c>
      <c r="G36" s="16">
        <v>918002.88688000001</v>
      </c>
      <c r="H36" s="16">
        <v>1000204.7844700001</v>
      </c>
      <c r="I36" s="16">
        <v>1238796.6123299999</v>
      </c>
      <c r="J36" s="16">
        <v>1160867.60769</v>
      </c>
      <c r="K36" s="16">
        <v>1279239.20129</v>
      </c>
      <c r="L36" s="16">
        <v>1461248.98866</v>
      </c>
      <c r="M36" s="16">
        <v>1527204.3196700001</v>
      </c>
      <c r="N36" s="16">
        <v>1325221.30293</v>
      </c>
      <c r="O36" s="16">
        <v>1221697.3521499999</v>
      </c>
      <c r="P36" s="16">
        <v>1425754.8921099999</v>
      </c>
      <c r="Q36" s="16">
        <v>1670188.85195</v>
      </c>
      <c r="R36" s="16">
        <v>1678527.1418400002</v>
      </c>
      <c r="S36" s="16">
        <v>1928732.1935999999</v>
      </c>
      <c r="T36" s="16">
        <v>2105139</v>
      </c>
      <c r="U36" s="16">
        <v>2390992</v>
      </c>
      <c r="V36" s="16">
        <v>2230223</v>
      </c>
      <c r="W36" s="16">
        <v>2516935</v>
      </c>
      <c r="X36" s="16">
        <v>2404452</v>
      </c>
      <c r="Y36" s="16">
        <v>2577794</v>
      </c>
      <c r="Z36" s="16">
        <v>2456734</v>
      </c>
      <c r="AA36" s="16">
        <v>2393773</v>
      </c>
      <c r="AB36" s="16">
        <v>2300929</v>
      </c>
      <c r="AC36" s="16">
        <v>2360151</v>
      </c>
      <c r="AD36" s="16">
        <v>2242873</v>
      </c>
      <c r="AE36" s="16">
        <v>2356339</v>
      </c>
      <c r="AF36" s="16">
        <v>2431440</v>
      </c>
      <c r="AG36" s="16">
        <v>2662054</v>
      </c>
      <c r="AH36" s="16">
        <v>2381047</v>
      </c>
      <c r="AI36" s="2">
        <v>2544435</v>
      </c>
      <c r="AJ36" s="2">
        <v>2622311</v>
      </c>
    </row>
    <row r="37" spans="1:36" x14ac:dyDescent="0.5">
      <c r="A37" s="45" t="s">
        <v>1032</v>
      </c>
      <c r="B37" s="16">
        <v>79845.435379999995</v>
      </c>
      <c r="C37" s="16">
        <v>147148.34403000001</v>
      </c>
      <c r="D37" s="16">
        <v>158005.66222</v>
      </c>
      <c r="E37" s="16">
        <v>190985.76949999999</v>
      </c>
      <c r="F37" s="16">
        <v>177177.34187000006</v>
      </c>
      <c r="G37" s="16">
        <v>204810.13769999999</v>
      </c>
      <c r="H37" s="16">
        <v>219831.03570999985</v>
      </c>
      <c r="I37" s="16">
        <v>263392.81910000002</v>
      </c>
      <c r="J37" s="16">
        <v>262509.82097</v>
      </c>
      <c r="K37" s="16">
        <v>213301.43659999984</v>
      </c>
      <c r="L37" s="16">
        <v>221119.23089999985</v>
      </c>
      <c r="M37" s="16">
        <v>266522.29339999991</v>
      </c>
      <c r="N37" s="16">
        <v>203885.76601999986</v>
      </c>
      <c r="O37" s="16">
        <v>297533.71524000017</v>
      </c>
      <c r="P37" s="16">
        <v>271605.25909000001</v>
      </c>
      <c r="Q37" s="16">
        <v>268393.86099999974</v>
      </c>
      <c r="R37" s="16">
        <v>253281.53962999998</v>
      </c>
      <c r="S37" s="16">
        <v>262491.41775999969</v>
      </c>
      <c r="T37" s="16">
        <v>294366</v>
      </c>
      <c r="U37" s="16">
        <v>297712</v>
      </c>
      <c r="V37" s="16">
        <v>296405</v>
      </c>
      <c r="W37" s="16">
        <v>296991</v>
      </c>
      <c r="X37" s="16">
        <v>328436</v>
      </c>
      <c r="Y37" s="16">
        <v>490442</v>
      </c>
      <c r="Z37" s="16">
        <v>313216</v>
      </c>
      <c r="AA37" s="16">
        <v>299925</v>
      </c>
      <c r="AB37" s="16">
        <v>310459</v>
      </c>
      <c r="AC37" s="16">
        <v>278146</v>
      </c>
      <c r="AD37" s="16">
        <v>246274</v>
      </c>
      <c r="AE37" s="16">
        <v>268606</v>
      </c>
      <c r="AF37" s="16">
        <v>255904</v>
      </c>
      <c r="AG37" s="16">
        <v>337601</v>
      </c>
      <c r="AH37" s="16">
        <v>362604</v>
      </c>
      <c r="AI37" s="2">
        <v>361067</v>
      </c>
      <c r="AJ37" s="2">
        <v>303956</v>
      </c>
    </row>
    <row r="38" spans="1:36" x14ac:dyDescent="0.5">
      <c r="A38" s="44" t="s">
        <v>135</v>
      </c>
      <c r="B38" s="19">
        <f t="shared" ref="B38:Y38" si="15">SUM(B39:B46)</f>
        <v>1360691.0589400001</v>
      </c>
      <c r="C38" s="19">
        <f t="shared" si="15"/>
        <v>1358576.8743400001</v>
      </c>
      <c r="D38" s="19">
        <f t="shared" si="15"/>
        <v>1193145.3369799999</v>
      </c>
      <c r="E38" s="19">
        <f t="shared" si="15"/>
        <v>1132057.14008</v>
      </c>
      <c r="F38" s="19">
        <f t="shared" si="15"/>
        <v>837971.96586999996</v>
      </c>
      <c r="G38" s="19">
        <f t="shared" si="15"/>
        <v>1605122.8829599998</v>
      </c>
      <c r="H38" s="19">
        <f t="shared" si="15"/>
        <v>1456909.9348200001</v>
      </c>
      <c r="I38" s="19">
        <f t="shared" si="15"/>
        <v>1605936.05425</v>
      </c>
      <c r="J38" s="19">
        <f t="shared" si="15"/>
        <v>3102744.51474</v>
      </c>
      <c r="K38" s="19">
        <f t="shared" si="15"/>
        <v>3232742.1732100002</v>
      </c>
      <c r="L38" s="19">
        <f t="shared" si="15"/>
        <v>3322726.0557499998</v>
      </c>
      <c r="M38" s="19">
        <f t="shared" si="15"/>
        <v>2977425.3501700005</v>
      </c>
      <c r="N38" s="19">
        <f t="shared" si="15"/>
        <v>2728587.69594</v>
      </c>
      <c r="O38" s="19">
        <f t="shared" si="15"/>
        <v>2156628.9522299999</v>
      </c>
      <c r="P38" s="19">
        <f t="shared" si="15"/>
        <v>2901544.85</v>
      </c>
      <c r="Q38" s="19">
        <f t="shared" si="15"/>
        <v>3718754.3829499995</v>
      </c>
      <c r="R38" s="19">
        <f t="shared" si="15"/>
        <v>3706028.2242399994</v>
      </c>
      <c r="S38" s="19">
        <f t="shared" si="15"/>
        <v>3601158.07314</v>
      </c>
      <c r="T38" s="19">
        <f t="shared" si="15"/>
        <v>3102011</v>
      </c>
      <c r="U38" s="19">
        <f t="shared" si="15"/>
        <v>3126264.8</v>
      </c>
      <c r="V38" s="19">
        <f t="shared" si="15"/>
        <v>3060661</v>
      </c>
      <c r="W38" s="19">
        <f t="shared" si="15"/>
        <v>3153685</v>
      </c>
      <c r="X38" s="19">
        <f t="shared" si="15"/>
        <v>3336057</v>
      </c>
      <c r="Y38" s="19">
        <f t="shared" si="15"/>
        <v>3651430</v>
      </c>
      <c r="Z38" s="19">
        <f t="shared" ref="Z38:AB38" si="16">SUM(Z39:Z46)</f>
        <v>3720067</v>
      </c>
      <c r="AA38" s="19">
        <f t="shared" si="16"/>
        <v>3596768</v>
      </c>
      <c r="AB38" s="19">
        <f t="shared" si="16"/>
        <v>3440976</v>
      </c>
      <c r="AC38" s="19">
        <f t="shared" ref="AC38:AD38" si="17">SUM(AC39:AC46)</f>
        <v>3530416</v>
      </c>
      <c r="AD38" s="19">
        <f t="shared" si="17"/>
        <v>3393513</v>
      </c>
      <c r="AE38" s="19">
        <f t="shared" ref="AE38:AF38" si="18">SUM(AE39:AE46)</f>
        <v>3006479</v>
      </c>
      <c r="AF38" s="19">
        <f t="shared" si="18"/>
        <v>2666616</v>
      </c>
      <c r="AG38" s="19">
        <f t="shared" ref="AG38:AI38" si="19">SUM(AG39:AG46)</f>
        <v>2289199</v>
      </c>
      <c r="AH38" s="19">
        <f t="shared" si="19"/>
        <v>2324166</v>
      </c>
      <c r="AI38" s="19">
        <f t="shared" si="19"/>
        <v>2327033</v>
      </c>
      <c r="AJ38" s="19">
        <v>2323731</v>
      </c>
    </row>
    <row r="39" spans="1:36" x14ac:dyDescent="0.5">
      <c r="A39" s="45" t="s">
        <v>125</v>
      </c>
      <c r="B39" s="16">
        <v>374571.16583999997</v>
      </c>
      <c r="C39" s="16">
        <v>335725.89941000001</v>
      </c>
      <c r="D39" s="16">
        <v>265318.87527999998</v>
      </c>
      <c r="E39" s="16">
        <v>272761.38107</v>
      </c>
      <c r="F39" s="16">
        <v>248076.97742000001</v>
      </c>
      <c r="G39" s="16">
        <v>212411.4</v>
      </c>
      <c r="H39" s="16">
        <v>347730.30162000004</v>
      </c>
      <c r="I39" s="16">
        <v>538727.02225000004</v>
      </c>
      <c r="J39" s="16">
        <v>521691.79441999999</v>
      </c>
      <c r="K39" s="16">
        <v>706397.08288</v>
      </c>
      <c r="L39" s="16">
        <v>807141.18190000008</v>
      </c>
      <c r="M39" s="16">
        <v>561635.15129999991</v>
      </c>
      <c r="N39" s="16">
        <v>545761.06513</v>
      </c>
      <c r="O39" s="16">
        <v>749212.27237000002</v>
      </c>
      <c r="P39" s="16">
        <v>846028.58942999993</v>
      </c>
      <c r="Q39" s="16">
        <v>700194.13392999989</v>
      </c>
      <c r="R39" s="16">
        <v>692135.6124199999</v>
      </c>
      <c r="S39" s="16">
        <v>592367.0359299999</v>
      </c>
      <c r="T39" s="16">
        <v>256304</v>
      </c>
      <c r="U39" s="16">
        <v>467808</v>
      </c>
      <c r="V39" s="16">
        <v>552727</v>
      </c>
      <c r="W39" s="16">
        <v>505923</v>
      </c>
      <c r="X39" s="16">
        <v>756389</v>
      </c>
      <c r="Y39" s="16">
        <v>863590</v>
      </c>
      <c r="Z39" s="16">
        <v>1008783</v>
      </c>
      <c r="AA39" s="16">
        <v>969369</v>
      </c>
      <c r="AB39" s="16">
        <v>889134</v>
      </c>
      <c r="AC39" s="16">
        <v>830355</v>
      </c>
      <c r="AD39" s="16">
        <v>832951</v>
      </c>
      <c r="AE39" s="16">
        <v>853247</v>
      </c>
      <c r="AF39" s="16">
        <v>736285</v>
      </c>
      <c r="AG39" s="16">
        <v>697227</v>
      </c>
      <c r="AH39" s="16">
        <v>683295</v>
      </c>
      <c r="AI39" s="2">
        <v>721562</v>
      </c>
      <c r="AJ39" s="2">
        <v>722109</v>
      </c>
    </row>
    <row r="40" spans="1:36" x14ac:dyDescent="0.5">
      <c r="A40" s="45" t="s">
        <v>126</v>
      </c>
      <c r="B40" s="16">
        <v>450317.82808000001</v>
      </c>
      <c r="C40" s="16">
        <v>402875.87125000003</v>
      </c>
      <c r="D40" s="16">
        <v>308368.67277</v>
      </c>
      <c r="E40" s="16">
        <v>337402.67327999999</v>
      </c>
      <c r="F40" s="16">
        <v>69566.278340000004</v>
      </c>
      <c r="G40" s="16">
        <v>800000</v>
      </c>
      <c r="H40" s="16">
        <v>799002.35934000008</v>
      </c>
      <c r="I40" s="16">
        <v>799159.88153999997</v>
      </c>
      <c r="J40" s="16">
        <v>1398158.89062</v>
      </c>
      <c r="K40" s="16">
        <v>1398421.7322</v>
      </c>
      <c r="L40" s="16">
        <v>1398684.57378</v>
      </c>
      <c r="M40" s="16">
        <v>1398947.41536</v>
      </c>
      <c r="N40" s="16">
        <v>1199210.4569399999</v>
      </c>
      <c r="O40" s="16">
        <v>399368.28372000001</v>
      </c>
      <c r="P40" s="16">
        <v>1094831.05109</v>
      </c>
      <c r="Q40" s="16">
        <v>2083170.3919200001</v>
      </c>
      <c r="R40" s="16">
        <v>2087571.97591</v>
      </c>
      <c r="S40" s="16">
        <v>2087093.0970699999</v>
      </c>
      <c r="T40" s="16">
        <v>1927277</v>
      </c>
      <c r="U40" s="16">
        <v>1729735</v>
      </c>
      <c r="V40" s="16">
        <v>1573534</v>
      </c>
      <c r="W40" s="16">
        <v>1727761</v>
      </c>
      <c r="X40" s="16">
        <v>1663725</v>
      </c>
      <c r="Y40" s="16">
        <v>1842521</v>
      </c>
      <c r="Z40" s="16">
        <v>1806744</v>
      </c>
      <c r="AA40" s="16">
        <v>1746332</v>
      </c>
      <c r="AB40" s="16">
        <v>1710486</v>
      </c>
      <c r="AC40" s="16">
        <v>1649897</v>
      </c>
      <c r="AD40" s="16">
        <v>1527413</v>
      </c>
      <c r="AE40" s="16">
        <v>1096905</v>
      </c>
      <c r="AF40" s="16">
        <v>876904</v>
      </c>
      <c r="AG40" s="16">
        <v>582370</v>
      </c>
      <c r="AH40" s="16">
        <v>583265</v>
      </c>
      <c r="AI40" s="2">
        <v>472153</v>
      </c>
      <c r="AJ40" s="2">
        <v>473048</v>
      </c>
    </row>
    <row r="41" spans="1:36" x14ac:dyDescent="0.5">
      <c r="A41" s="45" t="s">
        <v>128</v>
      </c>
      <c r="B41" s="16">
        <v>120000</v>
      </c>
      <c r="C41" s="16">
        <v>105000</v>
      </c>
      <c r="D41" s="16">
        <v>90000</v>
      </c>
      <c r="E41" s="16">
        <v>108522.40976000001</v>
      </c>
      <c r="F41" s="16">
        <v>94292.734349999999</v>
      </c>
      <c r="G41" s="16">
        <v>94292.734349999999</v>
      </c>
      <c r="H41" s="16">
        <v>77938.633680000014</v>
      </c>
      <c r="I41" s="16">
        <v>78127.643519999998</v>
      </c>
      <c r="J41" s="16">
        <v>61044.333149999999</v>
      </c>
      <c r="K41" s="16">
        <v>61233.342990000005</v>
      </c>
      <c r="L41" s="16">
        <v>42980.135609999998</v>
      </c>
      <c r="M41" s="16">
        <v>43169.145449999996</v>
      </c>
      <c r="N41" s="16">
        <v>22234.43636</v>
      </c>
      <c r="O41" s="16">
        <v>22423.446199999998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</row>
    <row r="42" spans="1:36" x14ac:dyDescent="0.5">
      <c r="A42" s="45" t="s">
        <v>129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932337.52631999995</v>
      </c>
      <c r="K42" s="16">
        <v>876536.66509000002</v>
      </c>
      <c r="L42" s="16">
        <v>880563.30637999997</v>
      </c>
      <c r="M42" s="16">
        <v>779536.41231000004</v>
      </c>
      <c r="N42" s="16">
        <v>764324.17689999996</v>
      </c>
      <c r="O42" s="16">
        <v>788437.95329999994</v>
      </c>
      <c r="P42" s="16">
        <v>759439.50751999998</v>
      </c>
      <c r="Q42" s="16">
        <v>734019.98800000001</v>
      </c>
      <c r="R42" s="16">
        <v>723387.04215999995</v>
      </c>
      <c r="S42" s="16">
        <v>717697.06822999998</v>
      </c>
      <c r="T42" s="16">
        <v>709765</v>
      </c>
      <c r="U42" s="16">
        <v>718268</v>
      </c>
      <c r="V42" s="16">
        <v>720349</v>
      </c>
      <c r="W42" s="16">
        <v>701294</v>
      </c>
      <c r="X42" s="16">
        <v>693224</v>
      </c>
      <c r="Y42" s="16">
        <v>662373</v>
      </c>
      <c r="Z42" s="16">
        <v>618173</v>
      </c>
      <c r="AA42" s="16">
        <v>594897</v>
      </c>
      <c r="AB42" s="16">
        <v>558944</v>
      </c>
      <c r="AC42" s="16">
        <v>795694</v>
      </c>
      <c r="AD42" s="16">
        <v>783274</v>
      </c>
      <c r="AE42" s="16">
        <v>793959</v>
      </c>
      <c r="AF42" s="16">
        <v>784408</v>
      </c>
      <c r="AG42" s="16">
        <v>742340</v>
      </c>
      <c r="AH42" s="16">
        <v>770824</v>
      </c>
      <c r="AI42" s="2">
        <v>826717</v>
      </c>
      <c r="AJ42" s="2">
        <v>794587</v>
      </c>
    </row>
    <row r="43" spans="1:36" x14ac:dyDescent="0.5">
      <c r="A43" s="45" t="s">
        <v>1033</v>
      </c>
      <c r="B43" s="16">
        <v>188105.29733999999</v>
      </c>
      <c r="C43" s="16">
        <v>209633.56778000001</v>
      </c>
      <c r="D43" s="16">
        <v>226504.66155000002</v>
      </c>
      <c r="E43" s="16">
        <v>155039.67761000001</v>
      </c>
      <c r="F43" s="16">
        <v>165760.75214</v>
      </c>
      <c r="G43" s="16">
        <v>177538.20094000001</v>
      </c>
      <c r="H43" s="16">
        <v>189542.34783000001</v>
      </c>
      <c r="I43" s="16">
        <v>186169.33557000002</v>
      </c>
      <c r="J43" s="16">
        <v>186375.01457999999</v>
      </c>
      <c r="K43" s="16">
        <v>187159.38183000003</v>
      </c>
      <c r="L43" s="16">
        <v>189078.29371999999</v>
      </c>
      <c r="M43" s="16">
        <v>189751.79820000002</v>
      </c>
      <c r="N43" s="16">
        <v>192438.1876</v>
      </c>
      <c r="O43" s="16">
        <v>193064.23583000002</v>
      </c>
      <c r="P43" s="16">
        <v>197937.52752999999</v>
      </c>
      <c r="Q43" s="16">
        <v>197581.64322</v>
      </c>
      <c r="R43" s="16">
        <v>199450.77629999997</v>
      </c>
      <c r="S43" s="16">
        <v>200315.79423000003</v>
      </c>
      <c r="T43" s="16">
        <v>203692</v>
      </c>
      <c r="U43" s="16">
        <v>205855</v>
      </c>
      <c r="V43" s="16">
        <v>209433</v>
      </c>
      <c r="W43" s="16">
        <v>214334</v>
      </c>
      <c r="X43" s="16">
        <v>218721</v>
      </c>
      <c r="Y43" s="16">
        <v>96692</v>
      </c>
      <c r="Z43" s="16">
        <v>100651</v>
      </c>
      <c r="AA43" s="16">
        <v>101654</v>
      </c>
      <c r="AB43" s="16">
        <v>101209</v>
      </c>
      <c r="AC43" s="16">
        <v>98872</v>
      </c>
      <c r="AD43" s="16">
        <v>102211</v>
      </c>
      <c r="AE43" s="16">
        <v>116871</v>
      </c>
      <c r="AF43" s="16">
        <v>124927</v>
      </c>
      <c r="AG43" s="16">
        <v>141919</v>
      </c>
      <c r="AH43" s="16">
        <v>161573</v>
      </c>
      <c r="AI43" s="2">
        <v>180986</v>
      </c>
      <c r="AJ43" s="2">
        <v>207838</v>
      </c>
    </row>
    <row r="44" spans="1:36" x14ac:dyDescent="0.5">
      <c r="A44" s="45" t="s">
        <v>1034</v>
      </c>
      <c r="B44" s="16">
        <v>5133.8632699999998</v>
      </c>
      <c r="C44" s="16">
        <v>5344.5949099999998</v>
      </c>
      <c r="D44" s="16">
        <v>5054.5250800000003</v>
      </c>
      <c r="E44" s="16">
        <v>4719.6225600000007</v>
      </c>
      <c r="F44" s="16">
        <v>3246.0691999999935</v>
      </c>
      <c r="G44" s="16">
        <v>4070.4476700000082</v>
      </c>
      <c r="H44" s="16">
        <v>3717.2779099999934</v>
      </c>
      <c r="I44" s="16">
        <v>3170.2293099999788</v>
      </c>
      <c r="J44" s="16">
        <v>2547.6104999999998</v>
      </c>
      <c r="K44" s="16">
        <v>2370.8802599999999</v>
      </c>
      <c r="L44" s="16">
        <v>3647.4128599999999</v>
      </c>
      <c r="M44" s="16">
        <v>3747.6877400000003</v>
      </c>
      <c r="N44" s="16">
        <v>3976.3730099999998</v>
      </c>
      <c r="O44" s="16">
        <v>3475.60367</v>
      </c>
      <c r="P44" s="16">
        <v>3308.17443</v>
      </c>
      <c r="Q44" s="16">
        <v>3788.22588</v>
      </c>
      <c r="R44" s="16">
        <v>3482.81745</v>
      </c>
      <c r="S44" s="16">
        <v>3685.0776800000003</v>
      </c>
      <c r="T44" s="16">
        <v>4973</v>
      </c>
      <c r="U44" s="16">
        <v>4598.8</v>
      </c>
      <c r="V44" s="16">
        <v>4618</v>
      </c>
      <c r="W44" s="16">
        <v>4373</v>
      </c>
      <c r="X44" s="16">
        <v>3998</v>
      </c>
      <c r="Y44" s="16">
        <v>186254</v>
      </c>
      <c r="Z44" s="16">
        <v>185716</v>
      </c>
      <c r="AA44" s="16">
        <v>184516</v>
      </c>
      <c r="AB44" s="16">
        <v>181203</v>
      </c>
      <c r="AC44" s="16">
        <v>155598</v>
      </c>
      <c r="AD44" s="16">
        <v>147664</v>
      </c>
      <c r="AE44" s="16">
        <v>145497</v>
      </c>
      <c r="AF44" s="16">
        <v>144092</v>
      </c>
      <c r="AG44" s="16">
        <v>125343</v>
      </c>
      <c r="AH44" s="16">
        <v>125209</v>
      </c>
      <c r="AI44" s="2">
        <v>125615</v>
      </c>
      <c r="AJ44" s="2">
        <v>126149</v>
      </c>
    </row>
    <row r="45" spans="1:36" x14ac:dyDescent="0.5">
      <c r="A45" s="45" t="s">
        <v>136</v>
      </c>
      <c r="B45" s="16">
        <v>222562.90440999999</v>
      </c>
      <c r="C45" s="16">
        <v>244151.95944999999</v>
      </c>
      <c r="D45" s="16">
        <v>249041.63221000001</v>
      </c>
      <c r="E45" s="16">
        <v>253611.37580000001</v>
      </c>
      <c r="F45" s="16">
        <v>257029.15441999998</v>
      </c>
      <c r="G45" s="16">
        <v>280639.3</v>
      </c>
      <c r="H45" s="16">
        <v>864.19200999999998</v>
      </c>
      <c r="I45" s="16">
        <v>581.94206000000008</v>
      </c>
      <c r="J45" s="16">
        <v>589.34514999999999</v>
      </c>
      <c r="K45" s="16">
        <v>623.08795999999995</v>
      </c>
      <c r="L45" s="16">
        <v>631.15150000000006</v>
      </c>
      <c r="M45" s="16">
        <v>637.73981000000003</v>
      </c>
      <c r="N45" s="16">
        <v>643</v>
      </c>
      <c r="O45" s="16">
        <v>647.15714000000003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</row>
    <row r="46" spans="1:36" x14ac:dyDescent="0.5">
      <c r="A46" s="45" t="s">
        <v>137</v>
      </c>
      <c r="B46" s="16">
        <v>0</v>
      </c>
      <c r="C46" s="16">
        <v>55844.981540000001</v>
      </c>
      <c r="D46" s="16">
        <v>48856.970089999995</v>
      </c>
      <c r="E46" s="16">
        <v>0</v>
      </c>
      <c r="F46" s="16">
        <v>0</v>
      </c>
      <c r="G46" s="16">
        <v>36170.800000000003</v>
      </c>
      <c r="H46" s="16">
        <v>38114.822430000007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</row>
    <row r="47" spans="1:36" collapsed="1" x14ac:dyDescent="0.5">
      <c r="A47" s="44" t="s">
        <v>141</v>
      </c>
      <c r="B47" s="19">
        <f t="shared" ref="B47:V47" si="20">SUM(B48:B53)</f>
        <v>3659877.0472600004</v>
      </c>
      <c r="C47" s="19">
        <f t="shared" si="20"/>
        <v>3663186.4595499998</v>
      </c>
      <c r="D47" s="19">
        <f t="shared" si="20"/>
        <v>3688199.3131900001</v>
      </c>
      <c r="E47" s="19">
        <f t="shared" si="20"/>
        <v>3971162.8</v>
      </c>
      <c r="F47" s="19">
        <f t="shared" si="20"/>
        <v>3994743.4383100001</v>
      </c>
      <c r="G47" s="19">
        <f t="shared" si="20"/>
        <v>4058130</v>
      </c>
      <c r="H47" s="19">
        <f t="shared" si="20"/>
        <v>4110681.2661899999</v>
      </c>
      <c r="I47" s="19">
        <f t="shared" si="20"/>
        <v>4929146.3968700003</v>
      </c>
      <c r="J47" s="19">
        <f t="shared" si="20"/>
        <v>4930650.7352</v>
      </c>
      <c r="K47" s="19">
        <f t="shared" si="20"/>
        <v>4969286.0438000001</v>
      </c>
      <c r="L47" s="19">
        <f t="shared" si="20"/>
        <v>5022208.8637700006</v>
      </c>
      <c r="M47" s="19">
        <f t="shared" si="20"/>
        <v>5224590.7088799998</v>
      </c>
      <c r="N47" s="19">
        <f t="shared" si="20"/>
        <v>5184230.6805399992</v>
      </c>
      <c r="O47" s="19">
        <f t="shared" si="20"/>
        <v>4906446.5348599991</v>
      </c>
      <c r="P47" s="19">
        <f t="shared" si="20"/>
        <v>4855724.3428100003</v>
      </c>
      <c r="Q47" s="19">
        <f t="shared" si="20"/>
        <v>5027342.7040899992</v>
      </c>
      <c r="R47" s="19">
        <f t="shared" si="20"/>
        <v>4927371.0963899996</v>
      </c>
      <c r="S47" s="19">
        <f t="shared" si="20"/>
        <v>4963501.9111499991</v>
      </c>
      <c r="T47" s="19">
        <f t="shared" si="20"/>
        <v>5161372</v>
      </c>
      <c r="U47" s="19">
        <f t="shared" si="20"/>
        <v>5266785</v>
      </c>
      <c r="V47" s="19">
        <f t="shared" si="20"/>
        <v>5161840</v>
      </c>
      <c r="W47" s="19">
        <f t="shared" ref="W47:AB47" si="21">SUM(W48:W53)</f>
        <v>5163268</v>
      </c>
      <c r="X47" s="19">
        <f t="shared" si="21"/>
        <v>5158500</v>
      </c>
      <c r="Y47" s="19">
        <f t="shared" si="21"/>
        <v>5263088</v>
      </c>
      <c r="Z47" s="19">
        <f t="shared" si="21"/>
        <v>5083805</v>
      </c>
      <c r="AA47" s="19">
        <f t="shared" si="21"/>
        <v>5062216</v>
      </c>
      <c r="AB47" s="19">
        <f t="shared" si="21"/>
        <v>4986777</v>
      </c>
      <c r="AC47" s="19">
        <f t="shared" ref="AC47:AD47" si="22">SUM(AC48:AC53)</f>
        <v>5223165</v>
      </c>
      <c r="AD47" s="19">
        <f t="shared" si="22"/>
        <v>5108918</v>
      </c>
      <c r="AE47" s="19">
        <f t="shared" ref="AE47:AF47" si="23">SUM(AE48:AE53)</f>
        <v>5108983</v>
      </c>
      <c r="AF47" s="19">
        <f t="shared" si="23"/>
        <v>5155645</v>
      </c>
      <c r="AG47" s="19">
        <f t="shared" ref="AG47:AI47" si="24">SUM(AG48:AG53)</f>
        <v>5403620</v>
      </c>
      <c r="AH47" s="19">
        <f t="shared" si="24"/>
        <v>5382713</v>
      </c>
      <c r="AI47" s="19">
        <f t="shared" si="24"/>
        <v>5527430</v>
      </c>
      <c r="AJ47" s="19">
        <v>5544320</v>
      </c>
    </row>
    <row r="48" spans="1:36" x14ac:dyDescent="0.5">
      <c r="A48" s="45" t="s">
        <v>1035</v>
      </c>
      <c r="B48" s="16">
        <v>3100000</v>
      </c>
      <c r="C48" s="16">
        <v>3100000</v>
      </c>
      <c r="D48" s="16">
        <v>3100000</v>
      </c>
      <c r="E48" s="16">
        <v>3100000</v>
      </c>
      <c r="F48" s="16">
        <v>3100000</v>
      </c>
      <c r="G48" s="16">
        <v>3100000</v>
      </c>
      <c r="H48" s="16">
        <v>3100000</v>
      </c>
      <c r="I48" s="16">
        <v>3100000</v>
      </c>
      <c r="J48" s="16">
        <v>3100000</v>
      </c>
      <c r="K48" s="16">
        <v>3100000</v>
      </c>
      <c r="L48" s="16">
        <v>3100000</v>
      </c>
      <c r="M48" s="16">
        <v>3100000</v>
      </c>
      <c r="N48" s="16">
        <v>3100000</v>
      </c>
      <c r="O48" s="16">
        <v>3100000</v>
      </c>
      <c r="P48" s="16">
        <v>3100000</v>
      </c>
      <c r="Q48" s="16">
        <v>3100000</v>
      </c>
      <c r="R48" s="16">
        <v>3100000</v>
      </c>
      <c r="S48" s="16">
        <v>3100000</v>
      </c>
      <c r="T48" s="16">
        <v>3100000</v>
      </c>
      <c r="U48" s="16">
        <v>3100000</v>
      </c>
      <c r="V48" s="16">
        <v>3100000</v>
      </c>
      <c r="W48" s="16">
        <v>3100000</v>
      </c>
      <c r="X48" s="16">
        <v>3100000</v>
      </c>
      <c r="Y48" s="16">
        <v>3100000</v>
      </c>
      <c r="Z48" s="16">
        <v>3100000</v>
      </c>
      <c r="AA48" s="16">
        <v>3100000</v>
      </c>
      <c r="AB48" s="16">
        <v>3100000</v>
      </c>
      <c r="AC48" s="16">
        <v>3100000</v>
      </c>
      <c r="AD48" s="16">
        <v>3100000</v>
      </c>
      <c r="AE48" s="16">
        <v>3100000</v>
      </c>
      <c r="AF48" s="16">
        <v>3100000</v>
      </c>
      <c r="AG48" s="16">
        <v>3100000</v>
      </c>
      <c r="AH48" s="16">
        <v>3100000</v>
      </c>
      <c r="AI48" s="16">
        <v>3100000</v>
      </c>
      <c r="AJ48" s="16">
        <v>3100000</v>
      </c>
    </row>
    <row r="49" spans="1:36" x14ac:dyDescent="0.5">
      <c r="A49" s="45" t="s">
        <v>138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-20.364799999999999</v>
      </c>
      <c r="K49" s="16">
        <v>-20.364799999999999</v>
      </c>
      <c r="L49" s="16">
        <v>-20.364799999999999</v>
      </c>
      <c r="M49" s="16">
        <v>-20.364799999999999</v>
      </c>
      <c r="N49" s="16">
        <v>-20.364799999999999</v>
      </c>
      <c r="O49" s="16">
        <v>-20.364799999999999</v>
      </c>
      <c r="P49" s="16">
        <v>-20.364799999999999</v>
      </c>
      <c r="Q49" s="16">
        <v>-20.364799999999999</v>
      </c>
      <c r="R49" s="16">
        <v>-20.364799999999999</v>
      </c>
      <c r="S49" s="16">
        <v>-20.364799999999999</v>
      </c>
      <c r="T49" s="16">
        <v>-20</v>
      </c>
      <c r="U49" s="16">
        <v>-20</v>
      </c>
      <c r="V49" s="16">
        <v>-20</v>
      </c>
      <c r="W49" s="16">
        <v>-20</v>
      </c>
      <c r="X49" s="16">
        <v>-20</v>
      </c>
      <c r="Y49" s="16">
        <v>-20</v>
      </c>
      <c r="Z49" s="16">
        <v>-20</v>
      </c>
      <c r="AA49" s="16">
        <v>-20</v>
      </c>
      <c r="AB49" s="16">
        <v>-20</v>
      </c>
      <c r="AC49" s="16">
        <v>-20</v>
      </c>
      <c r="AD49" s="16">
        <v>-20</v>
      </c>
      <c r="AE49" s="16">
        <v>-20</v>
      </c>
      <c r="AF49" s="16">
        <v>-20</v>
      </c>
      <c r="AG49" s="16">
        <v>-20</v>
      </c>
      <c r="AH49" s="16">
        <v>-20</v>
      </c>
      <c r="AI49" s="16">
        <v>-20</v>
      </c>
      <c r="AJ49" s="16">
        <v>-20</v>
      </c>
    </row>
    <row r="50" spans="1:36" x14ac:dyDescent="0.5">
      <c r="A50" s="45" t="s">
        <v>1036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4765.9119800000008</v>
      </c>
      <c r="O50" s="16">
        <v>11949.97027</v>
      </c>
      <c r="P50" s="16">
        <v>17924.95537</v>
      </c>
      <c r="Q50" s="16">
        <v>23899.940470000001</v>
      </c>
      <c r="R50" s="16">
        <v>29004.775870000001</v>
      </c>
      <c r="S50" s="16">
        <v>34109.611269999994</v>
      </c>
      <c r="T50" s="16">
        <v>39214</v>
      </c>
      <c r="U50" s="16">
        <v>44319</v>
      </c>
      <c r="V50" s="16">
        <v>49055</v>
      </c>
      <c r="W50" s="16">
        <v>54399</v>
      </c>
      <c r="X50" s="16">
        <v>56023</v>
      </c>
      <c r="Y50" s="16">
        <v>58250</v>
      </c>
      <c r="Z50" s="16">
        <v>54569</v>
      </c>
      <c r="AA50" s="16">
        <v>53417</v>
      </c>
      <c r="AB50" s="16">
        <v>56530</v>
      </c>
      <c r="AC50" s="16">
        <v>55301</v>
      </c>
      <c r="AD50" s="16">
        <v>58033</v>
      </c>
      <c r="AE50" s="16">
        <v>61029</v>
      </c>
      <c r="AF50" s="16">
        <v>62536</v>
      </c>
      <c r="AG50" s="16">
        <v>60597</v>
      </c>
      <c r="AH50" s="16">
        <v>61274</v>
      </c>
      <c r="AI50" s="16">
        <v>62795</v>
      </c>
      <c r="AJ50" s="16">
        <v>64838</v>
      </c>
    </row>
    <row r="51" spans="1:36" x14ac:dyDescent="0.5">
      <c r="A51" s="45" t="s">
        <v>1037</v>
      </c>
      <c r="B51" s="16">
        <v>142618.82659000001</v>
      </c>
      <c r="C51" s="16">
        <v>141884.05955000001</v>
      </c>
      <c r="D51" s="16">
        <v>140840.76582</v>
      </c>
      <c r="E51" s="16">
        <v>142826.1</v>
      </c>
      <c r="F51" s="16">
        <v>141679.61912000002</v>
      </c>
      <c r="G51" s="16">
        <v>140518</v>
      </c>
      <c r="H51" s="16">
        <v>139391.02161999998</v>
      </c>
      <c r="I51" s="16">
        <v>138309.45170000001</v>
      </c>
      <c r="J51" s="16">
        <v>137153</v>
      </c>
      <c r="K51" s="16">
        <v>136047.64253000001</v>
      </c>
      <c r="L51" s="16">
        <v>134960.91594000001</v>
      </c>
      <c r="M51" s="16">
        <v>133835.64348999999</v>
      </c>
      <c r="N51" s="16">
        <v>132576.56174</v>
      </c>
      <c r="O51" s="16">
        <v>130887.54324</v>
      </c>
      <c r="P51" s="16">
        <v>128352.97371000001</v>
      </c>
      <c r="Q51" s="16">
        <v>115429.28863</v>
      </c>
      <c r="R51" s="16">
        <v>114183.55395</v>
      </c>
      <c r="S51" s="16">
        <v>113044.99181000001</v>
      </c>
      <c r="T51" s="16">
        <v>112460</v>
      </c>
      <c r="U51" s="16">
        <v>85772</v>
      </c>
      <c r="V51" s="16">
        <v>85236</v>
      </c>
      <c r="W51" s="16">
        <v>84043</v>
      </c>
      <c r="X51" s="16">
        <v>83213</v>
      </c>
      <c r="Y51" s="16">
        <v>82289</v>
      </c>
      <c r="Z51" s="16">
        <v>81206</v>
      </c>
      <c r="AA51" s="16">
        <v>77184</v>
      </c>
      <c r="AB51" s="16">
        <v>68058</v>
      </c>
      <c r="AC51" s="16">
        <v>78037</v>
      </c>
      <c r="AD51" s="16">
        <v>77427</v>
      </c>
      <c r="AE51" s="16">
        <v>76857</v>
      </c>
      <c r="AF51" s="16">
        <v>76375</v>
      </c>
      <c r="AG51" s="16">
        <v>75802</v>
      </c>
      <c r="AH51" s="16">
        <v>80365</v>
      </c>
      <c r="AI51" s="16">
        <v>75084</v>
      </c>
      <c r="AJ51" s="16">
        <v>74905</v>
      </c>
    </row>
    <row r="52" spans="1:36" x14ac:dyDescent="0.5">
      <c r="A52" s="45" t="s">
        <v>1038</v>
      </c>
      <c r="B52" s="16">
        <v>417258.22066999995</v>
      </c>
      <c r="C52" s="16">
        <v>421302.4</v>
      </c>
      <c r="D52" s="16">
        <v>447358.5473700001</v>
      </c>
      <c r="E52" s="16">
        <v>728336.7</v>
      </c>
      <c r="F52" s="16">
        <v>753063.81919000018</v>
      </c>
      <c r="G52" s="16">
        <v>817612</v>
      </c>
      <c r="H52" s="16">
        <v>871290.24456999998</v>
      </c>
      <c r="I52" s="16">
        <v>1690836.9451699997</v>
      </c>
      <c r="J52" s="16">
        <v>1693518.1</v>
      </c>
      <c r="K52" s="16">
        <v>1733258.7660699999</v>
      </c>
      <c r="L52" s="16">
        <v>1787268.3126300001</v>
      </c>
      <c r="M52" s="16">
        <v>1990775.4301899998</v>
      </c>
      <c r="N52" s="16">
        <v>1944370.3145699999</v>
      </c>
      <c r="O52" s="16">
        <v>1659764.7668299999</v>
      </c>
      <c r="P52" s="16">
        <v>1609466.77853</v>
      </c>
      <c r="Q52" s="16">
        <v>1788033.8397899999</v>
      </c>
      <c r="R52" s="16">
        <v>1684203.1313699998</v>
      </c>
      <c r="S52" s="16">
        <v>1716367.6728699999</v>
      </c>
      <c r="T52" s="16">
        <v>1909718</v>
      </c>
      <c r="U52" s="16">
        <v>2036714</v>
      </c>
      <c r="V52" s="16">
        <v>1927569</v>
      </c>
      <c r="W52" s="16">
        <v>1924846</v>
      </c>
      <c r="X52" s="16">
        <v>1919284</v>
      </c>
      <c r="Y52" s="16">
        <v>2022569</v>
      </c>
      <c r="Z52" s="16">
        <v>1848050</v>
      </c>
      <c r="AA52" s="16">
        <v>1831635</v>
      </c>
      <c r="AB52" s="16">
        <v>1762209</v>
      </c>
      <c r="AC52" s="16">
        <v>1989847</v>
      </c>
      <c r="AD52" s="16">
        <v>1873478</v>
      </c>
      <c r="AE52" s="16">
        <v>1871117</v>
      </c>
      <c r="AF52" s="16">
        <v>1916754</v>
      </c>
      <c r="AG52" s="16">
        <v>2167241</v>
      </c>
      <c r="AH52" s="16">
        <v>2141094</v>
      </c>
      <c r="AI52" s="16">
        <v>2289571</v>
      </c>
      <c r="AJ52" s="16">
        <v>2304597</v>
      </c>
    </row>
    <row r="53" spans="1:36" x14ac:dyDescent="0.5">
      <c r="A53" s="45" t="s">
        <v>139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2538.2570499999997</v>
      </c>
      <c r="O53" s="16">
        <v>3864.6193199999998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</row>
    <row r="54" spans="1:36" collapsed="1" x14ac:dyDescent="0.5">
      <c r="A54" s="44" t="s">
        <v>140</v>
      </c>
      <c r="B54" s="19">
        <f t="shared" ref="B54:AF54" si="25">B24+B38+B47</f>
        <v>7285993.2712600008</v>
      </c>
      <c r="C54" s="19">
        <f t="shared" si="25"/>
        <v>7380041.4734899998</v>
      </c>
      <c r="D54" s="19">
        <f t="shared" si="25"/>
        <v>7372373.9419099996</v>
      </c>
      <c r="E54" s="19">
        <f t="shared" si="25"/>
        <v>7927897.7291399995</v>
      </c>
      <c r="F54" s="19">
        <f t="shared" si="25"/>
        <v>7665276.5252400003</v>
      </c>
      <c r="G54" s="19">
        <f t="shared" si="25"/>
        <v>8440564.870000001</v>
      </c>
      <c r="H54" s="19">
        <f t="shared" si="25"/>
        <v>8647328.8251399994</v>
      </c>
      <c r="I54" s="19">
        <f t="shared" si="25"/>
        <v>10472147.972890001</v>
      </c>
      <c r="J54" s="19">
        <f t="shared" si="25"/>
        <v>11119720.560350001</v>
      </c>
      <c r="K54" s="19">
        <f t="shared" si="25"/>
        <v>11224640.364089999</v>
      </c>
      <c r="L54" s="19">
        <f t="shared" si="25"/>
        <v>11961762.53963</v>
      </c>
      <c r="M54" s="19">
        <f t="shared" si="25"/>
        <v>12602523.79476</v>
      </c>
      <c r="N54" s="19">
        <f t="shared" si="25"/>
        <v>11960234.147239998</v>
      </c>
      <c r="O54" s="19">
        <f t="shared" si="25"/>
        <v>12095976.62328</v>
      </c>
      <c r="P54" s="19">
        <f t="shared" si="25"/>
        <v>13117891.01856</v>
      </c>
      <c r="Q54" s="19">
        <f t="shared" si="25"/>
        <v>13826592.387829997</v>
      </c>
      <c r="R54" s="19">
        <f t="shared" si="25"/>
        <v>13351642.05549</v>
      </c>
      <c r="S54" s="19">
        <f t="shared" si="25"/>
        <v>12959072.090129998</v>
      </c>
      <c r="T54" s="19">
        <f t="shared" si="25"/>
        <v>13557604</v>
      </c>
      <c r="U54" s="19">
        <f t="shared" si="25"/>
        <v>14478420.800000001</v>
      </c>
      <c r="V54" s="19">
        <f t="shared" si="25"/>
        <v>14109529</v>
      </c>
      <c r="W54" s="19">
        <f t="shared" si="25"/>
        <v>14144806</v>
      </c>
      <c r="X54" s="19">
        <f t="shared" si="25"/>
        <v>13843140</v>
      </c>
      <c r="Y54" s="19">
        <f t="shared" si="25"/>
        <v>15221939</v>
      </c>
      <c r="Z54" s="19">
        <f t="shared" si="25"/>
        <v>14789780</v>
      </c>
      <c r="AA54" s="19">
        <f t="shared" si="25"/>
        <v>14173630</v>
      </c>
      <c r="AB54" s="19">
        <f t="shared" si="25"/>
        <v>13787909</v>
      </c>
      <c r="AC54" s="19">
        <f t="shared" si="25"/>
        <v>14272668</v>
      </c>
      <c r="AD54" s="19">
        <f t="shared" si="25"/>
        <v>13628751</v>
      </c>
      <c r="AE54" s="19">
        <f t="shared" si="25"/>
        <v>13368371</v>
      </c>
      <c r="AF54" s="19">
        <f t="shared" si="25"/>
        <v>13028569</v>
      </c>
      <c r="AG54" s="19">
        <f t="shared" ref="AG54:AI54" si="26">AG24+AG38+AG47</f>
        <v>13633267</v>
      </c>
      <c r="AH54" s="19">
        <f t="shared" si="26"/>
        <v>13236323</v>
      </c>
      <c r="AI54" s="19">
        <f t="shared" si="26"/>
        <v>13546372</v>
      </c>
      <c r="AJ54" s="19">
        <v>13558233</v>
      </c>
    </row>
    <row r="55" spans="1:36" x14ac:dyDescent="0.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AA55" s="5"/>
      <c r="AB55" s="5"/>
      <c r="AC55" s="5"/>
      <c r="AD55" s="5"/>
      <c r="AE55" s="5"/>
      <c r="AF55" s="5"/>
    </row>
    <row r="56" spans="1:36" x14ac:dyDescent="0.5">
      <c r="A56" s="102" t="s">
        <v>1054</v>
      </c>
      <c r="B56" s="120"/>
      <c r="C56" s="121"/>
      <c r="D56" s="120"/>
      <c r="E56" s="121"/>
      <c r="F56" s="120"/>
      <c r="G56" s="121"/>
      <c r="H56" s="120"/>
      <c r="I56" s="120"/>
      <c r="J56" s="121"/>
      <c r="K56" s="120"/>
      <c r="L56" s="120"/>
      <c r="M56" s="120"/>
      <c r="N56" s="121"/>
      <c r="O56" s="120"/>
      <c r="P56" s="120"/>
      <c r="Q56" s="120"/>
      <c r="R56" s="120"/>
      <c r="S56" s="5"/>
      <c r="T56" s="120"/>
      <c r="U56" s="120"/>
      <c r="V56" s="120"/>
      <c r="W56" s="120"/>
      <c r="X56" s="120"/>
      <c r="Y56" s="120"/>
      <c r="Z56" s="120"/>
    </row>
    <row r="58" spans="1:36" x14ac:dyDescent="0.5">
      <c r="W58" s="9"/>
      <c r="X58" s="9"/>
      <c r="Y58" s="9"/>
      <c r="Z58" s="9"/>
    </row>
    <row r="59" spans="1:36" x14ac:dyDescent="0.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9"/>
      <c r="AB59" s="9"/>
      <c r="AC59" s="9"/>
      <c r="AD59" s="9"/>
      <c r="AE59" s="9"/>
      <c r="AF59" s="9"/>
    </row>
    <row r="60" spans="1:36" x14ac:dyDescent="0.5">
      <c r="AA60" s="5"/>
      <c r="AB60" s="5"/>
      <c r="AC60" s="5"/>
      <c r="AD60" s="5"/>
      <c r="AE60" s="5"/>
      <c r="AF60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AS83"/>
  <sheetViews>
    <sheetView showGridLines="0" zoomScale="80" zoomScaleNormal="80" workbookViewId="0">
      <pane xSplit="1" ySplit="5" topLeftCell="AD6" activePane="bottomRight" state="frozen"/>
      <selection activeCell="AC11" sqref="AC11"/>
      <selection pane="topRight" activeCell="AC11" sqref="AC11"/>
      <selection pane="bottomLeft" activeCell="AC11" sqref="AC11"/>
      <selection pane="bottomRight" activeCell="AK5" sqref="AK5"/>
    </sheetView>
  </sheetViews>
  <sheetFormatPr defaultColWidth="9.1796875" defaultRowHeight="17" x14ac:dyDescent="0.5"/>
  <cols>
    <col min="1" max="1" width="60.81640625" style="2" bestFit="1" customWidth="1"/>
    <col min="2" max="3" width="10.81640625" style="2" bestFit="1" customWidth="1"/>
    <col min="4" max="5" width="9.81640625" style="2" bestFit="1" customWidth="1"/>
    <col min="6" max="7" width="10.54296875" style="2" customWidth="1"/>
    <col min="8" max="8" width="9.81640625" style="2" bestFit="1" customWidth="1"/>
    <col min="9" max="9" width="11.453125" style="2" bestFit="1" customWidth="1"/>
    <col min="10" max="12" width="10.54296875" style="2" customWidth="1"/>
    <col min="13" max="13" width="11.54296875" style="2" bestFit="1" customWidth="1"/>
    <col min="14" max="14" width="10.54296875" style="2" customWidth="1"/>
    <col min="15" max="15" width="11.54296875" style="3" bestFit="1" customWidth="1"/>
    <col min="16" max="20" width="11.54296875" style="2" bestFit="1" customWidth="1"/>
    <col min="21" max="21" width="12.453125" style="2" bestFit="1" customWidth="1"/>
    <col min="22" max="22" width="11.54296875" style="2" bestFit="1" customWidth="1"/>
    <col min="23" max="36" width="11.54296875" style="2" customWidth="1"/>
    <col min="37" max="37" width="6.81640625" style="4" customWidth="1"/>
    <col min="38" max="38" width="10.81640625" style="2" customWidth="1"/>
    <col min="39" max="39" width="11.453125" style="2" customWidth="1"/>
    <col min="40" max="41" width="11.54296875" style="2" customWidth="1"/>
    <col min="42" max="44" width="12.453125" style="2" customWidth="1"/>
    <col min="45" max="45" width="11.453125" style="2" bestFit="1" customWidth="1"/>
    <col min="46" max="16384" width="9.1796875" style="2"/>
  </cols>
  <sheetData>
    <row r="1" spans="1:45" x14ac:dyDescent="0.5">
      <c r="O1" s="2"/>
      <c r="AK1" s="2"/>
    </row>
    <row r="2" spans="1:45" x14ac:dyDescent="0.5">
      <c r="O2" s="2"/>
      <c r="AK2" s="2"/>
    </row>
    <row r="3" spans="1:45" x14ac:dyDescent="0.5">
      <c r="O3" s="2"/>
      <c r="AK3" s="2"/>
      <c r="AL3" s="92" t="s">
        <v>1010</v>
      </c>
    </row>
    <row r="4" spans="1:45" x14ac:dyDescent="0.5">
      <c r="O4" s="2"/>
      <c r="AK4" s="2"/>
    </row>
    <row r="5" spans="1:45" x14ac:dyDescent="0.5">
      <c r="A5" s="6" t="s">
        <v>0</v>
      </c>
      <c r="B5" s="7" t="s">
        <v>1046</v>
      </c>
      <c r="C5" s="7" t="s">
        <v>1047</v>
      </c>
      <c r="D5" s="7" t="s">
        <v>1048</v>
      </c>
      <c r="E5" s="7" t="s">
        <v>1049</v>
      </c>
      <c r="F5" s="7" t="s">
        <v>1050</v>
      </c>
      <c r="G5" s="7" t="s">
        <v>1051</v>
      </c>
      <c r="H5" s="7" t="s">
        <v>1052</v>
      </c>
      <c r="I5" s="7" t="s">
        <v>1053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1022</v>
      </c>
      <c r="Y5" s="7" t="s">
        <v>1068</v>
      </c>
      <c r="Z5" s="7" t="s">
        <v>1127</v>
      </c>
      <c r="AA5" s="7" t="s">
        <v>1139</v>
      </c>
      <c r="AB5" s="7" t="s">
        <v>1153</v>
      </c>
      <c r="AC5" s="7" t="s">
        <v>1164</v>
      </c>
      <c r="AD5" s="7" t="s">
        <v>1169</v>
      </c>
      <c r="AE5" s="7" t="s">
        <v>1174</v>
      </c>
      <c r="AF5" s="7" t="s">
        <v>1183</v>
      </c>
      <c r="AG5" s="7" t="s">
        <v>1234</v>
      </c>
      <c r="AH5" s="7" t="s">
        <v>1240</v>
      </c>
      <c r="AI5" s="7" t="s">
        <v>1252</v>
      </c>
      <c r="AJ5" s="7" t="s">
        <v>1258</v>
      </c>
      <c r="AK5" s="8"/>
      <c r="AL5" s="7" t="s">
        <v>1055</v>
      </c>
      <c r="AM5" s="7" t="s">
        <v>1056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</row>
    <row r="6" spans="1:45" x14ac:dyDescent="0.5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1"/>
      <c r="Q6" s="11"/>
      <c r="R6" s="11"/>
      <c r="S6" s="13"/>
      <c r="T6" s="13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L6" s="11"/>
      <c r="AM6" s="11"/>
      <c r="AN6" s="11"/>
      <c r="AO6" s="11"/>
      <c r="AP6" s="11"/>
      <c r="AQ6" s="11"/>
      <c r="AR6" s="11"/>
      <c r="AS6" s="11"/>
    </row>
    <row r="7" spans="1:45" x14ac:dyDescent="0.5">
      <c r="A7" s="15" t="s">
        <v>24</v>
      </c>
      <c r="B7" s="16">
        <v>110572</v>
      </c>
      <c r="C7" s="16">
        <v>82311</v>
      </c>
      <c r="D7" s="16">
        <v>50447</v>
      </c>
      <c r="E7" s="16">
        <v>326997</v>
      </c>
      <c r="F7" s="16">
        <v>51133.672029999754</v>
      </c>
      <c r="G7" s="16">
        <v>89061.32771000074</v>
      </c>
      <c r="H7" s="16">
        <v>83329.815159998761</v>
      </c>
      <c r="I7" s="16">
        <v>1012149.5209900001</v>
      </c>
      <c r="J7" s="16">
        <v>29312</v>
      </c>
      <c r="K7" s="16">
        <v>54903</v>
      </c>
      <c r="L7" s="16">
        <v>67874</v>
      </c>
      <c r="M7" s="16">
        <v>440562</v>
      </c>
      <c r="N7" s="16">
        <v>-47516.890986024977</v>
      </c>
      <c r="O7" s="16">
        <v>-296242.99374812224</v>
      </c>
      <c r="P7" s="16">
        <v>-51429.517836784536</v>
      </c>
      <c r="Q7" s="16">
        <v>368035.41961092979</v>
      </c>
      <c r="R7" s="16">
        <v>-104917</v>
      </c>
      <c r="S7" s="16">
        <v>46109</v>
      </c>
      <c r="T7" s="16">
        <v>207317</v>
      </c>
      <c r="U7" s="16">
        <v>304619</v>
      </c>
      <c r="V7" s="16">
        <v>-80138</v>
      </c>
      <c r="W7" s="16">
        <v>26383</v>
      </c>
      <c r="X7" s="16">
        <v>3478</v>
      </c>
      <c r="Y7" s="16">
        <v>102257</v>
      </c>
      <c r="Z7" s="16">
        <v>-175667</v>
      </c>
      <c r="AA7" s="16">
        <v>-17616</v>
      </c>
      <c r="AB7" s="16">
        <v>-70742</v>
      </c>
      <c r="AC7" s="16">
        <v>229765</v>
      </c>
      <c r="AD7" s="16">
        <v>-116994</v>
      </c>
      <c r="AE7" s="16">
        <v>57016</v>
      </c>
      <c r="AF7" s="16">
        <v>45134</v>
      </c>
      <c r="AG7" s="16">
        <v>249982</v>
      </c>
      <c r="AH7" s="16">
        <v>-26650</v>
      </c>
      <c r="AI7" s="16">
        <v>143210</v>
      </c>
      <c r="AJ7" s="16">
        <v>73584</v>
      </c>
      <c r="AK7" s="5"/>
      <c r="AL7" s="16">
        <f t="shared" ref="AL7:AL15" si="0">SUM(B7:E7)</f>
        <v>570327</v>
      </c>
      <c r="AM7" s="16">
        <f t="shared" ref="AM7:AM15" si="1">SUM(F7:I7)</f>
        <v>1235674.3358899993</v>
      </c>
      <c r="AN7" s="16">
        <f t="shared" ref="AN7:AN15" si="2">SUM(J7:M7)</f>
        <v>592651</v>
      </c>
      <c r="AO7" s="16">
        <f t="shared" ref="AO7:AO15" si="3">SUM(N7:Q7)</f>
        <v>-27153.982960001973</v>
      </c>
      <c r="AP7" s="16">
        <f t="shared" ref="AP7:AP15" si="4">SUM(R7:U7)</f>
        <v>453128</v>
      </c>
      <c r="AQ7" s="16">
        <f t="shared" ref="AQ7:AQ29" si="5">SUM(V7:Y7)</f>
        <v>51980</v>
      </c>
      <c r="AR7" s="16">
        <f t="shared" ref="AR7:AR29" si="6">SUM(Z7:AC7)</f>
        <v>-34260</v>
      </c>
      <c r="AS7" s="16">
        <f>SUM(AD7:AG7)</f>
        <v>235138</v>
      </c>
    </row>
    <row r="8" spans="1:45" x14ac:dyDescent="0.5">
      <c r="A8" s="15" t="s">
        <v>1023</v>
      </c>
      <c r="B8" s="16">
        <v>-82015</v>
      </c>
      <c r="C8" s="16">
        <v>46530</v>
      </c>
      <c r="D8" s="16">
        <v>20884</v>
      </c>
      <c r="E8" s="16">
        <v>34015</v>
      </c>
      <c r="F8" s="16">
        <v>-34702</v>
      </c>
      <c r="G8" s="16">
        <v>75197</v>
      </c>
      <c r="H8" s="16">
        <v>90167</v>
      </c>
      <c r="I8" s="16">
        <v>99871</v>
      </c>
      <c r="J8" s="16">
        <v>20958</v>
      </c>
      <c r="K8" s="16">
        <v>80660</v>
      </c>
      <c r="L8" s="16">
        <v>81837</v>
      </c>
      <c r="M8" s="16">
        <v>45963</v>
      </c>
      <c r="N8" s="16">
        <v>253545</v>
      </c>
      <c r="O8" s="16">
        <v>-146770</v>
      </c>
      <c r="P8" s="16">
        <v>-90095</v>
      </c>
      <c r="Q8" s="16">
        <v>-203457</v>
      </c>
      <c r="R8" s="16">
        <v>-109318</v>
      </c>
      <c r="S8" s="16">
        <v>-30597</v>
      </c>
      <c r="T8" s="16">
        <v>17502</v>
      </c>
      <c r="U8" s="16">
        <v>94095</v>
      </c>
      <c r="V8" s="16">
        <v>149641</v>
      </c>
      <c r="W8" s="16">
        <v>197305</v>
      </c>
      <c r="X8" s="16">
        <v>206484</v>
      </c>
      <c r="Y8" s="16">
        <v>129712</v>
      </c>
      <c r="Z8" s="16">
        <v>273371</v>
      </c>
      <c r="AA8" s="16">
        <v>293290</v>
      </c>
      <c r="AB8" s="16">
        <v>274099</v>
      </c>
      <c r="AC8" s="16">
        <v>198173</v>
      </c>
      <c r="AD8" s="16">
        <v>192420</v>
      </c>
      <c r="AE8" s="16">
        <v>196661</v>
      </c>
      <c r="AF8" s="16">
        <v>192619</v>
      </c>
      <c r="AG8" s="16">
        <v>205879</v>
      </c>
      <c r="AH8" s="16">
        <v>205965</v>
      </c>
      <c r="AI8" s="16">
        <v>222379</v>
      </c>
      <c r="AJ8" s="16">
        <v>184689</v>
      </c>
      <c r="AK8" s="2"/>
      <c r="AL8" s="16">
        <f t="shared" si="0"/>
        <v>19414</v>
      </c>
      <c r="AM8" s="16">
        <f t="shared" si="1"/>
        <v>230533</v>
      </c>
      <c r="AN8" s="16">
        <f t="shared" si="2"/>
        <v>229418</v>
      </c>
      <c r="AO8" s="16">
        <f t="shared" si="3"/>
        <v>-186777</v>
      </c>
      <c r="AP8" s="16">
        <f t="shared" si="4"/>
        <v>-28318</v>
      </c>
      <c r="AQ8" s="16">
        <f t="shared" si="5"/>
        <v>683142</v>
      </c>
      <c r="AR8" s="16">
        <f t="shared" si="6"/>
        <v>1038933</v>
      </c>
      <c r="AS8" s="16">
        <f t="shared" ref="AS8:AS71" si="7">SUM(AD8:AG8)</f>
        <v>787579</v>
      </c>
    </row>
    <row r="9" spans="1:45" x14ac:dyDescent="0.5">
      <c r="A9" s="15" t="s">
        <v>1138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4766</v>
      </c>
      <c r="O9" s="16">
        <v>7184</v>
      </c>
      <c r="P9" s="16">
        <v>5975</v>
      </c>
      <c r="Q9" s="16">
        <v>5975</v>
      </c>
      <c r="R9" s="16">
        <v>5105</v>
      </c>
      <c r="S9" s="16">
        <v>5105</v>
      </c>
      <c r="T9" s="16">
        <v>5104</v>
      </c>
      <c r="U9" s="16">
        <v>5105</v>
      </c>
      <c r="V9" s="16">
        <v>4736</v>
      </c>
      <c r="W9" s="16">
        <v>5344</v>
      </c>
      <c r="X9" s="16">
        <v>1624</v>
      </c>
      <c r="Y9" s="16">
        <v>2227</v>
      </c>
      <c r="Z9" s="16">
        <v>-3681</v>
      </c>
      <c r="AA9" s="16">
        <v>-1152</v>
      </c>
      <c r="AB9" s="16">
        <v>3113</v>
      </c>
      <c r="AC9" s="16">
        <v>-1229</v>
      </c>
      <c r="AD9" s="16">
        <v>2732</v>
      </c>
      <c r="AE9" s="16">
        <v>2996</v>
      </c>
      <c r="AF9" s="16">
        <v>1507</v>
      </c>
      <c r="AG9" s="16">
        <v>-1938</v>
      </c>
      <c r="AH9" s="16">
        <v>676</v>
      </c>
      <c r="AI9" s="16">
        <v>1521</v>
      </c>
      <c r="AJ9" s="16">
        <v>2044</v>
      </c>
      <c r="AK9" s="2"/>
      <c r="AL9" s="16">
        <f t="shared" si="0"/>
        <v>0</v>
      </c>
      <c r="AM9" s="16">
        <f t="shared" si="1"/>
        <v>0</v>
      </c>
      <c r="AN9" s="16">
        <f t="shared" si="2"/>
        <v>0</v>
      </c>
      <c r="AO9" s="16">
        <f t="shared" si="3"/>
        <v>23900</v>
      </c>
      <c r="AP9" s="16">
        <f t="shared" si="4"/>
        <v>20419</v>
      </c>
      <c r="AQ9" s="16">
        <f t="shared" si="5"/>
        <v>13931</v>
      </c>
      <c r="AR9" s="16">
        <f t="shared" si="6"/>
        <v>-2949</v>
      </c>
      <c r="AS9" s="16">
        <f t="shared" si="7"/>
        <v>5297</v>
      </c>
    </row>
    <row r="10" spans="1:45" x14ac:dyDescent="0.5">
      <c r="A10" s="15" t="s">
        <v>25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-1167782</v>
      </c>
      <c r="J10" s="16">
        <v>0</v>
      </c>
      <c r="K10" s="16">
        <v>0</v>
      </c>
      <c r="L10" s="16">
        <v>0</v>
      </c>
      <c r="M10" s="16">
        <v>-140862</v>
      </c>
      <c r="N10" s="16">
        <v>0</v>
      </c>
      <c r="O10" s="16">
        <v>-5141</v>
      </c>
      <c r="P10" s="16">
        <v>-17241.400000000001</v>
      </c>
      <c r="Q10" s="16">
        <v>6425</v>
      </c>
      <c r="R10" s="16">
        <v>-1394</v>
      </c>
      <c r="S10" s="16">
        <v>-25519</v>
      </c>
      <c r="T10" s="16">
        <v>-652</v>
      </c>
      <c r="U10" s="16">
        <v>-5544</v>
      </c>
      <c r="V10" s="16">
        <v>-432</v>
      </c>
      <c r="W10" s="16">
        <v>-6045</v>
      </c>
      <c r="X10" s="16">
        <v>-7631</v>
      </c>
      <c r="Y10" s="16">
        <v>-2059</v>
      </c>
      <c r="Z10" s="16">
        <v>-487</v>
      </c>
      <c r="AA10" s="16">
        <v>-116</v>
      </c>
      <c r="AB10" s="16">
        <v>0</v>
      </c>
      <c r="AC10" s="16">
        <v>-15669</v>
      </c>
      <c r="AD10" s="16">
        <v>-608</v>
      </c>
      <c r="AE10" s="16">
        <v>-9955</v>
      </c>
      <c r="AF10" s="16">
        <v>-988</v>
      </c>
      <c r="AG10" s="16">
        <v>-304</v>
      </c>
      <c r="AH10" s="16">
        <v>-130</v>
      </c>
      <c r="AI10" s="16">
        <v>-631</v>
      </c>
      <c r="AJ10" s="16">
        <v>-285</v>
      </c>
      <c r="AK10" s="2"/>
      <c r="AL10" s="16">
        <f t="shared" si="0"/>
        <v>0</v>
      </c>
      <c r="AM10" s="16">
        <f t="shared" si="1"/>
        <v>-1167782</v>
      </c>
      <c r="AN10" s="16">
        <f t="shared" si="2"/>
        <v>-140862</v>
      </c>
      <c r="AO10" s="16">
        <f t="shared" si="3"/>
        <v>-15957.400000000001</v>
      </c>
      <c r="AP10" s="16">
        <f t="shared" si="4"/>
        <v>-33109</v>
      </c>
      <c r="AQ10" s="16">
        <f t="shared" si="5"/>
        <v>-16167</v>
      </c>
      <c r="AR10" s="16">
        <f t="shared" si="6"/>
        <v>-16272</v>
      </c>
      <c r="AS10" s="16">
        <f t="shared" si="7"/>
        <v>-11855</v>
      </c>
    </row>
    <row r="11" spans="1:45" x14ac:dyDescent="0.5">
      <c r="A11" s="15" t="s">
        <v>26</v>
      </c>
      <c r="B11" s="16">
        <v>74576</v>
      </c>
      <c r="C11" s="16">
        <v>74028</v>
      </c>
      <c r="D11" s="16">
        <v>75113</v>
      </c>
      <c r="E11" s="16">
        <v>76376</v>
      </c>
      <c r="F11" s="16">
        <v>77872</v>
      </c>
      <c r="G11" s="16">
        <v>78709</v>
      </c>
      <c r="H11" s="16">
        <v>79782</v>
      </c>
      <c r="I11" s="16">
        <v>54868</v>
      </c>
      <c r="J11" s="16">
        <v>74019</v>
      </c>
      <c r="K11" s="16">
        <v>74300</v>
      </c>
      <c r="L11" s="16">
        <v>78872</v>
      </c>
      <c r="M11" s="16">
        <v>79698</v>
      </c>
      <c r="N11" s="16">
        <v>78850</v>
      </c>
      <c r="O11" s="16">
        <v>78537</v>
      </c>
      <c r="P11" s="16">
        <v>80252</v>
      </c>
      <c r="Q11" s="16">
        <v>79621</v>
      </c>
      <c r="R11" s="16">
        <v>80527</v>
      </c>
      <c r="S11" s="16">
        <v>82010</v>
      </c>
      <c r="T11" s="16">
        <v>83894</v>
      </c>
      <c r="U11" s="16">
        <v>85327</v>
      </c>
      <c r="V11" s="16">
        <v>92656</v>
      </c>
      <c r="W11" s="16">
        <v>94796</v>
      </c>
      <c r="X11" s="16">
        <v>95438</v>
      </c>
      <c r="Y11" s="16">
        <v>98488</v>
      </c>
      <c r="Z11" s="16">
        <v>102730</v>
      </c>
      <c r="AA11" s="16">
        <v>102745</v>
      </c>
      <c r="AB11" s="16">
        <v>103814</v>
      </c>
      <c r="AC11" s="16">
        <v>104828</v>
      </c>
      <c r="AD11" s="16">
        <v>111726</v>
      </c>
      <c r="AE11" s="16">
        <v>114594</v>
      </c>
      <c r="AF11" s="16">
        <v>113711</v>
      </c>
      <c r="AG11" s="16">
        <v>113338</v>
      </c>
      <c r="AH11" s="16">
        <v>112421</v>
      </c>
      <c r="AI11" s="16">
        <v>116009</v>
      </c>
      <c r="AJ11" s="16">
        <v>119393</v>
      </c>
      <c r="AK11" s="2"/>
      <c r="AL11" s="16">
        <f t="shared" si="0"/>
        <v>300093</v>
      </c>
      <c r="AM11" s="16">
        <f t="shared" si="1"/>
        <v>291231</v>
      </c>
      <c r="AN11" s="16">
        <f t="shared" si="2"/>
        <v>306889</v>
      </c>
      <c r="AO11" s="16">
        <f t="shared" si="3"/>
        <v>317260</v>
      </c>
      <c r="AP11" s="16">
        <f t="shared" si="4"/>
        <v>331758</v>
      </c>
      <c r="AQ11" s="16">
        <f t="shared" si="5"/>
        <v>381378</v>
      </c>
      <c r="AR11" s="16">
        <f t="shared" si="6"/>
        <v>414117</v>
      </c>
      <c r="AS11" s="16">
        <f t="shared" si="7"/>
        <v>453369</v>
      </c>
    </row>
    <row r="12" spans="1:45" x14ac:dyDescent="0.5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56752</v>
      </c>
      <c r="K12" s="16">
        <v>57459</v>
      </c>
      <c r="L12" s="16">
        <v>60519</v>
      </c>
      <c r="M12" s="16">
        <v>29644</v>
      </c>
      <c r="N12" s="16">
        <v>51764</v>
      </c>
      <c r="O12" s="16">
        <v>51116</v>
      </c>
      <c r="P12" s="16">
        <v>52252.4</v>
      </c>
      <c r="Q12" s="16">
        <v>51762</v>
      </c>
      <c r="R12" s="16">
        <v>53658</v>
      </c>
      <c r="S12" s="16">
        <v>53487</v>
      </c>
      <c r="T12" s="16">
        <v>55447</v>
      </c>
      <c r="U12" s="16">
        <v>55624</v>
      </c>
      <c r="V12" s="16">
        <v>54292</v>
      </c>
      <c r="W12" s="16">
        <v>54366</v>
      </c>
      <c r="X12" s="16">
        <v>55293</v>
      </c>
      <c r="Y12" s="16">
        <v>54077</v>
      </c>
      <c r="Z12" s="16">
        <v>53005</v>
      </c>
      <c r="AA12" s="16">
        <v>52813</v>
      </c>
      <c r="AB12" s="16">
        <v>51100</v>
      </c>
      <c r="AC12" s="16">
        <v>53327</v>
      </c>
      <c r="AD12" s="16">
        <v>56710</v>
      </c>
      <c r="AE12" s="16">
        <v>59411</v>
      </c>
      <c r="AF12" s="16">
        <v>61679</v>
      </c>
      <c r="AG12" s="16">
        <v>61026</v>
      </c>
      <c r="AH12" s="16">
        <v>62307</v>
      </c>
      <c r="AI12" s="16">
        <v>66241</v>
      </c>
      <c r="AJ12" s="16">
        <v>67951</v>
      </c>
      <c r="AK12" s="2"/>
      <c r="AL12" s="16">
        <f t="shared" si="0"/>
        <v>0</v>
      </c>
      <c r="AM12" s="16">
        <f t="shared" si="1"/>
        <v>0</v>
      </c>
      <c r="AN12" s="16">
        <f t="shared" si="2"/>
        <v>204374</v>
      </c>
      <c r="AO12" s="16">
        <f t="shared" si="3"/>
        <v>206894.4</v>
      </c>
      <c r="AP12" s="16">
        <f t="shared" si="4"/>
        <v>218216</v>
      </c>
      <c r="AQ12" s="16">
        <f t="shared" si="5"/>
        <v>218028</v>
      </c>
      <c r="AR12" s="16">
        <f t="shared" si="6"/>
        <v>210245</v>
      </c>
      <c r="AS12" s="16">
        <f t="shared" si="7"/>
        <v>238826</v>
      </c>
    </row>
    <row r="13" spans="1:45" x14ac:dyDescent="0.5">
      <c r="A13" s="15" t="s">
        <v>28</v>
      </c>
      <c r="B13" s="16">
        <v>-62</v>
      </c>
      <c r="C13" s="16">
        <v>-180</v>
      </c>
      <c r="D13" s="16">
        <v>-577</v>
      </c>
      <c r="E13" s="16">
        <v>168</v>
      </c>
      <c r="F13" s="16">
        <v>549</v>
      </c>
      <c r="G13" s="16">
        <v>266</v>
      </c>
      <c r="H13" s="16">
        <v>-250</v>
      </c>
      <c r="I13" s="16">
        <v>-350</v>
      </c>
      <c r="J13" s="16">
        <v>-231</v>
      </c>
      <c r="K13" s="16">
        <v>-372.17505000000006</v>
      </c>
      <c r="L13" s="16">
        <v>-613</v>
      </c>
      <c r="M13" s="16">
        <v>-685</v>
      </c>
      <c r="N13" s="16">
        <v>-61</v>
      </c>
      <c r="O13" s="16">
        <v>-4.7</v>
      </c>
      <c r="P13" s="16">
        <v>-33</v>
      </c>
      <c r="Q13" s="16">
        <v>-9582</v>
      </c>
      <c r="R13" s="16">
        <v>1103</v>
      </c>
      <c r="S13" s="16">
        <v>-4388</v>
      </c>
      <c r="T13" s="16">
        <v>1615</v>
      </c>
      <c r="U13" s="16">
        <v>-242941</v>
      </c>
      <c r="V13" s="16">
        <v>-422</v>
      </c>
      <c r="W13" s="16">
        <v>25</v>
      </c>
      <c r="X13" s="16">
        <v>-357</v>
      </c>
      <c r="Y13" s="16">
        <v>-48945</v>
      </c>
      <c r="Z13" s="16">
        <v>-116</v>
      </c>
      <c r="AA13" s="16">
        <v>765</v>
      </c>
      <c r="AB13" s="16">
        <v>-1020</v>
      </c>
      <c r="AC13" s="16">
        <v>-54589</v>
      </c>
      <c r="AD13" s="16">
        <v>585</v>
      </c>
      <c r="AE13" s="16">
        <v>-500</v>
      </c>
      <c r="AF13" s="16">
        <v>-817</v>
      </c>
      <c r="AG13" s="16">
        <v>3112</v>
      </c>
      <c r="AH13" s="16">
        <v>2504</v>
      </c>
      <c r="AI13" s="16">
        <v>219</v>
      </c>
      <c r="AJ13" s="16">
        <v>-10</v>
      </c>
      <c r="AK13" s="2"/>
      <c r="AL13" s="16">
        <f t="shared" si="0"/>
        <v>-651</v>
      </c>
      <c r="AM13" s="16">
        <f t="shared" si="1"/>
        <v>215</v>
      </c>
      <c r="AN13" s="16">
        <f t="shared" si="2"/>
        <v>-1901.1750500000001</v>
      </c>
      <c r="AO13" s="16">
        <f t="shared" si="3"/>
        <v>-9680.7000000000007</v>
      </c>
      <c r="AP13" s="16">
        <f t="shared" si="4"/>
        <v>-244611</v>
      </c>
      <c r="AQ13" s="16">
        <f t="shared" si="5"/>
        <v>-49699</v>
      </c>
      <c r="AR13" s="16">
        <f t="shared" si="6"/>
        <v>-54960</v>
      </c>
      <c r="AS13" s="16">
        <f t="shared" si="7"/>
        <v>2380</v>
      </c>
    </row>
    <row r="14" spans="1:45" x14ac:dyDescent="0.5">
      <c r="A14" s="15" t="s">
        <v>29</v>
      </c>
      <c r="B14" s="16">
        <v>-17108</v>
      </c>
      <c r="C14" s="16">
        <v>-25811</v>
      </c>
      <c r="D14" s="16">
        <v>16377</v>
      </c>
      <c r="E14" s="16">
        <v>36811</v>
      </c>
      <c r="F14" s="16">
        <v>-26298</v>
      </c>
      <c r="G14" s="16">
        <v>-45372</v>
      </c>
      <c r="H14" s="16">
        <v>-40315</v>
      </c>
      <c r="I14" s="16">
        <v>131745</v>
      </c>
      <c r="J14" s="16">
        <v>-58510</v>
      </c>
      <c r="K14" s="16">
        <v>-59221</v>
      </c>
      <c r="L14" s="16">
        <v>-34285</v>
      </c>
      <c r="M14" s="16">
        <v>13648</v>
      </c>
      <c r="N14" s="16">
        <v>-68016</v>
      </c>
      <c r="O14" s="16">
        <v>-162068</v>
      </c>
      <c r="P14" s="16">
        <v>4634</v>
      </c>
      <c r="Q14" s="16">
        <v>54238</v>
      </c>
      <c r="R14" s="16">
        <v>-57302</v>
      </c>
      <c r="S14" s="16">
        <v>-8295</v>
      </c>
      <c r="T14" s="16">
        <v>-117433</v>
      </c>
      <c r="U14" s="16">
        <v>-30332</v>
      </c>
      <c r="V14" s="16">
        <v>-94110</v>
      </c>
      <c r="W14" s="16">
        <v>-59548</v>
      </c>
      <c r="X14" s="16">
        <v>-73438</v>
      </c>
      <c r="Y14" s="16">
        <v>93264</v>
      </c>
      <c r="Z14" s="16">
        <v>-15783</v>
      </c>
      <c r="AA14" s="16">
        <v>-28189</v>
      </c>
      <c r="AB14" s="16">
        <v>-21930</v>
      </c>
      <c r="AC14" s="16">
        <v>42109</v>
      </c>
      <c r="AD14" s="16">
        <v>42334</v>
      </c>
      <c r="AE14" s="16">
        <v>735</v>
      </c>
      <c r="AF14" s="16">
        <v>-3319</v>
      </c>
      <c r="AG14" s="16">
        <v>-46560</v>
      </c>
      <c r="AH14" s="16">
        <v>22556</v>
      </c>
      <c r="AI14" s="16">
        <v>-8457</v>
      </c>
      <c r="AJ14" s="16">
        <v>14190</v>
      </c>
      <c r="AK14" s="2"/>
      <c r="AL14" s="16">
        <f t="shared" si="0"/>
        <v>10269</v>
      </c>
      <c r="AM14" s="16">
        <f t="shared" si="1"/>
        <v>19760</v>
      </c>
      <c r="AN14" s="16">
        <f t="shared" si="2"/>
        <v>-138368</v>
      </c>
      <c r="AO14" s="16">
        <f t="shared" si="3"/>
        <v>-171212</v>
      </c>
      <c r="AP14" s="16">
        <f t="shared" si="4"/>
        <v>-213362</v>
      </c>
      <c r="AQ14" s="16">
        <f t="shared" si="5"/>
        <v>-133832</v>
      </c>
      <c r="AR14" s="16">
        <f t="shared" si="6"/>
        <v>-23793</v>
      </c>
      <c r="AS14" s="16">
        <f t="shared" si="7"/>
        <v>-6810</v>
      </c>
    </row>
    <row r="15" spans="1:45" x14ac:dyDescent="0.5">
      <c r="A15" s="15" t="s">
        <v>1024</v>
      </c>
      <c r="B15" s="16">
        <v>3588</v>
      </c>
      <c r="C15" s="16">
        <v>-2137</v>
      </c>
      <c r="D15" s="16">
        <v>-3287</v>
      </c>
      <c r="E15" s="16">
        <v>-274</v>
      </c>
      <c r="F15" s="16">
        <v>-783</v>
      </c>
      <c r="G15" s="16">
        <v>-3727</v>
      </c>
      <c r="H15" s="16">
        <v>-2749</v>
      </c>
      <c r="I15" s="16">
        <v>1070</v>
      </c>
      <c r="J15" s="16">
        <v>4894</v>
      </c>
      <c r="K15" s="16">
        <v>-11291</v>
      </c>
      <c r="L15" s="16">
        <v>1142</v>
      </c>
      <c r="M15" s="16">
        <v>10470</v>
      </c>
      <c r="N15" s="16">
        <v>7867</v>
      </c>
      <c r="O15" s="16">
        <v>6232</v>
      </c>
      <c r="P15" s="16">
        <v>5697.4</v>
      </c>
      <c r="Q15" s="16">
        <v>-8995</v>
      </c>
      <c r="R15" s="16">
        <v>-6336</v>
      </c>
      <c r="S15" s="16">
        <v>-2786</v>
      </c>
      <c r="T15" s="16">
        <v>4736</v>
      </c>
      <c r="U15" s="16">
        <v>22895</v>
      </c>
      <c r="V15" s="16">
        <v>4295</v>
      </c>
      <c r="W15" s="16">
        <v>7650</v>
      </c>
      <c r="X15" s="16">
        <v>4048</v>
      </c>
      <c r="Y15" s="16">
        <v>6735</v>
      </c>
      <c r="Z15" s="16">
        <v>-4332</v>
      </c>
      <c r="AA15" s="16">
        <v>-6159</v>
      </c>
      <c r="AB15" s="16">
        <v>656</v>
      </c>
      <c r="AC15" s="16">
        <v>16846</v>
      </c>
      <c r="AD15" s="16">
        <v>-15979</v>
      </c>
      <c r="AE15" s="16">
        <v>10378</v>
      </c>
      <c r="AF15" s="16">
        <v>3214</v>
      </c>
      <c r="AG15" s="16">
        <v>11648</v>
      </c>
      <c r="AH15" s="16">
        <v>13270</v>
      </c>
      <c r="AI15" s="16">
        <v>-1173</v>
      </c>
      <c r="AJ15" s="16">
        <v>32178</v>
      </c>
      <c r="AK15" s="2"/>
      <c r="AL15" s="16">
        <f t="shared" si="0"/>
        <v>-2110</v>
      </c>
      <c r="AM15" s="16">
        <f t="shared" si="1"/>
        <v>-6189</v>
      </c>
      <c r="AN15" s="16">
        <f t="shared" si="2"/>
        <v>5215</v>
      </c>
      <c r="AO15" s="16">
        <f t="shared" si="3"/>
        <v>10801.400000000001</v>
      </c>
      <c r="AP15" s="16">
        <f t="shared" si="4"/>
        <v>18509</v>
      </c>
      <c r="AQ15" s="16">
        <f t="shared" si="5"/>
        <v>22728</v>
      </c>
      <c r="AR15" s="16">
        <f t="shared" si="6"/>
        <v>7011</v>
      </c>
      <c r="AS15" s="16">
        <f t="shared" si="7"/>
        <v>9261</v>
      </c>
    </row>
    <row r="16" spans="1:45" x14ac:dyDescent="0.5">
      <c r="A16" s="15" t="s">
        <v>1092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>
        <v>0</v>
      </c>
      <c r="V16" s="16"/>
      <c r="W16" s="16">
        <v>0</v>
      </c>
      <c r="X16" s="16">
        <v>0</v>
      </c>
      <c r="Y16" s="16">
        <v>9074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5628</v>
      </c>
      <c r="AH16" s="16">
        <v>0</v>
      </c>
      <c r="AI16" s="16">
        <v>0</v>
      </c>
      <c r="AJ16" s="16">
        <v>0</v>
      </c>
      <c r="AK16" s="2"/>
      <c r="AL16" s="16"/>
      <c r="AM16" s="16"/>
      <c r="AN16" s="16"/>
      <c r="AO16" s="16"/>
      <c r="AP16" s="16"/>
      <c r="AQ16" s="16">
        <f t="shared" si="5"/>
        <v>9074</v>
      </c>
      <c r="AR16" s="16">
        <f t="shared" si="6"/>
        <v>0</v>
      </c>
      <c r="AS16" s="16">
        <f t="shared" si="7"/>
        <v>5628</v>
      </c>
    </row>
    <row r="17" spans="1:45" x14ac:dyDescent="0.5">
      <c r="A17" s="15" t="s">
        <v>1025</v>
      </c>
      <c r="B17" s="16">
        <v>-100416</v>
      </c>
      <c r="C17" s="16">
        <v>21528</v>
      </c>
      <c r="D17" s="16">
        <v>16872</v>
      </c>
      <c r="E17" s="16">
        <v>-71465</v>
      </c>
      <c r="F17" s="16">
        <v>10721</v>
      </c>
      <c r="G17" s="16">
        <v>12777</v>
      </c>
      <c r="H17" s="16">
        <v>12004</v>
      </c>
      <c r="I17" s="16">
        <v>-1502</v>
      </c>
      <c r="J17" s="16">
        <v>206</v>
      </c>
      <c r="K17" s="16">
        <v>822</v>
      </c>
      <c r="L17" s="16">
        <v>1709</v>
      </c>
      <c r="M17" s="16">
        <v>674</v>
      </c>
      <c r="N17" s="16">
        <v>2782</v>
      </c>
      <c r="O17" s="16">
        <v>626</v>
      </c>
      <c r="P17" s="16">
        <v>4874</v>
      </c>
      <c r="Q17" s="16">
        <v>-356</v>
      </c>
      <c r="R17" s="16">
        <v>1869</v>
      </c>
      <c r="S17" s="16">
        <v>865</v>
      </c>
      <c r="T17" s="16">
        <v>3376</v>
      </c>
      <c r="U17" s="16">
        <v>14100</v>
      </c>
      <c r="V17" s="16">
        <v>5816</v>
      </c>
      <c r="W17" s="16">
        <v>7489</v>
      </c>
      <c r="X17" s="16">
        <v>7728</v>
      </c>
      <c r="Y17" s="16">
        <v>-119552</v>
      </c>
      <c r="Z17" s="16">
        <v>5629</v>
      </c>
      <c r="AA17" s="16">
        <v>4329</v>
      </c>
      <c r="AB17" s="16">
        <v>1680</v>
      </c>
      <c r="AC17" s="16">
        <v>1797</v>
      </c>
      <c r="AD17" s="16">
        <v>9695</v>
      </c>
      <c r="AE17" s="16">
        <v>14842</v>
      </c>
      <c r="AF17" s="16">
        <v>18573</v>
      </c>
      <c r="AG17" s="16">
        <v>25520</v>
      </c>
      <c r="AH17" s="16">
        <v>23976</v>
      </c>
      <c r="AI17" s="16">
        <v>17928</v>
      </c>
      <c r="AJ17" s="16">
        <v>28920</v>
      </c>
      <c r="AK17" s="2"/>
      <c r="AL17" s="16">
        <f t="shared" ref="AL17:AL29" si="8">SUM(B17:E17)</f>
        <v>-133481</v>
      </c>
      <c r="AM17" s="16">
        <f t="shared" ref="AM17:AM29" si="9">SUM(F17:I17)</f>
        <v>34000</v>
      </c>
      <c r="AN17" s="16">
        <f t="shared" ref="AN17:AN29" si="10">SUM(J17:M17)</f>
        <v>3411</v>
      </c>
      <c r="AO17" s="16">
        <f t="shared" ref="AO17:AO29" si="11">SUM(N17:Q17)</f>
        <v>7926</v>
      </c>
      <c r="AP17" s="16">
        <f t="shared" ref="AP17:AP29" si="12">SUM(R17:U17)</f>
        <v>20210</v>
      </c>
      <c r="AQ17" s="16">
        <f t="shared" si="5"/>
        <v>-98519</v>
      </c>
      <c r="AR17" s="16">
        <f t="shared" si="6"/>
        <v>13435</v>
      </c>
      <c r="AS17" s="16">
        <f t="shared" si="7"/>
        <v>68630</v>
      </c>
    </row>
    <row r="18" spans="1:45" x14ac:dyDescent="0.5">
      <c r="A18" s="15" t="s">
        <v>1289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>
        <v>36347</v>
      </c>
      <c r="AK18" s="2"/>
      <c r="AL18" s="16"/>
      <c r="AM18" s="16"/>
      <c r="AN18" s="16"/>
      <c r="AO18" s="16"/>
      <c r="AP18" s="16"/>
      <c r="AQ18" s="16"/>
      <c r="AR18" s="16"/>
      <c r="AS18" s="16"/>
    </row>
    <row r="19" spans="1:45" x14ac:dyDescent="0.5">
      <c r="A19" s="15" t="s">
        <v>30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5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2"/>
      <c r="AL19" s="16">
        <f t="shared" si="8"/>
        <v>0</v>
      </c>
      <c r="AM19" s="16">
        <f t="shared" si="9"/>
        <v>0</v>
      </c>
      <c r="AN19" s="16">
        <f t="shared" si="10"/>
        <v>0</v>
      </c>
      <c r="AO19" s="16">
        <f t="shared" si="11"/>
        <v>5</v>
      </c>
      <c r="AP19" s="16">
        <f t="shared" si="12"/>
        <v>0</v>
      </c>
      <c r="AQ19" s="16">
        <f t="shared" si="5"/>
        <v>0</v>
      </c>
      <c r="AR19" s="16">
        <f t="shared" si="6"/>
        <v>0</v>
      </c>
      <c r="AS19" s="16">
        <f t="shared" si="7"/>
        <v>0</v>
      </c>
    </row>
    <row r="20" spans="1:45" x14ac:dyDescent="0.5">
      <c r="A20" s="15" t="s">
        <v>1101</v>
      </c>
      <c r="B20" s="16">
        <v>0</v>
      </c>
      <c r="C20" s="16">
        <v>0</v>
      </c>
      <c r="D20" s="16">
        <v>0</v>
      </c>
      <c r="E20" s="16">
        <v>-398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-867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-552</v>
      </c>
      <c r="V20" s="16">
        <v>0</v>
      </c>
      <c r="W20" s="16">
        <v>0</v>
      </c>
      <c r="X20" s="16">
        <v>0</v>
      </c>
      <c r="Y20" s="16">
        <v>-385</v>
      </c>
      <c r="Z20" s="16">
        <v>0</v>
      </c>
      <c r="AA20" s="16">
        <v>0</v>
      </c>
      <c r="AB20" s="16">
        <v>0</v>
      </c>
      <c r="AC20" s="16">
        <v>-924</v>
      </c>
      <c r="AD20" s="16">
        <v>0</v>
      </c>
      <c r="AE20" s="16">
        <v>0</v>
      </c>
      <c r="AF20" s="16">
        <v>0</v>
      </c>
      <c r="AG20" s="16">
        <v>-970</v>
      </c>
      <c r="AH20" s="16">
        <v>0</v>
      </c>
      <c r="AI20" s="16">
        <v>0</v>
      </c>
      <c r="AJ20" s="16">
        <v>0</v>
      </c>
      <c r="AK20" s="2"/>
      <c r="AL20" s="16">
        <f t="shared" si="8"/>
        <v>-398</v>
      </c>
      <c r="AM20" s="16">
        <f t="shared" si="9"/>
        <v>0</v>
      </c>
      <c r="AN20" s="16">
        <f t="shared" si="10"/>
        <v>-867</v>
      </c>
      <c r="AO20" s="16">
        <f t="shared" si="11"/>
        <v>0</v>
      </c>
      <c r="AP20" s="16">
        <f t="shared" si="12"/>
        <v>-552</v>
      </c>
      <c r="AQ20" s="16">
        <f t="shared" si="5"/>
        <v>-385</v>
      </c>
      <c r="AR20" s="16">
        <f t="shared" si="6"/>
        <v>-924</v>
      </c>
      <c r="AS20" s="16">
        <f t="shared" si="7"/>
        <v>-970</v>
      </c>
    </row>
    <row r="21" spans="1:45" x14ac:dyDescent="0.5">
      <c r="A21" s="15" t="s">
        <v>31</v>
      </c>
      <c r="B21" s="16">
        <v>-43706</v>
      </c>
      <c r="C21" s="16">
        <v>22988</v>
      </c>
      <c r="D21" s="16">
        <v>37590</v>
      </c>
      <c r="E21" s="16">
        <v>26365</v>
      </c>
      <c r="F21" s="16">
        <v>22078</v>
      </c>
      <c r="G21" s="16">
        <v>32481</v>
      </c>
      <c r="H21" s="16">
        <v>31513</v>
      </c>
      <c r="I21" s="16">
        <v>30890</v>
      </c>
      <c r="J21" s="16">
        <v>34032</v>
      </c>
      <c r="K21" s="16">
        <v>40355</v>
      </c>
      <c r="L21" s="16">
        <v>46409</v>
      </c>
      <c r="M21" s="16">
        <v>35362</v>
      </c>
      <c r="N21" s="16">
        <v>33240</v>
      </c>
      <c r="O21" s="16">
        <v>43999</v>
      </c>
      <c r="P21" s="16">
        <v>38385</v>
      </c>
      <c r="Q21" s="16">
        <v>52710</v>
      </c>
      <c r="R21" s="16">
        <v>46151</v>
      </c>
      <c r="S21" s="16">
        <v>46530</v>
      </c>
      <c r="T21" s="16">
        <v>63504</v>
      </c>
      <c r="U21" s="16">
        <v>87486</v>
      </c>
      <c r="V21" s="16">
        <v>108606</v>
      </c>
      <c r="W21" s="16">
        <v>144075</v>
      </c>
      <c r="X21" s="16">
        <v>135053</v>
      </c>
      <c r="Y21" s="16">
        <v>141976</v>
      </c>
      <c r="Z21" s="16">
        <v>164425</v>
      </c>
      <c r="AA21" s="16">
        <v>161778</v>
      </c>
      <c r="AB21" s="16">
        <v>144662</v>
      </c>
      <c r="AC21" s="16">
        <v>118979</v>
      </c>
      <c r="AD21" s="16">
        <v>115795</v>
      </c>
      <c r="AE21" s="16">
        <v>100824</v>
      </c>
      <c r="AF21" s="16">
        <v>81580</v>
      </c>
      <c r="AG21" s="16">
        <v>66395</v>
      </c>
      <c r="AH21" s="16">
        <v>69893</v>
      </c>
      <c r="AI21" s="16">
        <v>77532</v>
      </c>
      <c r="AJ21" s="16">
        <v>82523</v>
      </c>
      <c r="AK21" s="2"/>
      <c r="AL21" s="16">
        <f t="shared" si="8"/>
        <v>43237</v>
      </c>
      <c r="AM21" s="16">
        <f t="shared" si="9"/>
        <v>116962</v>
      </c>
      <c r="AN21" s="16">
        <f t="shared" si="10"/>
        <v>156158</v>
      </c>
      <c r="AO21" s="16">
        <f t="shared" si="11"/>
        <v>168334</v>
      </c>
      <c r="AP21" s="16">
        <f t="shared" si="12"/>
        <v>243671</v>
      </c>
      <c r="AQ21" s="16">
        <f t="shared" si="5"/>
        <v>529710</v>
      </c>
      <c r="AR21" s="16">
        <f t="shared" si="6"/>
        <v>589844</v>
      </c>
      <c r="AS21" s="16">
        <f t="shared" si="7"/>
        <v>364594</v>
      </c>
    </row>
    <row r="22" spans="1:45" x14ac:dyDescent="0.5">
      <c r="A22" s="15" t="s">
        <v>1026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8824</v>
      </c>
      <c r="K22" s="16">
        <v>9197</v>
      </c>
      <c r="L22" s="16">
        <v>8543</v>
      </c>
      <c r="M22" s="16">
        <v>62398</v>
      </c>
      <c r="N22" s="16">
        <v>21927</v>
      </c>
      <c r="O22" s="16">
        <v>21558</v>
      </c>
      <c r="P22" s="16">
        <v>21643</v>
      </c>
      <c r="Q22" s="16">
        <v>20464</v>
      </c>
      <c r="R22" s="16">
        <v>20750</v>
      </c>
      <c r="S22" s="16">
        <v>20256</v>
      </c>
      <c r="T22" s="16">
        <v>20198</v>
      </c>
      <c r="U22" s="16">
        <v>19679</v>
      </c>
      <c r="V22" s="16">
        <v>21011</v>
      </c>
      <c r="W22" s="16">
        <v>21281</v>
      </c>
      <c r="X22" s="16">
        <v>21371</v>
      </c>
      <c r="Y22" s="16">
        <v>20297</v>
      </c>
      <c r="Z22" s="16">
        <v>20154</v>
      </c>
      <c r="AA22" s="16">
        <v>19481</v>
      </c>
      <c r="AB22" s="16">
        <v>18346</v>
      </c>
      <c r="AC22" s="16">
        <v>23647</v>
      </c>
      <c r="AD22" s="16">
        <v>28075</v>
      </c>
      <c r="AE22" s="16">
        <v>28875</v>
      </c>
      <c r="AF22" s="16">
        <v>29258</v>
      </c>
      <c r="AG22" s="16">
        <v>27893</v>
      </c>
      <c r="AH22" s="16">
        <v>28715</v>
      </c>
      <c r="AI22" s="16">
        <v>31269</v>
      </c>
      <c r="AJ22" s="16">
        <v>32121</v>
      </c>
      <c r="AK22" s="2"/>
      <c r="AL22" s="16">
        <f t="shared" si="8"/>
        <v>0</v>
      </c>
      <c r="AM22" s="16">
        <f t="shared" si="9"/>
        <v>0</v>
      </c>
      <c r="AN22" s="16">
        <f t="shared" si="10"/>
        <v>88962</v>
      </c>
      <c r="AO22" s="16">
        <f t="shared" si="11"/>
        <v>85592</v>
      </c>
      <c r="AP22" s="16">
        <f t="shared" si="12"/>
        <v>80883</v>
      </c>
      <c r="AQ22" s="16">
        <f t="shared" si="5"/>
        <v>83960</v>
      </c>
      <c r="AR22" s="16">
        <f t="shared" si="6"/>
        <v>81628</v>
      </c>
      <c r="AS22" s="16">
        <f t="shared" si="7"/>
        <v>114101</v>
      </c>
    </row>
    <row r="23" spans="1:45" x14ac:dyDescent="0.5">
      <c r="A23" s="15" t="s">
        <v>32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2538</v>
      </c>
      <c r="O23" s="16">
        <v>1326</v>
      </c>
      <c r="P23" s="16">
        <v>-3864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-2921</v>
      </c>
      <c r="AB23" s="16">
        <v>-8648</v>
      </c>
      <c r="AC23" s="16">
        <v>8648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2"/>
      <c r="AL23" s="16">
        <f t="shared" si="8"/>
        <v>0</v>
      </c>
      <c r="AM23" s="16">
        <f t="shared" si="9"/>
        <v>0</v>
      </c>
      <c r="AN23" s="16">
        <f t="shared" si="10"/>
        <v>0</v>
      </c>
      <c r="AO23" s="16">
        <f t="shared" si="11"/>
        <v>0</v>
      </c>
      <c r="AP23" s="16">
        <f t="shared" si="12"/>
        <v>0</v>
      </c>
      <c r="AQ23" s="16">
        <f t="shared" si="5"/>
        <v>0</v>
      </c>
      <c r="AR23" s="16">
        <f t="shared" si="6"/>
        <v>-2921</v>
      </c>
      <c r="AS23" s="16">
        <f t="shared" si="7"/>
        <v>0</v>
      </c>
    </row>
    <row r="24" spans="1:45" x14ac:dyDescent="0.5">
      <c r="A24" s="15" t="s">
        <v>1251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5012</v>
      </c>
      <c r="AI24" s="16">
        <v>-5012</v>
      </c>
      <c r="AJ24" s="16">
        <v>0</v>
      </c>
      <c r="AK24" s="2"/>
      <c r="AL24" s="16"/>
      <c r="AM24" s="16"/>
      <c r="AN24" s="16"/>
      <c r="AO24" s="16"/>
      <c r="AP24" s="16"/>
      <c r="AQ24" s="16"/>
      <c r="AR24" s="16"/>
      <c r="AS24" s="16"/>
    </row>
    <row r="25" spans="1:45" x14ac:dyDescent="0.5">
      <c r="A25" s="15" t="s">
        <v>33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-52829</v>
      </c>
      <c r="P25" s="16">
        <v>-29993</v>
      </c>
      <c r="Q25" s="16">
        <v>-9260</v>
      </c>
      <c r="R25" s="16">
        <v>-12364</v>
      </c>
      <c r="S25" s="16">
        <v>-11726</v>
      </c>
      <c r="T25" s="16">
        <v>-6412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2"/>
      <c r="AL25" s="16">
        <f t="shared" si="8"/>
        <v>0</v>
      </c>
      <c r="AM25" s="16">
        <f t="shared" si="9"/>
        <v>0</v>
      </c>
      <c r="AN25" s="16">
        <f t="shared" si="10"/>
        <v>0</v>
      </c>
      <c r="AO25" s="16">
        <f t="shared" si="11"/>
        <v>-92082</v>
      </c>
      <c r="AP25" s="16">
        <f t="shared" si="12"/>
        <v>-30502</v>
      </c>
      <c r="AQ25" s="16">
        <f t="shared" si="5"/>
        <v>0</v>
      </c>
      <c r="AR25" s="16">
        <f t="shared" si="6"/>
        <v>0</v>
      </c>
      <c r="AS25" s="16">
        <f t="shared" si="7"/>
        <v>0</v>
      </c>
    </row>
    <row r="26" spans="1:45" x14ac:dyDescent="0.5">
      <c r="A26" s="15" t="s">
        <v>1175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-1680</v>
      </c>
      <c r="AF26" s="16">
        <v>0</v>
      </c>
      <c r="AG26" s="16">
        <v>0</v>
      </c>
      <c r="AH26" s="16">
        <v>0</v>
      </c>
      <c r="AI26" s="16">
        <v>-2646</v>
      </c>
      <c r="AJ26" s="16">
        <v>0</v>
      </c>
      <c r="AK26" s="2"/>
      <c r="AL26" s="16"/>
      <c r="AM26" s="16"/>
      <c r="AN26" s="16"/>
      <c r="AO26" s="16"/>
      <c r="AP26" s="16"/>
      <c r="AQ26" s="16"/>
      <c r="AR26" s="16"/>
      <c r="AS26" s="16">
        <f t="shared" si="7"/>
        <v>-1680</v>
      </c>
    </row>
    <row r="27" spans="1:45" x14ac:dyDescent="0.5">
      <c r="A27" s="15" t="s">
        <v>34</v>
      </c>
      <c r="B27" s="16">
        <v>-10126</v>
      </c>
      <c r="C27" s="16">
        <v>-9222</v>
      </c>
      <c r="D27" s="16">
        <v>-8199</v>
      </c>
      <c r="E27" s="16">
        <v>-6509</v>
      </c>
      <c r="F27" s="16">
        <v>-5912</v>
      </c>
      <c r="G27" s="16">
        <v>-5863</v>
      </c>
      <c r="H27" s="16">
        <v>-6129</v>
      </c>
      <c r="I27" s="16">
        <v>-5973</v>
      </c>
      <c r="J27" s="16">
        <v>-6034</v>
      </c>
      <c r="K27" s="16">
        <v>-6177</v>
      </c>
      <c r="L27" s="16">
        <v>-6747</v>
      </c>
      <c r="M27" s="16">
        <v>-7719</v>
      </c>
      <c r="N27" s="16">
        <v>-6303</v>
      </c>
      <c r="O27" s="16">
        <v>-3582</v>
      </c>
      <c r="P27" s="16">
        <v>-1262.4000000000001</v>
      </c>
      <c r="Q27" s="16">
        <v>-2179</v>
      </c>
      <c r="R27" s="16">
        <v>-2233</v>
      </c>
      <c r="S27" s="16">
        <v>-3152</v>
      </c>
      <c r="T27" s="16">
        <v>-4944</v>
      </c>
      <c r="U27" s="16">
        <v>-6806</v>
      </c>
      <c r="V27" s="16">
        <v>-9083</v>
      </c>
      <c r="W27" s="16">
        <v>-10662</v>
      </c>
      <c r="X27" s="16">
        <v>-11929</v>
      </c>
      <c r="Y27" s="16">
        <v>-11780</v>
      </c>
      <c r="Z27" s="16">
        <v>-15414</v>
      </c>
      <c r="AA27" s="16">
        <v>-39175</v>
      </c>
      <c r="AB27" s="16">
        <v>-29167</v>
      </c>
      <c r="AC27" s="16">
        <v>-13226</v>
      </c>
      <c r="AD27" s="16">
        <v>-14955</v>
      </c>
      <c r="AE27" s="16">
        <v>-8262</v>
      </c>
      <c r="AF27" s="16">
        <v>-12167</v>
      </c>
      <c r="AG27" s="16">
        <v>-1295</v>
      </c>
      <c r="AH27" s="16">
        <v>-9802</v>
      </c>
      <c r="AI27" s="16">
        <v>-11080</v>
      </c>
      <c r="AJ27" s="16">
        <v>-16634</v>
      </c>
      <c r="AK27" s="2"/>
      <c r="AL27" s="16">
        <f t="shared" si="8"/>
        <v>-34056</v>
      </c>
      <c r="AM27" s="16">
        <f t="shared" si="9"/>
        <v>-23877</v>
      </c>
      <c r="AN27" s="16">
        <f t="shared" si="10"/>
        <v>-26677</v>
      </c>
      <c r="AO27" s="16">
        <f t="shared" si="11"/>
        <v>-13326.4</v>
      </c>
      <c r="AP27" s="16">
        <f t="shared" si="12"/>
        <v>-17135</v>
      </c>
      <c r="AQ27" s="16">
        <f t="shared" si="5"/>
        <v>-43454</v>
      </c>
      <c r="AR27" s="16">
        <f t="shared" si="6"/>
        <v>-96982</v>
      </c>
      <c r="AS27" s="16">
        <f t="shared" si="7"/>
        <v>-36679</v>
      </c>
    </row>
    <row r="28" spans="1:45" x14ac:dyDescent="0.5">
      <c r="A28" s="15" t="s">
        <v>35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-8497.4</v>
      </c>
      <c r="Q28" s="16">
        <v>368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2"/>
      <c r="AL28" s="16">
        <f t="shared" si="8"/>
        <v>0</v>
      </c>
      <c r="AM28" s="16">
        <f t="shared" si="9"/>
        <v>0</v>
      </c>
      <c r="AN28" s="16">
        <f t="shared" si="10"/>
        <v>0</v>
      </c>
      <c r="AO28" s="16">
        <f t="shared" si="11"/>
        <v>-8129.4</v>
      </c>
      <c r="AP28" s="16">
        <f t="shared" si="12"/>
        <v>0</v>
      </c>
      <c r="AQ28" s="16">
        <f t="shared" si="5"/>
        <v>0</v>
      </c>
      <c r="AR28" s="16">
        <f t="shared" si="6"/>
        <v>0</v>
      </c>
      <c r="AS28" s="16">
        <f t="shared" si="7"/>
        <v>0</v>
      </c>
    </row>
    <row r="29" spans="1:45" x14ac:dyDescent="0.5">
      <c r="A29" s="15" t="s">
        <v>36</v>
      </c>
      <c r="B29" s="16">
        <v>-409</v>
      </c>
      <c r="C29" s="16">
        <v>211</v>
      </c>
      <c r="D29" s="16">
        <v>-290</v>
      </c>
      <c r="E29" s="16">
        <v>488</v>
      </c>
      <c r="F29" s="16">
        <v>-703</v>
      </c>
      <c r="G29" s="16">
        <v>824</v>
      </c>
      <c r="H29" s="16">
        <v>-352</v>
      </c>
      <c r="I29" s="16">
        <v>231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2"/>
      <c r="AL29" s="16">
        <f t="shared" si="8"/>
        <v>0</v>
      </c>
      <c r="AM29" s="16">
        <f t="shared" si="9"/>
        <v>0</v>
      </c>
      <c r="AN29" s="16">
        <f t="shared" si="10"/>
        <v>0</v>
      </c>
      <c r="AO29" s="16">
        <f t="shared" si="11"/>
        <v>0</v>
      </c>
      <c r="AP29" s="16">
        <f t="shared" si="12"/>
        <v>0</v>
      </c>
      <c r="AQ29" s="16">
        <f t="shared" si="5"/>
        <v>0</v>
      </c>
      <c r="AR29" s="16">
        <f t="shared" si="6"/>
        <v>0</v>
      </c>
      <c r="AS29" s="16">
        <f t="shared" si="7"/>
        <v>0</v>
      </c>
    </row>
    <row r="30" spans="1:45" x14ac:dyDescent="0.5">
      <c r="A30" s="10" t="s">
        <v>37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L30" s="11"/>
      <c r="AM30" s="11"/>
      <c r="AN30" s="11"/>
      <c r="AO30" s="11"/>
      <c r="AP30" s="11"/>
      <c r="AQ30" s="11"/>
      <c r="AR30" s="11"/>
      <c r="AS30" s="11"/>
    </row>
    <row r="31" spans="1:45" x14ac:dyDescent="0.5">
      <c r="A31" s="15" t="s">
        <v>38</v>
      </c>
      <c r="B31" s="16">
        <v>381905</v>
      </c>
      <c r="C31" s="16">
        <v>-189692</v>
      </c>
      <c r="D31" s="16">
        <v>-29689</v>
      </c>
      <c r="E31" s="16">
        <v>-600753</v>
      </c>
      <c r="F31" s="16">
        <v>297649</v>
      </c>
      <c r="G31" s="16">
        <v>-457193</v>
      </c>
      <c r="H31" s="16">
        <v>-166520</v>
      </c>
      <c r="I31" s="16">
        <v>-642673.70452999987</v>
      </c>
      <c r="J31" s="16">
        <v>238963</v>
      </c>
      <c r="K31" s="16">
        <v>-256901</v>
      </c>
      <c r="L31" s="16">
        <v>-243835</v>
      </c>
      <c r="M31" s="16">
        <v>-506292</v>
      </c>
      <c r="N31" s="16">
        <v>440671</v>
      </c>
      <c r="O31" s="16">
        <v>1000877</v>
      </c>
      <c r="P31" s="16">
        <v>-138172</v>
      </c>
      <c r="Q31" s="16">
        <v>-503282</v>
      </c>
      <c r="R31" s="16">
        <v>417708</v>
      </c>
      <c r="S31" s="16">
        <v>-523842</v>
      </c>
      <c r="T31" s="16">
        <v>-396401</v>
      </c>
      <c r="U31" s="16">
        <v>-974469</v>
      </c>
      <c r="V31" s="16">
        <v>301728</v>
      </c>
      <c r="W31" s="16">
        <v>-753218</v>
      </c>
      <c r="X31" s="16">
        <v>207037</v>
      </c>
      <c r="Y31" s="16">
        <v>-404084</v>
      </c>
      <c r="Z31" s="16">
        <v>274021</v>
      </c>
      <c r="AA31" s="16">
        <v>-209728</v>
      </c>
      <c r="AB31" s="16">
        <v>-144179</v>
      </c>
      <c r="AC31" s="16">
        <v>-441785</v>
      </c>
      <c r="AD31" s="16">
        <v>344523</v>
      </c>
      <c r="AE31" s="16">
        <v>-397620</v>
      </c>
      <c r="AF31" s="16">
        <v>-305114</v>
      </c>
      <c r="AG31" s="16">
        <v>-849586</v>
      </c>
      <c r="AH31" s="16">
        <v>309132</v>
      </c>
      <c r="AI31" s="16">
        <v>-519864</v>
      </c>
      <c r="AJ31" s="16">
        <v>-299199</v>
      </c>
      <c r="AK31" s="2"/>
      <c r="AL31" s="16">
        <f t="shared" ref="AL31:AL42" si="13">SUM(B31:E31)</f>
        <v>-438229</v>
      </c>
      <c r="AM31" s="16">
        <f t="shared" ref="AM31:AM42" si="14">SUM(F31:I31)</f>
        <v>-968737.70452999987</v>
      </c>
      <c r="AN31" s="16">
        <f t="shared" ref="AN31:AN42" si="15">SUM(J31:M31)</f>
        <v>-768065</v>
      </c>
      <c r="AO31" s="16">
        <f t="shared" ref="AO31:AO42" si="16">SUM(N31:Q31)</f>
        <v>800094</v>
      </c>
      <c r="AP31" s="16">
        <f t="shared" ref="AP31:AP42" si="17">SUM(R31:U31)</f>
        <v>-1477004</v>
      </c>
      <c r="AQ31" s="16">
        <f t="shared" ref="AQ31:AQ42" si="18">SUM(V31:Y31)</f>
        <v>-648537</v>
      </c>
      <c r="AR31" s="16">
        <f t="shared" ref="AR31:AR42" si="19">SUM(Z31:AC31)</f>
        <v>-521671</v>
      </c>
      <c r="AS31" s="16">
        <f t="shared" si="7"/>
        <v>-1207797</v>
      </c>
    </row>
    <row r="32" spans="1:45" x14ac:dyDescent="0.5">
      <c r="A32" s="15" t="s">
        <v>39</v>
      </c>
      <c r="B32" s="16">
        <v>-108064</v>
      </c>
      <c r="C32" s="16">
        <v>2600</v>
      </c>
      <c r="D32" s="16">
        <v>-31332</v>
      </c>
      <c r="E32" s="16">
        <v>70919</v>
      </c>
      <c r="F32" s="16">
        <v>-207337</v>
      </c>
      <c r="G32" s="16">
        <v>-62936</v>
      </c>
      <c r="H32" s="16">
        <v>-49193</v>
      </c>
      <c r="I32" s="16">
        <v>129116</v>
      </c>
      <c r="J32" s="16">
        <v>-145940</v>
      </c>
      <c r="K32" s="16">
        <v>89499</v>
      </c>
      <c r="L32" s="16">
        <v>-137914</v>
      </c>
      <c r="M32" s="16">
        <v>64156</v>
      </c>
      <c r="N32" s="16">
        <v>-256810</v>
      </c>
      <c r="O32" s="16">
        <v>173632</v>
      </c>
      <c r="P32" s="16">
        <v>43693</v>
      </c>
      <c r="Q32" s="16">
        <v>37556</v>
      </c>
      <c r="R32" s="16">
        <v>-344769</v>
      </c>
      <c r="S32" s="16">
        <v>135620</v>
      </c>
      <c r="T32" s="16">
        <v>-116616</v>
      </c>
      <c r="U32" s="16">
        <v>77588</v>
      </c>
      <c r="V32" s="16">
        <v>-268471</v>
      </c>
      <c r="W32" s="16">
        <v>90695</v>
      </c>
      <c r="X32" s="16">
        <v>-47361</v>
      </c>
      <c r="Y32" s="16">
        <v>135709</v>
      </c>
      <c r="Z32" s="16">
        <v>-257263</v>
      </c>
      <c r="AA32" s="16">
        <v>65975</v>
      </c>
      <c r="AB32" s="16">
        <v>19730</v>
      </c>
      <c r="AC32" s="16">
        <v>225443</v>
      </c>
      <c r="AD32" s="16">
        <v>-196139</v>
      </c>
      <c r="AE32" s="16">
        <v>-15183</v>
      </c>
      <c r="AF32" s="16">
        <v>-163064</v>
      </c>
      <c r="AG32" s="16">
        <v>182065</v>
      </c>
      <c r="AH32" s="16">
        <v>-344405</v>
      </c>
      <c r="AI32" s="16">
        <v>103747</v>
      </c>
      <c r="AJ32" s="16">
        <v>-151485</v>
      </c>
      <c r="AK32" s="2"/>
      <c r="AL32" s="16">
        <f t="shared" si="13"/>
        <v>-65877</v>
      </c>
      <c r="AM32" s="16">
        <f t="shared" si="14"/>
        <v>-190350</v>
      </c>
      <c r="AN32" s="16">
        <f t="shared" si="15"/>
        <v>-130199</v>
      </c>
      <c r="AO32" s="16">
        <f t="shared" si="16"/>
        <v>-1929</v>
      </c>
      <c r="AP32" s="16">
        <f t="shared" si="17"/>
        <v>-248177</v>
      </c>
      <c r="AQ32" s="16">
        <f t="shared" si="18"/>
        <v>-89428</v>
      </c>
      <c r="AR32" s="16">
        <f t="shared" si="19"/>
        <v>53885</v>
      </c>
      <c r="AS32" s="16">
        <f t="shared" si="7"/>
        <v>-192321</v>
      </c>
    </row>
    <row r="33" spans="1:45" x14ac:dyDescent="0.5">
      <c r="A33" s="15" t="s">
        <v>40</v>
      </c>
      <c r="B33" s="16">
        <v>3842</v>
      </c>
      <c r="C33" s="16">
        <v>61710</v>
      </c>
      <c r="D33" s="16">
        <v>7786</v>
      </c>
      <c r="E33" s="16">
        <v>-136314</v>
      </c>
      <c r="F33" s="16">
        <v>19421</v>
      </c>
      <c r="G33" s="16">
        <v>25123</v>
      </c>
      <c r="H33" s="16">
        <v>-8285</v>
      </c>
      <c r="I33" s="16">
        <v>23511</v>
      </c>
      <c r="J33" s="16">
        <v>119101</v>
      </c>
      <c r="K33" s="16">
        <v>-125242</v>
      </c>
      <c r="L33" s="16">
        <v>-14895</v>
      </c>
      <c r="M33" s="16">
        <v>69738</v>
      </c>
      <c r="N33" s="16">
        <v>25766</v>
      </c>
      <c r="O33" s="16">
        <v>37256</v>
      </c>
      <c r="P33" s="16">
        <v>87635</v>
      </c>
      <c r="Q33" s="16">
        <v>51548</v>
      </c>
      <c r="R33" s="16">
        <v>-20911</v>
      </c>
      <c r="S33" s="16">
        <v>95192</v>
      </c>
      <c r="T33" s="16">
        <v>-87987</v>
      </c>
      <c r="U33" s="16">
        <v>103532</v>
      </c>
      <c r="V33" s="16">
        <v>25996</v>
      </c>
      <c r="W33" s="16">
        <v>35459</v>
      </c>
      <c r="X33" s="16">
        <v>7915</v>
      </c>
      <c r="Y33" s="16">
        <v>-93666</v>
      </c>
      <c r="Z33" s="16">
        <v>52288</v>
      </c>
      <c r="AA33" s="16">
        <v>48632</v>
      </c>
      <c r="AB33" s="16">
        <v>67426</v>
      </c>
      <c r="AC33" s="16">
        <v>201380</v>
      </c>
      <c r="AD33" s="16">
        <v>10855</v>
      </c>
      <c r="AE33" s="16">
        <v>8793</v>
      </c>
      <c r="AF33" s="16">
        <v>35510</v>
      </c>
      <c r="AG33" s="16">
        <v>163891</v>
      </c>
      <c r="AH33" s="16">
        <v>-51185</v>
      </c>
      <c r="AI33" s="16">
        <v>48071</v>
      </c>
      <c r="AJ33" s="16">
        <v>27392</v>
      </c>
      <c r="AK33" s="2"/>
      <c r="AL33" s="16">
        <f t="shared" si="13"/>
        <v>-62976</v>
      </c>
      <c r="AM33" s="16">
        <f t="shared" si="14"/>
        <v>59770</v>
      </c>
      <c r="AN33" s="16">
        <f t="shared" si="15"/>
        <v>48702</v>
      </c>
      <c r="AO33" s="16">
        <f t="shared" si="16"/>
        <v>202205</v>
      </c>
      <c r="AP33" s="16">
        <f t="shared" si="17"/>
        <v>89826</v>
      </c>
      <c r="AQ33" s="16">
        <f t="shared" si="18"/>
        <v>-24296</v>
      </c>
      <c r="AR33" s="16">
        <f t="shared" si="19"/>
        <v>369726</v>
      </c>
      <c r="AS33" s="16">
        <f t="shared" si="7"/>
        <v>219049</v>
      </c>
    </row>
    <row r="34" spans="1:45" x14ac:dyDescent="0.5">
      <c r="A34" s="15" t="s">
        <v>41</v>
      </c>
      <c r="B34" s="16">
        <v>-14294</v>
      </c>
      <c r="C34" s="16">
        <v>-16623</v>
      </c>
      <c r="D34" s="16">
        <v>22912</v>
      </c>
      <c r="E34" s="16">
        <v>3860</v>
      </c>
      <c r="F34" s="16">
        <v>-17851</v>
      </c>
      <c r="G34" s="16">
        <v>-6795</v>
      </c>
      <c r="H34" s="16">
        <v>9017</v>
      </c>
      <c r="I34" s="16">
        <v>9952</v>
      </c>
      <c r="J34" s="16">
        <v>-17379</v>
      </c>
      <c r="K34" s="16">
        <v>-15394</v>
      </c>
      <c r="L34" s="16">
        <v>3387</v>
      </c>
      <c r="M34" s="16">
        <v>-790</v>
      </c>
      <c r="N34" s="16">
        <v>-5674</v>
      </c>
      <c r="O34" s="16">
        <v>9088</v>
      </c>
      <c r="P34" s="16">
        <v>29494</v>
      </c>
      <c r="Q34" s="16">
        <v>-129724</v>
      </c>
      <c r="R34" s="16">
        <v>-14544</v>
      </c>
      <c r="S34" s="16">
        <v>-6143</v>
      </c>
      <c r="T34" s="16">
        <v>21900</v>
      </c>
      <c r="U34" s="16">
        <v>131825</v>
      </c>
      <c r="V34" s="16">
        <v>-25656</v>
      </c>
      <c r="W34" s="16">
        <v>-9447</v>
      </c>
      <c r="X34" s="16">
        <v>20724</v>
      </c>
      <c r="Y34" s="16">
        <v>-7390</v>
      </c>
      <c r="Z34" s="16">
        <v>-17520</v>
      </c>
      <c r="AA34" s="16">
        <v>-3080</v>
      </c>
      <c r="AB34" s="16">
        <v>-3683</v>
      </c>
      <c r="AC34" s="16">
        <v>10407</v>
      </c>
      <c r="AD34" s="16">
        <v>-1702</v>
      </c>
      <c r="AE34" s="16">
        <v>-6681</v>
      </c>
      <c r="AF34" s="16">
        <v>-938</v>
      </c>
      <c r="AG34" s="16">
        <v>-597</v>
      </c>
      <c r="AH34" s="16">
        <v>-5027</v>
      </c>
      <c r="AI34" s="16">
        <v>1132</v>
      </c>
      <c r="AJ34" s="16">
        <v>-4928</v>
      </c>
      <c r="AK34" s="2"/>
      <c r="AL34" s="16">
        <f t="shared" si="13"/>
        <v>-4145</v>
      </c>
      <c r="AM34" s="16">
        <f t="shared" si="14"/>
        <v>-5677</v>
      </c>
      <c r="AN34" s="16">
        <f t="shared" si="15"/>
        <v>-30176</v>
      </c>
      <c r="AO34" s="16">
        <f t="shared" si="16"/>
        <v>-96816</v>
      </c>
      <c r="AP34" s="16">
        <f t="shared" si="17"/>
        <v>133038</v>
      </c>
      <c r="AQ34" s="16">
        <f t="shared" si="18"/>
        <v>-21769</v>
      </c>
      <c r="AR34" s="16">
        <f t="shared" si="19"/>
        <v>-13876</v>
      </c>
      <c r="AS34" s="16">
        <f t="shared" si="7"/>
        <v>-9918</v>
      </c>
    </row>
    <row r="35" spans="1:45" x14ac:dyDescent="0.5">
      <c r="A35" s="15" t="s">
        <v>42</v>
      </c>
      <c r="B35" s="16">
        <v>-571</v>
      </c>
      <c r="C35" s="16">
        <v>-43312</v>
      </c>
      <c r="D35" s="16">
        <v>-11356</v>
      </c>
      <c r="E35" s="16">
        <v>-5292</v>
      </c>
      <c r="F35" s="16">
        <v>-8643</v>
      </c>
      <c r="G35" s="16">
        <v>-14979</v>
      </c>
      <c r="H35" s="16">
        <v>-11324</v>
      </c>
      <c r="I35" s="16">
        <v>-12342</v>
      </c>
      <c r="J35" s="16">
        <v>-6199</v>
      </c>
      <c r="K35" s="16">
        <v>-1808</v>
      </c>
      <c r="L35" s="16">
        <v>495</v>
      </c>
      <c r="M35" s="16">
        <v>125689</v>
      </c>
      <c r="N35" s="16">
        <v>-1244</v>
      </c>
      <c r="O35" s="16">
        <v>223</v>
      </c>
      <c r="P35" s="16">
        <v>230.90534999999409</v>
      </c>
      <c r="Q35" s="16">
        <v>-470</v>
      </c>
      <c r="R35" s="16">
        <v>-1621</v>
      </c>
      <c r="S35" s="16">
        <v>-4894</v>
      </c>
      <c r="T35" s="16">
        <v>-2786</v>
      </c>
      <c r="U35" s="16">
        <v>-6998</v>
      </c>
      <c r="V35" s="16">
        <v>-3096</v>
      </c>
      <c r="W35" s="16">
        <v>-4853</v>
      </c>
      <c r="X35" s="16">
        <v>-4431</v>
      </c>
      <c r="Y35" s="16">
        <v>-4116</v>
      </c>
      <c r="Z35" s="16">
        <v>134347</v>
      </c>
      <c r="AA35" s="16">
        <v>1439</v>
      </c>
      <c r="AB35" s="16">
        <v>568</v>
      </c>
      <c r="AC35" s="16">
        <v>654</v>
      </c>
      <c r="AD35" s="16">
        <v>3981</v>
      </c>
      <c r="AE35" s="16">
        <v>-1979</v>
      </c>
      <c r="AF35" s="16">
        <v>-4096</v>
      </c>
      <c r="AG35" s="16">
        <v>749</v>
      </c>
      <c r="AH35" s="16">
        <v>877</v>
      </c>
      <c r="AI35" s="16">
        <v>-4464</v>
      </c>
      <c r="AJ35" s="16">
        <v>-3924</v>
      </c>
      <c r="AK35" s="2"/>
      <c r="AL35" s="16">
        <f t="shared" si="13"/>
        <v>-60531</v>
      </c>
      <c r="AM35" s="16">
        <f t="shared" si="14"/>
        <v>-47288</v>
      </c>
      <c r="AN35" s="16">
        <f t="shared" si="15"/>
        <v>118177</v>
      </c>
      <c r="AO35" s="16">
        <f t="shared" si="16"/>
        <v>-1260.0946500000059</v>
      </c>
      <c r="AP35" s="16">
        <f t="shared" si="17"/>
        <v>-16299</v>
      </c>
      <c r="AQ35" s="16">
        <f t="shared" si="18"/>
        <v>-16496</v>
      </c>
      <c r="AR35" s="16">
        <f t="shared" si="19"/>
        <v>137008</v>
      </c>
      <c r="AS35" s="16">
        <f t="shared" si="7"/>
        <v>-1345</v>
      </c>
    </row>
    <row r="36" spans="1:45" x14ac:dyDescent="0.5">
      <c r="A36" s="15" t="s">
        <v>43</v>
      </c>
      <c r="B36" s="16">
        <v>31392</v>
      </c>
      <c r="C36" s="16">
        <v>43740.506889999982</v>
      </c>
      <c r="D36" s="16">
        <v>-67502.50688999999</v>
      </c>
      <c r="E36" s="16">
        <v>64924</v>
      </c>
      <c r="F36" s="16">
        <v>-505</v>
      </c>
      <c r="G36" s="16">
        <v>-31236</v>
      </c>
      <c r="H36" s="16">
        <v>-43062</v>
      </c>
      <c r="I36" s="16">
        <v>74046</v>
      </c>
      <c r="J36" s="16">
        <v>-59465</v>
      </c>
      <c r="K36" s="16">
        <v>-23337</v>
      </c>
      <c r="L36" s="16">
        <v>116416</v>
      </c>
      <c r="M36" s="16">
        <v>35187</v>
      </c>
      <c r="N36" s="16">
        <v>-97856</v>
      </c>
      <c r="O36" s="16">
        <v>-296448</v>
      </c>
      <c r="P36" s="16">
        <v>334465</v>
      </c>
      <c r="Q36" s="16">
        <v>294226.22100000002</v>
      </c>
      <c r="R36" s="16">
        <v>9155</v>
      </c>
      <c r="S36" s="16">
        <v>-146808</v>
      </c>
      <c r="T36" s="16">
        <v>23188</v>
      </c>
      <c r="U36" s="16">
        <v>121657</v>
      </c>
      <c r="V36" s="16">
        <v>26301</v>
      </c>
      <c r="W36" s="16">
        <v>-85891</v>
      </c>
      <c r="X36" s="16">
        <v>-96853</v>
      </c>
      <c r="Y36" s="16">
        <v>183656</v>
      </c>
      <c r="Z36" s="16">
        <v>-28737</v>
      </c>
      <c r="AA36" s="16">
        <v>-172898</v>
      </c>
      <c r="AB36" s="16">
        <v>140728</v>
      </c>
      <c r="AC36" s="16">
        <v>95348</v>
      </c>
      <c r="AD36" s="16">
        <v>124663</v>
      </c>
      <c r="AE36" s="16">
        <v>-20833</v>
      </c>
      <c r="AF36" s="16">
        <v>48246</v>
      </c>
      <c r="AG36" s="16">
        <v>46853</v>
      </c>
      <c r="AH36" s="16">
        <v>32691</v>
      </c>
      <c r="AI36" s="16">
        <v>-34725</v>
      </c>
      <c r="AJ36" s="16">
        <v>129</v>
      </c>
      <c r="AK36" s="16"/>
      <c r="AL36" s="16">
        <f t="shared" si="13"/>
        <v>72554</v>
      </c>
      <c r="AM36" s="16">
        <f t="shared" si="14"/>
        <v>-757</v>
      </c>
      <c r="AN36" s="16">
        <f t="shared" si="15"/>
        <v>68801</v>
      </c>
      <c r="AO36" s="16">
        <f t="shared" si="16"/>
        <v>234387.22100000002</v>
      </c>
      <c r="AP36" s="16">
        <f t="shared" si="17"/>
        <v>7192</v>
      </c>
      <c r="AQ36" s="16">
        <f t="shared" si="18"/>
        <v>27213</v>
      </c>
      <c r="AR36" s="16">
        <f t="shared" si="19"/>
        <v>34441</v>
      </c>
      <c r="AS36" s="16">
        <f t="shared" si="7"/>
        <v>198929</v>
      </c>
    </row>
    <row r="37" spans="1:45" x14ac:dyDescent="0.5">
      <c r="A37" s="15" t="s">
        <v>1163</v>
      </c>
      <c r="B37" s="16">
        <v>-16908</v>
      </c>
      <c r="C37" s="16">
        <v>4238.4931100000176</v>
      </c>
      <c r="D37" s="16">
        <v>-3558.4931100000176</v>
      </c>
      <c r="E37" s="16">
        <v>14141</v>
      </c>
      <c r="F37" s="16">
        <v>-29187</v>
      </c>
      <c r="G37" s="16">
        <v>5186</v>
      </c>
      <c r="H37" s="16">
        <v>-2560</v>
      </c>
      <c r="I37" s="16">
        <v>22733</v>
      </c>
      <c r="J37" s="16">
        <v>-26337</v>
      </c>
      <c r="K37" s="16">
        <v>-407</v>
      </c>
      <c r="L37" s="16">
        <v>25207</v>
      </c>
      <c r="M37" s="16">
        <v>44882</v>
      </c>
      <c r="N37" s="16">
        <v>-18525</v>
      </c>
      <c r="O37" s="16">
        <v>-79192</v>
      </c>
      <c r="P37" s="16">
        <v>55528</v>
      </c>
      <c r="Q37" s="16">
        <v>209524</v>
      </c>
      <c r="R37" s="16">
        <v>-25160</v>
      </c>
      <c r="S37" s="16">
        <v>-51174</v>
      </c>
      <c r="T37" s="16">
        <v>67777</v>
      </c>
      <c r="U37" s="16">
        <v>13959</v>
      </c>
      <c r="V37" s="16">
        <v>-98929</v>
      </c>
      <c r="W37" s="16">
        <v>-38859</v>
      </c>
      <c r="X37" s="16">
        <v>-5354</v>
      </c>
      <c r="Y37" s="16">
        <v>32190</v>
      </c>
      <c r="Z37" s="16">
        <v>160940</v>
      </c>
      <c r="AA37" s="16">
        <v>41679</v>
      </c>
      <c r="AB37" s="16">
        <v>-208661</v>
      </c>
      <c r="AC37" s="16">
        <v>13721</v>
      </c>
      <c r="AD37" s="16">
        <v>7897</v>
      </c>
      <c r="AE37" s="16">
        <v>-1289</v>
      </c>
      <c r="AF37" s="16">
        <v>36632</v>
      </c>
      <c r="AG37" s="16">
        <v>8104</v>
      </c>
      <c r="AH37" s="16">
        <v>-24574</v>
      </c>
      <c r="AI37" s="16">
        <v>-82998</v>
      </c>
      <c r="AJ37" s="16">
        <v>45072</v>
      </c>
      <c r="AK37" s="16"/>
      <c r="AL37" s="16">
        <f t="shared" si="13"/>
        <v>-2087</v>
      </c>
      <c r="AM37" s="16">
        <f t="shared" si="14"/>
        <v>-3828</v>
      </c>
      <c r="AN37" s="16">
        <f t="shared" si="15"/>
        <v>43345</v>
      </c>
      <c r="AO37" s="16">
        <f t="shared" si="16"/>
        <v>167335</v>
      </c>
      <c r="AP37" s="16">
        <f t="shared" si="17"/>
        <v>5402</v>
      </c>
      <c r="AQ37" s="16">
        <f t="shared" si="18"/>
        <v>-110952</v>
      </c>
      <c r="AR37" s="16">
        <f t="shared" si="19"/>
        <v>7679</v>
      </c>
      <c r="AS37" s="16">
        <f t="shared" si="7"/>
        <v>51344</v>
      </c>
    </row>
    <row r="38" spans="1:45" x14ac:dyDescent="0.5">
      <c r="A38" s="15" t="s">
        <v>44</v>
      </c>
      <c r="B38" s="16">
        <v>-40252</v>
      </c>
      <c r="C38" s="16">
        <v>14491</v>
      </c>
      <c r="D38" s="16">
        <v>38074</v>
      </c>
      <c r="E38" s="16">
        <v>59274</v>
      </c>
      <c r="F38" s="16">
        <v>-120405</v>
      </c>
      <c r="G38" s="16">
        <v>43844</v>
      </c>
      <c r="H38" s="16">
        <v>29666</v>
      </c>
      <c r="I38" s="16">
        <v>-21562</v>
      </c>
      <c r="J38" s="16">
        <v>-49275</v>
      </c>
      <c r="K38" s="16">
        <v>35861</v>
      </c>
      <c r="L38" s="16">
        <v>22511</v>
      </c>
      <c r="M38" s="16">
        <v>47306</v>
      </c>
      <c r="N38" s="16">
        <v>-32471</v>
      </c>
      <c r="O38" s="16">
        <v>-25126</v>
      </c>
      <c r="P38" s="16">
        <v>5140</v>
      </c>
      <c r="Q38" s="16">
        <v>-44308</v>
      </c>
      <c r="R38" s="16">
        <v>6310</v>
      </c>
      <c r="S38" s="16">
        <v>43193</v>
      </c>
      <c r="T38" s="16">
        <v>30998</v>
      </c>
      <c r="U38" s="16">
        <v>-395</v>
      </c>
      <c r="V38" s="16">
        <v>-30968</v>
      </c>
      <c r="W38" s="16">
        <v>25697</v>
      </c>
      <c r="X38" s="16">
        <v>8747</v>
      </c>
      <c r="Y38" s="16">
        <v>-31001</v>
      </c>
      <c r="Z38" s="16">
        <v>-15086</v>
      </c>
      <c r="AA38" s="16">
        <v>35584</v>
      </c>
      <c r="AB38" s="16">
        <v>36963</v>
      </c>
      <c r="AC38" s="16">
        <v>36714</v>
      </c>
      <c r="AD38" s="16">
        <v>-68276</v>
      </c>
      <c r="AE38" s="16">
        <v>25981</v>
      </c>
      <c r="AF38" s="16">
        <v>66271</v>
      </c>
      <c r="AG38" s="16">
        <v>35115</v>
      </c>
      <c r="AH38" s="16">
        <v>-94446</v>
      </c>
      <c r="AI38" s="16">
        <v>36962</v>
      </c>
      <c r="AJ38" s="16">
        <v>55774</v>
      </c>
      <c r="AK38" s="2"/>
      <c r="AL38" s="16">
        <f t="shared" si="13"/>
        <v>71587</v>
      </c>
      <c r="AM38" s="16">
        <f t="shared" si="14"/>
        <v>-68457</v>
      </c>
      <c r="AN38" s="16">
        <f t="shared" si="15"/>
        <v>56403</v>
      </c>
      <c r="AO38" s="16">
        <f t="shared" si="16"/>
        <v>-96765</v>
      </c>
      <c r="AP38" s="16">
        <f t="shared" si="17"/>
        <v>80106</v>
      </c>
      <c r="AQ38" s="16">
        <f t="shared" si="18"/>
        <v>-27525</v>
      </c>
      <c r="AR38" s="16">
        <f t="shared" si="19"/>
        <v>94175</v>
      </c>
      <c r="AS38" s="16">
        <f t="shared" si="7"/>
        <v>59091</v>
      </c>
    </row>
    <row r="39" spans="1:45" x14ac:dyDescent="0.5">
      <c r="A39" s="15" t="s">
        <v>45</v>
      </c>
      <c r="B39" s="16">
        <v>59341</v>
      </c>
      <c r="C39" s="16">
        <v>52670</v>
      </c>
      <c r="D39" s="16">
        <v>-2198</v>
      </c>
      <c r="E39" s="16">
        <v>98554</v>
      </c>
      <c r="F39" s="16">
        <v>60114</v>
      </c>
      <c r="G39" s="16">
        <v>85428</v>
      </c>
      <c r="H39" s="16">
        <v>78559</v>
      </c>
      <c r="I39" s="16">
        <v>311452</v>
      </c>
      <c r="J39" s="16">
        <v>62522</v>
      </c>
      <c r="K39" s="16">
        <v>74737</v>
      </c>
      <c r="L39" s="16">
        <v>57062</v>
      </c>
      <c r="M39" s="16">
        <v>75583</v>
      </c>
      <c r="N39" s="16">
        <v>42779.169400000013</v>
      </c>
      <c r="O39" s="16">
        <v>7512</v>
      </c>
      <c r="P39" s="16">
        <v>-34187</v>
      </c>
      <c r="Q39" s="16">
        <v>3685</v>
      </c>
      <c r="R39" s="16">
        <v>3973</v>
      </c>
      <c r="S39" s="16">
        <v>2022</v>
      </c>
      <c r="T39" s="16">
        <v>27245</v>
      </c>
      <c r="U39" s="16">
        <v>56238</v>
      </c>
      <c r="V39" s="16">
        <v>30602</v>
      </c>
      <c r="W39" s="16">
        <v>73306</v>
      </c>
      <c r="X39" s="16">
        <v>30342</v>
      </c>
      <c r="Y39" s="16">
        <v>6044</v>
      </c>
      <c r="Z39" s="16">
        <v>-17524</v>
      </c>
      <c r="AA39" s="16">
        <v>13722</v>
      </c>
      <c r="AB39" s="16">
        <v>5676</v>
      </c>
      <c r="AC39" s="16">
        <v>7899</v>
      </c>
      <c r="AD39" s="16">
        <v>21909</v>
      </c>
      <c r="AE39" s="16">
        <v>46055</v>
      </c>
      <c r="AF39" s="16">
        <v>45235</v>
      </c>
      <c r="AG39" s="16">
        <v>9731</v>
      </c>
      <c r="AH39" s="16">
        <v>49134</v>
      </c>
      <c r="AI39" s="16">
        <v>40151</v>
      </c>
      <c r="AJ39" s="16">
        <v>11023</v>
      </c>
      <c r="AK39" s="2"/>
      <c r="AL39" s="16">
        <f t="shared" si="13"/>
        <v>208367</v>
      </c>
      <c r="AM39" s="16">
        <f t="shared" si="14"/>
        <v>535553</v>
      </c>
      <c r="AN39" s="16">
        <f t="shared" si="15"/>
        <v>269904</v>
      </c>
      <c r="AO39" s="16">
        <f t="shared" si="16"/>
        <v>19789.169400000013</v>
      </c>
      <c r="AP39" s="16">
        <f t="shared" si="17"/>
        <v>89478</v>
      </c>
      <c r="AQ39" s="16">
        <f t="shared" si="18"/>
        <v>140294</v>
      </c>
      <c r="AR39" s="16">
        <f t="shared" si="19"/>
        <v>9773</v>
      </c>
      <c r="AS39" s="16">
        <f t="shared" si="7"/>
        <v>122930</v>
      </c>
    </row>
    <row r="40" spans="1:45" x14ac:dyDescent="0.5">
      <c r="A40" s="15" t="s">
        <v>46</v>
      </c>
      <c r="B40" s="16">
        <v>-91261</v>
      </c>
      <c r="C40" s="16">
        <v>46195</v>
      </c>
      <c r="D40" s="16">
        <v>-44407</v>
      </c>
      <c r="E40" s="16">
        <v>89779</v>
      </c>
      <c r="F40" s="16">
        <v>-99356</v>
      </c>
      <c r="G40" s="16">
        <v>-16543</v>
      </c>
      <c r="H40" s="16">
        <v>3265</v>
      </c>
      <c r="I40" s="16">
        <v>126038</v>
      </c>
      <c r="J40" s="16">
        <v>-142546</v>
      </c>
      <c r="K40" s="16">
        <v>33392</v>
      </c>
      <c r="L40" s="16">
        <v>-19076</v>
      </c>
      <c r="M40" s="16">
        <v>123282</v>
      </c>
      <c r="N40" s="16">
        <v>-152250</v>
      </c>
      <c r="O40" s="16">
        <v>-18140</v>
      </c>
      <c r="P40" s="16">
        <v>40432</v>
      </c>
      <c r="Q40" s="16">
        <v>101895</v>
      </c>
      <c r="R40" s="16">
        <v>-130571</v>
      </c>
      <c r="S40" s="16">
        <v>27993</v>
      </c>
      <c r="T40" s="16">
        <v>-329</v>
      </c>
      <c r="U40" s="16">
        <v>111510</v>
      </c>
      <c r="V40" s="16">
        <v>-102041</v>
      </c>
      <c r="W40" s="16">
        <v>24000</v>
      </c>
      <c r="X40" s="16">
        <v>-16748</v>
      </c>
      <c r="Y40" s="16">
        <v>202200</v>
      </c>
      <c r="Z40" s="16">
        <v>-163912</v>
      </c>
      <c r="AA40" s="16">
        <v>53528</v>
      </c>
      <c r="AB40" s="16">
        <v>-33090</v>
      </c>
      <c r="AC40" s="16">
        <v>59494</v>
      </c>
      <c r="AD40" s="16">
        <v>-88157</v>
      </c>
      <c r="AE40" s="16">
        <v>13233</v>
      </c>
      <c r="AF40" s="16">
        <v>-12588</v>
      </c>
      <c r="AG40" s="16">
        <v>130441</v>
      </c>
      <c r="AH40" s="16">
        <v>-138255</v>
      </c>
      <c r="AI40" s="16">
        <v>45343</v>
      </c>
      <c r="AJ40" s="16">
        <v>-32154</v>
      </c>
      <c r="AK40" s="2"/>
      <c r="AL40" s="16">
        <f t="shared" si="13"/>
        <v>306</v>
      </c>
      <c r="AM40" s="16">
        <f t="shared" si="14"/>
        <v>13404</v>
      </c>
      <c r="AN40" s="16">
        <f t="shared" si="15"/>
        <v>-4948</v>
      </c>
      <c r="AO40" s="16">
        <f t="shared" si="16"/>
        <v>-28063</v>
      </c>
      <c r="AP40" s="16">
        <f t="shared" si="17"/>
        <v>8603</v>
      </c>
      <c r="AQ40" s="16">
        <f t="shared" si="18"/>
        <v>107411</v>
      </c>
      <c r="AR40" s="16">
        <f t="shared" si="19"/>
        <v>-83980</v>
      </c>
      <c r="AS40" s="16">
        <f t="shared" si="7"/>
        <v>42929</v>
      </c>
    </row>
    <row r="41" spans="1:45" x14ac:dyDescent="0.5">
      <c r="A41" s="15" t="s">
        <v>47</v>
      </c>
      <c r="B41" s="16">
        <v>-61122</v>
      </c>
      <c r="C41" s="16">
        <v>24296</v>
      </c>
      <c r="D41" s="16">
        <v>40427</v>
      </c>
      <c r="E41" s="16">
        <v>169024</v>
      </c>
      <c r="F41" s="16">
        <v>-6261</v>
      </c>
      <c r="G41" s="16">
        <v>66782</v>
      </c>
      <c r="H41" s="16">
        <v>82202</v>
      </c>
      <c r="I41" s="16">
        <v>238592</v>
      </c>
      <c r="J41" s="16">
        <v>-77929</v>
      </c>
      <c r="K41" s="16">
        <v>118371</v>
      </c>
      <c r="L41" s="16">
        <v>182010</v>
      </c>
      <c r="M41" s="16">
        <v>65955</v>
      </c>
      <c r="N41" s="16">
        <v>-201983</v>
      </c>
      <c r="O41" s="16">
        <v>-103524</v>
      </c>
      <c r="P41" s="16">
        <v>204057.53996000005</v>
      </c>
      <c r="Q41" s="16">
        <v>244434</v>
      </c>
      <c r="R41" s="16">
        <v>8338</v>
      </c>
      <c r="S41" s="16">
        <v>250205</v>
      </c>
      <c r="T41" s="16">
        <v>176407</v>
      </c>
      <c r="U41" s="16">
        <v>285853</v>
      </c>
      <c r="V41" s="16">
        <v>-160769</v>
      </c>
      <c r="W41" s="16">
        <v>286712</v>
      </c>
      <c r="X41" s="16">
        <v>-112483</v>
      </c>
      <c r="Y41" s="16">
        <v>173342</v>
      </c>
      <c r="Z41" s="16">
        <v>-121060</v>
      </c>
      <c r="AA41" s="16">
        <v>-62961</v>
      </c>
      <c r="AB41" s="16">
        <v>-92844</v>
      </c>
      <c r="AC41" s="16">
        <v>59222</v>
      </c>
      <c r="AD41" s="16">
        <v>-117278</v>
      </c>
      <c r="AE41" s="16">
        <v>113466</v>
      </c>
      <c r="AF41" s="16">
        <v>75101</v>
      </c>
      <c r="AG41" s="16">
        <v>230614</v>
      </c>
      <c r="AH41" s="16">
        <v>-281006</v>
      </c>
      <c r="AI41" s="16">
        <v>163387</v>
      </c>
      <c r="AJ41" s="16">
        <v>77876</v>
      </c>
      <c r="AK41" s="2"/>
      <c r="AL41" s="16">
        <f t="shared" si="13"/>
        <v>172625</v>
      </c>
      <c r="AM41" s="16">
        <f t="shared" si="14"/>
        <v>381315</v>
      </c>
      <c r="AN41" s="16">
        <f t="shared" si="15"/>
        <v>288407</v>
      </c>
      <c r="AO41" s="16">
        <f t="shared" si="16"/>
        <v>142984.53996000005</v>
      </c>
      <c r="AP41" s="16">
        <f t="shared" si="17"/>
        <v>720803</v>
      </c>
      <c r="AQ41" s="16">
        <f t="shared" si="18"/>
        <v>186802</v>
      </c>
      <c r="AR41" s="16">
        <f t="shared" si="19"/>
        <v>-217643</v>
      </c>
      <c r="AS41" s="16">
        <f t="shared" si="7"/>
        <v>301903</v>
      </c>
    </row>
    <row r="42" spans="1:45" x14ac:dyDescent="0.5">
      <c r="A42" s="15" t="s">
        <v>48</v>
      </c>
      <c r="B42" s="16">
        <v>-39434</v>
      </c>
      <c r="C42" s="16">
        <v>36754</v>
      </c>
      <c r="D42" s="16">
        <v>10857</v>
      </c>
      <c r="E42" s="16">
        <v>49619</v>
      </c>
      <c r="F42" s="16">
        <v>-15288</v>
      </c>
      <c r="G42" s="16">
        <v>27633</v>
      </c>
      <c r="H42" s="16">
        <v>15022</v>
      </c>
      <c r="I42" s="16">
        <v>42783</v>
      </c>
      <c r="J42" s="16">
        <v>-1504</v>
      </c>
      <c r="K42" s="16">
        <v>-49385</v>
      </c>
      <c r="L42" s="16">
        <v>9092</v>
      </c>
      <c r="M42" s="16">
        <v>45504</v>
      </c>
      <c r="N42" s="16">
        <v>-62408</v>
      </c>
      <c r="O42" s="16">
        <v>93149</v>
      </c>
      <c r="P42" s="16">
        <v>-26101</v>
      </c>
      <c r="Q42" s="16">
        <v>-2730</v>
      </c>
      <c r="R42" s="16">
        <v>-15418</v>
      </c>
      <c r="S42" s="16">
        <v>9412</v>
      </c>
      <c r="T42" s="16">
        <v>33163</v>
      </c>
      <c r="U42" s="16">
        <v>2973</v>
      </c>
      <c r="V42" s="16">
        <v>-1288</v>
      </c>
      <c r="W42" s="16">
        <v>340</v>
      </c>
      <c r="X42" s="16">
        <v>31071</v>
      </c>
      <c r="Y42" s="16">
        <v>344262</v>
      </c>
      <c r="Z42" s="16">
        <v>-177765</v>
      </c>
      <c r="AA42" s="16">
        <v>-14489</v>
      </c>
      <c r="AB42" s="16">
        <v>7224</v>
      </c>
      <c r="AC42" s="16">
        <v>-57923</v>
      </c>
      <c r="AD42" s="16">
        <v>-39806</v>
      </c>
      <c r="AE42" s="16">
        <v>20165</v>
      </c>
      <c r="AF42" s="16">
        <v>-14108</v>
      </c>
      <c r="AG42" s="16">
        <v>62949</v>
      </c>
      <c r="AH42" s="16">
        <v>-26688</v>
      </c>
      <c r="AI42" s="16">
        <v>1243</v>
      </c>
      <c r="AJ42" s="16">
        <v>-56576</v>
      </c>
      <c r="AK42" s="2"/>
      <c r="AL42" s="16">
        <f t="shared" si="13"/>
        <v>57796</v>
      </c>
      <c r="AM42" s="16">
        <f t="shared" si="14"/>
        <v>70150</v>
      </c>
      <c r="AN42" s="16">
        <f t="shared" si="15"/>
        <v>3707</v>
      </c>
      <c r="AO42" s="16">
        <f t="shared" si="16"/>
        <v>1910</v>
      </c>
      <c r="AP42" s="16">
        <f t="shared" si="17"/>
        <v>30130</v>
      </c>
      <c r="AQ42" s="16">
        <f t="shared" si="18"/>
        <v>374385</v>
      </c>
      <c r="AR42" s="16">
        <f t="shared" si="19"/>
        <v>-242953</v>
      </c>
      <c r="AS42" s="16">
        <f t="shared" si="7"/>
        <v>29200</v>
      </c>
    </row>
    <row r="43" spans="1:45" x14ac:dyDescent="0.5">
      <c r="A43" s="18" t="s">
        <v>49</v>
      </c>
      <c r="B43" s="19">
        <f t="shared" ref="B43:V43" si="20">SUM(B31:B42,B7:B29)</f>
        <v>39468</v>
      </c>
      <c r="C43" s="19">
        <f t="shared" si="20"/>
        <v>247314</v>
      </c>
      <c r="D43" s="19">
        <f t="shared" si="20"/>
        <v>134943</v>
      </c>
      <c r="E43" s="19">
        <f t="shared" si="20"/>
        <v>300309</v>
      </c>
      <c r="F43" s="19">
        <f t="shared" si="20"/>
        <v>-33693.327970000246</v>
      </c>
      <c r="G43" s="19">
        <f t="shared" si="20"/>
        <v>-101332.67228999926</v>
      </c>
      <c r="H43" s="19">
        <f t="shared" si="20"/>
        <v>183787.81515999878</v>
      </c>
      <c r="I43" s="19">
        <f t="shared" si="20"/>
        <v>456862.81646000035</v>
      </c>
      <c r="J43" s="19">
        <f t="shared" si="20"/>
        <v>58234</v>
      </c>
      <c r="K43" s="19">
        <f t="shared" si="20"/>
        <v>120020.82495000001</v>
      </c>
      <c r="L43" s="19">
        <f t="shared" si="20"/>
        <v>305720</v>
      </c>
      <c r="M43" s="19">
        <f t="shared" si="20"/>
        <v>758486</v>
      </c>
      <c r="N43" s="19">
        <f t="shared" si="20"/>
        <v>15377.278413975029</v>
      </c>
      <c r="O43" s="19">
        <f t="shared" si="20"/>
        <v>343252.30625187774</v>
      </c>
      <c r="P43" s="19">
        <f t="shared" si="20"/>
        <v>613512.5274732156</v>
      </c>
      <c r="Q43" s="19">
        <f t="shared" si="20"/>
        <v>668123.64061092981</v>
      </c>
      <c r="R43" s="19">
        <f t="shared" si="20"/>
        <v>-192211</v>
      </c>
      <c r="S43" s="19">
        <f t="shared" si="20"/>
        <v>-1325</v>
      </c>
      <c r="T43" s="19">
        <f t="shared" si="20"/>
        <v>109811</v>
      </c>
      <c r="U43" s="19">
        <f t="shared" si="20"/>
        <v>326028</v>
      </c>
      <c r="V43" s="19">
        <f t="shared" si="20"/>
        <v>-49723</v>
      </c>
      <c r="W43" s="19">
        <f t="shared" ref="W43:AJ43" si="21">SUM(W7:W42)</f>
        <v>126400</v>
      </c>
      <c r="X43" s="19">
        <f t="shared" si="21"/>
        <v>459768</v>
      </c>
      <c r="Y43" s="19">
        <f t="shared" si="21"/>
        <v>1012532</v>
      </c>
      <c r="Z43" s="19">
        <f t="shared" si="21"/>
        <v>226563</v>
      </c>
      <c r="AA43" s="19">
        <f t="shared" si="21"/>
        <v>337276</v>
      </c>
      <c r="AB43" s="19">
        <f t="shared" si="21"/>
        <v>261821</v>
      </c>
      <c r="AC43" s="19">
        <f t="shared" si="21"/>
        <v>923056</v>
      </c>
      <c r="AD43" s="19">
        <f t="shared" si="21"/>
        <v>414006</v>
      </c>
      <c r="AE43" s="19">
        <f t="shared" si="21"/>
        <v>350043</v>
      </c>
      <c r="AF43" s="19">
        <f t="shared" si="21"/>
        <v>337071</v>
      </c>
      <c r="AG43" s="19">
        <f t="shared" si="21"/>
        <v>739683</v>
      </c>
      <c r="AH43" s="19">
        <f t="shared" si="21"/>
        <v>-63039</v>
      </c>
      <c r="AI43" s="19">
        <f t="shared" si="21"/>
        <v>445294</v>
      </c>
      <c r="AJ43" s="19">
        <f t="shared" si="21"/>
        <v>326011</v>
      </c>
      <c r="AL43" s="19">
        <f t="shared" ref="AL43:AR43" si="22">SUM(AL31:AL42,AL7:AL29)</f>
        <v>722034</v>
      </c>
      <c r="AM43" s="19">
        <f t="shared" si="22"/>
        <v>505624.63135999953</v>
      </c>
      <c r="AN43" s="19">
        <f t="shared" si="22"/>
        <v>1242460.82495</v>
      </c>
      <c r="AO43" s="19">
        <f t="shared" si="22"/>
        <v>1640265.7527499981</v>
      </c>
      <c r="AP43" s="19">
        <f t="shared" si="22"/>
        <v>242303</v>
      </c>
      <c r="AQ43" s="19">
        <f t="shared" si="22"/>
        <v>1548977</v>
      </c>
      <c r="AR43" s="19">
        <f t="shared" si="22"/>
        <v>1748716</v>
      </c>
      <c r="AS43" s="19">
        <f t="shared" si="7"/>
        <v>1840803</v>
      </c>
    </row>
    <row r="44" spans="1:45" x14ac:dyDescent="0.5">
      <c r="A44" s="15" t="s">
        <v>50</v>
      </c>
      <c r="B44" s="16">
        <v>-13016</v>
      </c>
      <c r="C44" s="16">
        <v>-22274</v>
      </c>
      <c r="D44" s="16">
        <v>-2304</v>
      </c>
      <c r="E44" s="16">
        <v>-6810</v>
      </c>
      <c r="F44" s="16">
        <v>-38480</v>
      </c>
      <c r="G44" s="16">
        <v>-16992</v>
      </c>
      <c r="H44" s="16">
        <v>-36357</v>
      </c>
      <c r="I44" s="16">
        <v>-32015</v>
      </c>
      <c r="J44" s="16">
        <v>-21374</v>
      </c>
      <c r="K44" s="16">
        <v>-30966</v>
      </c>
      <c r="L44" s="16">
        <v>-25519</v>
      </c>
      <c r="M44" s="16">
        <v>-29482.561039999993</v>
      </c>
      <c r="N44" s="16">
        <v>-21730</v>
      </c>
      <c r="O44" s="16">
        <v>-26518</v>
      </c>
      <c r="P44" s="16">
        <v>-21479</v>
      </c>
      <c r="Q44" s="16">
        <v>-37642</v>
      </c>
      <c r="R44" s="16">
        <v>-507</v>
      </c>
      <c r="S44" s="16">
        <v>-49058</v>
      </c>
      <c r="T44" s="16">
        <v>-37932</v>
      </c>
      <c r="U44" s="16">
        <v>-56574</v>
      </c>
      <c r="V44" s="16">
        <v>-47371</v>
      </c>
      <c r="W44" s="16">
        <v>-66815</v>
      </c>
      <c r="X44" s="16">
        <v>-23412</v>
      </c>
      <c r="Y44" s="16">
        <v>-141887</v>
      </c>
      <c r="Z44" s="16">
        <v>-18177</v>
      </c>
      <c r="AA44" s="16">
        <v>-187922</v>
      </c>
      <c r="AB44" s="16">
        <v>-14016</v>
      </c>
      <c r="AC44" s="16">
        <v>-154774</v>
      </c>
      <c r="AD44" s="16">
        <v>-17017</v>
      </c>
      <c r="AE44" s="16">
        <v>-101509</v>
      </c>
      <c r="AF44" s="16">
        <v>-41487</v>
      </c>
      <c r="AG44" s="16">
        <v>-43253</v>
      </c>
      <c r="AH44" s="16">
        <v>0</v>
      </c>
      <c r="AI44" s="16">
        <v>-62833</v>
      </c>
      <c r="AJ44" s="16">
        <v>1</v>
      </c>
      <c r="AK44" s="2"/>
      <c r="AL44" s="16">
        <f>SUM(B44:E44)</f>
        <v>-44404</v>
      </c>
      <c r="AM44" s="16">
        <f>SUM(F44:I44)</f>
        <v>-123844</v>
      </c>
      <c r="AN44" s="16">
        <f>SUM(J44:M44)</f>
        <v>-107341.56104</v>
      </c>
      <c r="AO44" s="16">
        <f>SUM(N44:Q44)</f>
        <v>-107369</v>
      </c>
      <c r="AP44" s="16">
        <f>SUM(R44:U44)</f>
        <v>-144071</v>
      </c>
      <c r="AQ44" s="16">
        <f>SUM(V44:Y44)</f>
        <v>-279485</v>
      </c>
      <c r="AR44" s="16">
        <f>SUM(Z44:AC44)</f>
        <v>-374889</v>
      </c>
      <c r="AS44" s="16">
        <f t="shared" si="7"/>
        <v>-203266</v>
      </c>
    </row>
    <row r="45" spans="1:45" x14ac:dyDescent="0.5">
      <c r="A45" s="15" t="s">
        <v>1027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-1000</v>
      </c>
      <c r="H45" s="16">
        <v>0</v>
      </c>
      <c r="I45" s="16">
        <v>-1871</v>
      </c>
      <c r="J45" s="16">
        <v>0</v>
      </c>
      <c r="K45" s="16">
        <v>-38</v>
      </c>
      <c r="L45" s="16">
        <v>38</v>
      </c>
      <c r="M45" s="16">
        <v>0</v>
      </c>
      <c r="N45" s="16">
        <v>-96</v>
      </c>
      <c r="O45" s="16">
        <v>-9.9999999947613104E-6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-11937</v>
      </c>
      <c r="V45" s="16">
        <v>-2238</v>
      </c>
      <c r="W45" s="16">
        <v>-2588</v>
      </c>
      <c r="X45" s="16">
        <v>-3341</v>
      </c>
      <c r="Y45" s="16">
        <v>-2477</v>
      </c>
      <c r="Z45" s="16">
        <v>-2091</v>
      </c>
      <c r="AA45" s="16">
        <v>-3762</v>
      </c>
      <c r="AB45" s="16">
        <v>-2448</v>
      </c>
      <c r="AC45" s="16">
        <v>-4283</v>
      </c>
      <c r="AD45" s="16">
        <v>-6415</v>
      </c>
      <c r="AE45" s="16">
        <v>-192</v>
      </c>
      <c r="AF45" s="16">
        <v>-10626</v>
      </c>
      <c r="AG45" s="16">
        <v>-8690</v>
      </c>
      <c r="AH45" s="16">
        <v>-2382</v>
      </c>
      <c r="AI45" s="16">
        <v>-2532</v>
      </c>
      <c r="AJ45" s="16">
        <v>-3536</v>
      </c>
      <c r="AK45" s="2"/>
      <c r="AL45" s="16">
        <f>SUM(B45:E45)</f>
        <v>0</v>
      </c>
      <c r="AM45" s="16">
        <f>SUM(F45:I45)</f>
        <v>-2871</v>
      </c>
      <c r="AN45" s="16">
        <f>SUM(J45:M45)</f>
        <v>0</v>
      </c>
      <c r="AO45" s="16">
        <f>SUM(N45:Q45)</f>
        <v>-96.000009999999989</v>
      </c>
      <c r="AP45" s="16">
        <f>SUM(R45:U45)</f>
        <v>-11937</v>
      </c>
      <c r="AQ45" s="16">
        <f>SUM(V45:Y45)</f>
        <v>-10644</v>
      </c>
      <c r="AR45" s="16">
        <f>SUM(Z45:AC45)</f>
        <v>-12584</v>
      </c>
      <c r="AS45" s="16">
        <f t="shared" si="7"/>
        <v>-25923</v>
      </c>
    </row>
    <row r="46" spans="1:45" x14ac:dyDescent="0.5">
      <c r="A46" s="15" t="s">
        <v>1028</v>
      </c>
      <c r="B46" s="16">
        <v>-79806</v>
      </c>
      <c r="C46" s="16">
        <v>-103705</v>
      </c>
      <c r="D46" s="16">
        <v>-2575</v>
      </c>
      <c r="E46" s="16">
        <v>-23592</v>
      </c>
      <c r="F46" s="16">
        <v>-79170</v>
      </c>
      <c r="G46" s="16">
        <v>-6149</v>
      </c>
      <c r="H46" s="16">
        <v>-4141</v>
      </c>
      <c r="I46" s="16">
        <v>-10706</v>
      </c>
      <c r="J46" s="16">
        <v>-535098</v>
      </c>
      <c r="K46" s="16">
        <v>139261</v>
      </c>
      <c r="L46" s="16">
        <v>-9859</v>
      </c>
      <c r="M46" s="16">
        <v>-133658</v>
      </c>
      <c r="N46" s="16">
        <v>-131336</v>
      </c>
      <c r="O46" s="16">
        <v>-3424</v>
      </c>
      <c r="P46" s="16">
        <v>-3419</v>
      </c>
      <c r="Q46" s="16">
        <v>-4191</v>
      </c>
      <c r="R46" s="16">
        <v>-7169</v>
      </c>
      <c r="S46" s="16">
        <v>-4707</v>
      </c>
      <c r="T46" s="16">
        <v>-2883</v>
      </c>
      <c r="U46" s="16">
        <v>-41097</v>
      </c>
      <c r="V46" s="16">
        <v>-41304</v>
      </c>
      <c r="W46" s="16">
        <v>-44297</v>
      </c>
      <c r="X46" s="16">
        <v>-3324</v>
      </c>
      <c r="Y46" s="16">
        <v>-62383</v>
      </c>
      <c r="Z46" s="16">
        <v>-7626</v>
      </c>
      <c r="AA46" s="16">
        <v>-12876</v>
      </c>
      <c r="AB46" s="16">
        <v>-5725</v>
      </c>
      <c r="AC46" s="16">
        <v>-7021</v>
      </c>
      <c r="AD46" s="16">
        <v>-11887</v>
      </c>
      <c r="AE46" s="16">
        <v>-25706</v>
      </c>
      <c r="AF46" s="16">
        <v>-26312</v>
      </c>
      <c r="AG46" s="16">
        <v>-41808</v>
      </c>
      <c r="AH46" s="16">
        <v>-37715</v>
      </c>
      <c r="AI46" s="16">
        <v>-58593</v>
      </c>
      <c r="AJ46" s="16">
        <v>-18802</v>
      </c>
      <c r="AK46" s="2"/>
      <c r="AL46" s="16">
        <f>SUM(B46:E46)</f>
        <v>-209678</v>
      </c>
      <c r="AM46" s="16">
        <f>SUM(F46:I46)</f>
        <v>-100166</v>
      </c>
      <c r="AN46" s="16">
        <f>SUM(J46:M46)</f>
        <v>-539354</v>
      </c>
      <c r="AO46" s="16">
        <f>SUM(N46:Q46)</f>
        <v>-142370</v>
      </c>
      <c r="AP46" s="16">
        <f>SUM(R46:U46)</f>
        <v>-55856</v>
      </c>
      <c r="AQ46" s="16">
        <f>SUM(V46:Y46)</f>
        <v>-151308</v>
      </c>
      <c r="AR46" s="16">
        <f>SUM(Z46:AC46)</f>
        <v>-33248</v>
      </c>
      <c r="AS46" s="16">
        <f t="shared" si="7"/>
        <v>-105713</v>
      </c>
    </row>
    <row r="47" spans="1:45" x14ac:dyDescent="0.5">
      <c r="A47" s="18" t="s">
        <v>51</v>
      </c>
      <c r="B47" s="19">
        <f t="shared" ref="B47:V47" si="23">SUM(B43:B46)</f>
        <v>-53354</v>
      </c>
      <c r="C47" s="19">
        <f t="shared" si="23"/>
        <v>121335</v>
      </c>
      <c r="D47" s="19">
        <f t="shared" si="23"/>
        <v>130064</v>
      </c>
      <c r="E47" s="19">
        <f t="shared" si="23"/>
        <v>269907</v>
      </c>
      <c r="F47" s="19">
        <f t="shared" si="23"/>
        <v>-151343.32797000025</v>
      </c>
      <c r="G47" s="19">
        <f t="shared" si="23"/>
        <v>-125473.67228999926</v>
      </c>
      <c r="H47" s="19">
        <f t="shared" si="23"/>
        <v>143289.81515999878</v>
      </c>
      <c r="I47" s="19">
        <f t="shared" si="23"/>
        <v>412270.81646000035</v>
      </c>
      <c r="J47" s="19">
        <f t="shared" si="23"/>
        <v>-498238</v>
      </c>
      <c r="K47" s="19">
        <f t="shared" si="23"/>
        <v>228277.82495000001</v>
      </c>
      <c r="L47" s="19">
        <f t="shared" si="23"/>
        <v>270380</v>
      </c>
      <c r="M47" s="19">
        <f t="shared" si="23"/>
        <v>595345.43896000006</v>
      </c>
      <c r="N47" s="19">
        <f t="shared" si="23"/>
        <v>-137784.72158602497</v>
      </c>
      <c r="O47" s="19">
        <f t="shared" si="23"/>
        <v>313310.30624187773</v>
      </c>
      <c r="P47" s="19">
        <f t="shared" si="23"/>
        <v>588614.5274732156</v>
      </c>
      <c r="Q47" s="19">
        <f t="shared" si="23"/>
        <v>626290.64061092981</v>
      </c>
      <c r="R47" s="19">
        <f t="shared" si="23"/>
        <v>-199887</v>
      </c>
      <c r="S47" s="19">
        <f t="shared" si="23"/>
        <v>-55090</v>
      </c>
      <c r="T47" s="19">
        <f t="shared" si="23"/>
        <v>68996</v>
      </c>
      <c r="U47" s="19">
        <f t="shared" si="23"/>
        <v>216420</v>
      </c>
      <c r="V47" s="19">
        <f t="shared" si="23"/>
        <v>-140636</v>
      </c>
      <c r="W47" s="19">
        <f t="shared" ref="W47:AD47" si="24">SUM(W43:W46)</f>
        <v>12700</v>
      </c>
      <c r="X47" s="19">
        <f t="shared" si="24"/>
        <v>429691</v>
      </c>
      <c r="Y47" s="19">
        <f t="shared" si="24"/>
        <v>805785</v>
      </c>
      <c r="Z47" s="19">
        <f t="shared" si="24"/>
        <v>198669</v>
      </c>
      <c r="AA47" s="19">
        <f t="shared" si="24"/>
        <v>132716</v>
      </c>
      <c r="AB47" s="19">
        <f t="shared" si="24"/>
        <v>239632</v>
      </c>
      <c r="AC47" s="19">
        <f t="shared" si="24"/>
        <v>756978</v>
      </c>
      <c r="AD47" s="19">
        <f t="shared" si="24"/>
        <v>378687</v>
      </c>
      <c r="AE47" s="19">
        <f t="shared" ref="AE47:AF47" si="25">SUM(AE43:AE46)</f>
        <v>222636</v>
      </c>
      <c r="AF47" s="19">
        <f t="shared" si="25"/>
        <v>258646</v>
      </c>
      <c r="AG47" s="19">
        <f t="shared" ref="AG47:AH47" si="26">SUM(AG43:AG46)</f>
        <v>645932</v>
      </c>
      <c r="AH47" s="19">
        <f t="shared" si="26"/>
        <v>-103136</v>
      </c>
      <c r="AI47" s="19">
        <f>SUM(AI43:AI46)</f>
        <v>321336</v>
      </c>
      <c r="AJ47" s="19">
        <f>SUM(AJ43:AJ46)</f>
        <v>303674</v>
      </c>
      <c r="AL47" s="19">
        <f t="shared" ref="AL47:AQ47" si="27">SUM(AL43:AL46)</f>
        <v>467952</v>
      </c>
      <c r="AM47" s="19">
        <f>SUM(AM43:AM46)</f>
        <v>278743.63135999953</v>
      </c>
      <c r="AN47" s="19">
        <f t="shared" si="27"/>
        <v>595765.26390999998</v>
      </c>
      <c r="AO47" s="19">
        <f t="shared" si="27"/>
        <v>1390430.752739998</v>
      </c>
      <c r="AP47" s="19">
        <f>SUM(AP43:AP46)</f>
        <v>30439</v>
      </c>
      <c r="AQ47" s="19">
        <f t="shared" si="27"/>
        <v>1107540</v>
      </c>
      <c r="AR47" s="19">
        <f t="shared" ref="AR47" si="28">SUM(AR43:AR46)</f>
        <v>1327995</v>
      </c>
      <c r="AS47" s="19">
        <f t="shared" si="7"/>
        <v>1505901</v>
      </c>
    </row>
    <row r="48" spans="1:45" x14ac:dyDescent="0.5">
      <c r="A48" s="10" t="s">
        <v>52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L48" s="12"/>
      <c r="AM48" s="12"/>
      <c r="AN48" s="12"/>
      <c r="AO48" s="12"/>
      <c r="AP48" s="12"/>
      <c r="AQ48" s="12"/>
      <c r="AR48" s="12"/>
      <c r="AS48" s="12"/>
    </row>
    <row r="49" spans="1:45" x14ac:dyDescent="0.5">
      <c r="A49" s="15" t="s">
        <v>1141</v>
      </c>
      <c r="B49" s="16">
        <v>-86789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-204145.21324000001</v>
      </c>
      <c r="M49" s="16">
        <v>0</v>
      </c>
      <c r="N49" s="16">
        <v>-130000</v>
      </c>
      <c r="O49" s="16">
        <v>0</v>
      </c>
      <c r="P49" s="16">
        <v>0</v>
      </c>
      <c r="Q49" s="16">
        <v>-29915</v>
      </c>
      <c r="R49" s="16">
        <v>0</v>
      </c>
      <c r="S49" s="16">
        <v>0</v>
      </c>
      <c r="T49" s="16">
        <v>0</v>
      </c>
      <c r="U49" s="16">
        <v>-1000</v>
      </c>
      <c r="V49" s="16">
        <v>0</v>
      </c>
      <c r="W49" s="16">
        <v>0</v>
      </c>
      <c r="X49" s="16">
        <v>0</v>
      </c>
      <c r="Y49" s="16">
        <v>0</v>
      </c>
      <c r="Z49" s="16">
        <v>-1035118</v>
      </c>
      <c r="AA49" s="16">
        <v>-1310079</v>
      </c>
      <c r="AB49" s="16">
        <v>-771586</v>
      </c>
      <c r="AC49" s="16">
        <v>-1271866</v>
      </c>
      <c r="AD49" s="16">
        <v>-392023</v>
      </c>
      <c r="AE49" s="16">
        <v>-359336</v>
      </c>
      <c r="AF49" s="16">
        <v>-686248</v>
      </c>
      <c r="AG49" s="16">
        <v>-64169</v>
      </c>
      <c r="AH49" s="16">
        <v>-110000</v>
      </c>
      <c r="AI49" s="16">
        <v>-155134</v>
      </c>
      <c r="AJ49" s="16">
        <v>-172645</v>
      </c>
      <c r="AK49" s="2"/>
      <c r="AL49" s="16">
        <f t="shared" ref="AL49:AL54" si="29">SUM(B49:E49)</f>
        <v>-86789</v>
      </c>
      <c r="AM49" s="16">
        <f t="shared" ref="AM49:AM54" si="30">SUM(F49:I49)</f>
        <v>0</v>
      </c>
      <c r="AN49" s="16">
        <f t="shared" ref="AN49:AN54" si="31">SUM(J49:M49)</f>
        <v>-204145.21324000001</v>
      </c>
      <c r="AO49" s="16">
        <f t="shared" ref="AO49:AO54" si="32">SUM(N49:Q49)</f>
        <v>-159915</v>
      </c>
      <c r="AP49" s="16">
        <f t="shared" ref="AP49:AP54" si="33">SUM(R49:U49)</f>
        <v>-1000</v>
      </c>
      <c r="AQ49" s="16">
        <f t="shared" ref="AQ49:AQ54" si="34">SUM(V49:Y49)</f>
        <v>0</v>
      </c>
      <c r="AR49" s="16">
        <f t="shared" ref="AR49:AR54" si="35">SUM(Z49:AC49)</f>
        <v>-4388649</v>
      </c>
      <c r="AS49" s="16">
        <f t="shared" si="7"/>
        <v>-1501776</v>
      </c>
    </row>
    <row r="50" spans="1:45" x14ac:dyDescent="0.5">
      <c r="A50" s="15" t="s">
        <v>53</v>
      </c>
      <c r="B50" s="16">
        <v>86277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98.292779999999993</v>
      </c>
      <c r="M50" s="16">
        <v>58</v>
      </c>
      <c r="N50" s="16">
        <v>0</v>
      </c>
      <c r="O50" s="16">
        <v>341872</v>
      </c>
      <c r="P50" s="16">
        <v>0</v>
      </c>
      <c r="Q50" s="16">
        <v>0</v>
      </c>
      <c r="R50" s="16">
        <v>53957</v>
      </c>
      <c r="S50" s="16">
        <v>0</v>
      </c>
      <c r="T50" s="16">
        <v>55257</v>
      </c>
      <c r="U50" s="16">
        <v>1022</v>
      </c>
      <c r="V50" s="16">
        <v>704</v>
      </c>
      <c r="W50" s="16">
        <v>-1</v>
      </c>
      <c r="X50" s="16">
        <v>31667</v>
      </c>
      <c r="Y50" s="16">
        <v>0</v>
      </c>
      <c r="Z50" s="16">
        <v>128882</v>
      </c>
      <c r="AA50" s="16">
        <v>1230822</v>
      </c>
      <c r="AB50" s="16">
        <v>1196446</v>
      </c>
      <c r="AC50" s="16">
        <v>1148692</v>
      </c>
      <c r="AD50" s="16">
        <v>801026</v>
      </c>
      <c r="AE50" s="16">
        <v>431777</v>
      </c>
      <c r="AF50" s="16">
        <v>859512</v>
      </c>
      <c r="AG50" s="16">
        <v>289540</v>
      </c>
      <c r="AH50" s="16">
        <v>109783</v>
      </c>
      <c r="AI50" s="16">
        <v>5814</v>
      </c>
      <c r="AJ50" s="16">
        <v>152710</v>
      </c>
      <c r="AK50" s="2"/>
      <c r="AL50" s="16">
        <f t="shared" si="29"/>
        <v>86277</v>
      </c>
      <c r="AM50" s="16">
        <f t="shared" si="30"/>
        <v>0</v>
      </c>
      <c r="AN50" s="16">
        <f t="shared" si="31"/>
        <v>156.29277999999999</v>
      </c>
      <c r="AO50" s="16">
        <f t="shared" si="32"/>
        <v>341872</v>
      </c>
      <c r="AP50" s="16">
        <f t="shared" si="33"/>
        <v>110236</v>
      </c>
      <c r="AQ50" s="16">
        <f t="shared" si="34"/>
        <v>32370</v>
      </c>
      <c r="AR50" s="16">
        <f t="shared" si="35"/>
        <v>3704842</v>
      </c>
      <c r="AS50" s="16">
        <f t="shared" si="7"/>
        <v>2381855</v>
      </c>
    </row>
    <row r="51" spans="1:45" x14ac:dyDescent="0.5">
      <c r="A51" s="15" t="s">
        <v>54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-167</v>
      </c>
      <c r="H51" s="16">
        <v>0</v>
      </c>
      <c r="I51" s="16">
        <v>-47</v>
      </c>
      <c r="J51" s="16">
        <v>0</v>
      </c>
      <c r="K51" s="16">
        <v>-43</v>
      </c>
      <c r="L51" s="16">
        <v>0</v>
      </c>
      <c r="M51" s="16">
        <v>-1</v>
      </c>
      <c r="N51" s="16">
        <v>0</v>
      </c>
      <c r="O51" s="16">
        <v>0</v>
      </c>
      <c r="P51" s="16">
        <v>-37</v>
      </c>
      <c r="Q51" s="16">
        <v>-237</v>
      </c>
      <c r="R51" s="16">
        <v>-4671</v>
      </c>
      <c r="S51" s="16">
        <v>0</v>
      </c>
      <c r="T51" s="16">
        <v>-220</v>
      </c>
      <c r="U51" s="16">
        <v>-261</v>
      </c>
      <c r="V51" s="16">
        <v>0</v>
      </c>
      <c r="W51" s="16">
        <v>-8</v>
      </c>
      <c r="X51" s="16">
        <v>0</v>
      </c>
      <c r="Y51" s="16">
        <v>0</v>
      </c>
      <c r="Z51" s="16">
        <v>0</v>
      </c>
      <c r="AA51" s="16">
        <v>0</v>
      </c>
      <c r="AB51" s="16">
        <v>-4546</v>
      </c>
      <c r="AC51" s="16">
        <v>-5723</v>
      </c>
      <c r="AD51" s="16">
        <v>-2067</v>
      </c>
      <c r="AE51" s="16">
        <v>-727</v>
      </c>
      <c r="AF51" s="16">
        <v>-313</v>
      </c>
      <c r="AG51" s="16">
        <v>-552</v>
      </c>
      <c r="AH51" s="16">
        <v>-381</v>
      </c>
      <c r="AI51" s="16">
        <v>-312</v>
      </c>
      <c r="AJ51" s="16">
        <v>-982</v>
      </c>
      <c r="AK51" s="2"/>
      <c r="AL51" s="16">
        <f t="shared" si="29"/>
        <v>0</v>
      </c>
      <c r="AM51" s="16">
        <f t="shared" si="30"/>
        <v>-214</v>
      </c>
      <c r="AN51" s="16">
        <f t="shared" si="31"/>
        <v>-44</v>
      </c>
      <c r="AO51" s="16">
        <f t="shared" si="32"/>
        <v>-274</v>
      </c>
      <c r="AP51" s="16">
        <f t="shared" si="33"/>
        <v>-5152</v>
      </c>
      <c r="AQ51" s="16">
        <f t="shared" si="34"/>
        <v>-8</v>
      </c>
      <c r="AR51" s="16">
        <f t="shared" si="35"/>
        <v>-10269</v>
      </c>
      <c r="AS51" s="16">
        <f t="shared" si="7"/>
        <v>-3659</v>
      </c>
    </row>
    <row r="52" spans="1:45" x14ac:dyDescent="0.5">
      <c r="A52" s="15" t="s">
        <v>55</v>
      </c>
      <c r="B52" s="16">
        <v>-21969</v>
      </c>
      <c r="C52" s="16">
        <v>-32309</v>
      </c>
      <c r="D52" s="16">
        <v>3046</v>
      </c>
      <c r="E52" s="16">
        <v>-75024.399999999994</v>
      </c>
      <c r="F52" s="16">
        <v>-61193</v>
      </c>
      <c r="G52" s="16">
        <v>-83791</v>
      </c>
      <c r="H52" s="16">
        <v>-80754</v>
      </c>
      <c r="I52" s="16">
        <v>-82218</v>
      </c>
      <c r="J52" s="16">
        <v>-34952</v>
      </c>
      <c r="K52" s="16">
        <v>-45287</v>
      </c>
      <c r="L52" s="16">
        <v>-68201</v>
      </c>
      <c r="M52" s="16">
        <v>-99555</v>
      </c>
      <c r="N52" s="16">
        <v>-33367</v>
      </c>
      <c r="O52" s="16">
        <v>-25554</v>
      </c>
      <c r="P52" s="16">
        <v>-32697</v>
      </c>
      <c r="Q52" s="16">
        <v>-23586</v>
      </c>
      <c r="R52" s="16">
        <v>-37209</v>
      </c>
      <c r="S52" s="16">
        <v>-56148</v>
      </c>
      <c r="T52" s="16">
        <v>-62182</v>
      </c>
      <c r="U52" s="16">
        <v>-78843</v>
      </c>
      <c r="V52" s="16">
        <v>-58444</v>
      </c>
      <c r="W52" s="16">
        <v>-92669</v>
      </c>
      <c r="X52" s="16">
        <v>-85559</v>
      </c>
      <c r="Y52" s="16">
        <v>-38383</v>
      </c>
      <c r="Z52" s="16">
        <v>-46901</v>
      </c>
      <c r="AA52" s="16">
        <v>-27440</v>
      </c>
      <c r="AB52" s="16">
        <v>-27660</v>
      </c>
      <c r="AC52" s="16">
        <v>-32280</v>
      </c>
      <c r="AD52" s="16">
        <v>-22273</v>
      </c>
      <c r="AE52" s="16">
        <v>-39519</v>
      </c>
      <c r="AF52" s="16">
        <v>-44576</v>
      </c>
      <c r="AG52" s="16">
        <v>-59177</v>
      </c>
      <c r="AH52" s="16">
        <v>-32269</v>
      </c>
      <c r="AI52" s="16">
        <v>-64380</v>
      </c>
      <c r="AJ52" s="16">
        <v>-65287</v>
      </c>
      <c r="AK52" s="2"/>
      <c r="AL52" s="16">
        <f t="shared" si="29"/>
        <v>-126256.4</v>
      </c>
      <c r="AM52" s="16">
        <f t="shared" si="30"/>
        <v>-307956</v>
      </c>
      <c r="AN52" s="16">
        <f t="shared" si="31"/>
        <v>-247995</v>
      </c>
      <c r="AO52" s="16">
        <f t="shared" si="32"/>
        <v>-115204</v>
      </c>
      <c r="AP52" s="16">
        <f t="shared" si="33"/>
        <v>-234382</v>
      </c>
      <c r="AQ52" s="16">
        <f t="shared" si="34"/>
        <v>-275055</v>
      </c>
      <c r="AR52" s="16">
        <f t="shared" si="35"/>
        <v>-134281</v>
      </c>
      <c r="AS52" s="16">
        <f t="shared" si="7"/>
        <v>-165545</v>
      </c>
    </row>
    <row r="53" spans="1:45" x14ac:dyDescent="0.5">
      <c r="A53" s="15" t="s">
        <v>56</v>
      </c>
      <c r="B53" s="16">
        <v>-6623</v>
      </c>
      <c r="C53" s="16">
        <v>-12353</v>
      </c>
      <c r="D53" s="16">
        <v>-13134</v>
      </c>
      <c r="E53" s="16">
        <v>-17113.400000000001</v>
      </c>
      <c r="F53" s="16">
        <v>-6358</v>
      </c>
      <c r="G53" s="16">
        <v>-17381</v>
      </c>
      <c r="H53" s="16">
        <v>-21424</v>
      </c>
      <c r="I53" s="16">
        <v>-32590</v>
      </c>
      <c r="J53" s="16">
        <v>-27938</v>
      </c>
      <c r="K53" s="16">
        <v>-19255</v>
      </c>
      <c r="L53" s="16">
        <v>-34400</v>
      </c>
      <c r="M53" s="16">
        <v>-49859</v>
      </c>
      <c r="N53" s="16">
        <v>-52531</v>
      </c>
      <c r="O53" s="16">
        <v>-48905</v>
      </c>
      <c r="P53" s="16">
        <v>-54298</v>
      </c>
      <c r="Q53" s="16">
        <v>-94812</v>
      </c>
      <c r="R53" s="16">
        <v>-63693</v>
      </c>
      <c r="S53" s="16">
        <v>-74921</v>
      </c>
      <c r="T53" s="16">
        <v>-76513</v>
      </c>
      <c r="U53" s="16">
        <v>-119034</v>
      </c>
      <c r="V53" s="16">
        <v>-62660</v>
      </c>
      <c r="W53" s="16">
        <v>-70974</v>
      </c>
      <c r="X53" s="16">
        <v>-76581</v>
      </c>
      <c r="Y53" s="16">
        <v>-103558</v>
      </c>
      <c r="Z53" s="16">
        <v>-58347</v>
      </c>
      <c r="AA53" s="16">
        <v>-67962</v>
      </c>
      <c r="AB53" s="16">
        <v>-53488</v>
      </c>
      <c r="AC53" s="16">
        <v>-62888</v>
      </c>
      <c r="AD53" s="16">
        <v>-67949</v>
      </c>
      <c r="AE53" s="16">
        <v>-45674</v>
      </c>
      <c r="AF53" s="16">
        <v>-68847</v>
      </c>
      <c r="AG53" s="16">
        <v>-70991</v>
      </c>
      <c r="AH53" s="16">
        <v>-101848</v>
      </c>
      <c r="AI53" s="16">
        <v>-54672</v>
      </c>
      <c r="AJ53" s="16">
        <v>-92821</v>
      </c>
      <c r="AK53" s="2"/>
      <c r="AL53" s="16">
        <f t="shared" si="29"/>
        <v>-49223.4</v>
      </c>
      <c r="AM53" s="16">
        <f t="shared" si="30"/>
        <v>-77753</v>
      </c>
      <c r="AN53" s="16">
        <f t="shared" si="31"/>
        <v>-131452</v>
      </c>
      <c r="AO53" s="16">
        <f t="shared" si="32"/>
        <v>-250546</v>
      </c>
      <c r="AP53" s="16">
        <f t="shared" si="33"/>
        <v>-334161</v>
      </c>
      <c r="AQ53" s="16">
        <f t="shared" si="34"/>
        <v>-313773</v>
      </c>
      <c r="AR53" s="16">
        <f t="shared" si="35"/>
        <v>-242685</v>
      </c>
      <c r="AS53" s="16">
        <f t="shared" si="7"/>
        <v>-253461</v>
      </c>
    </row>
    <row r="54" spans="1:45" x14ac:dyDescent="0.5">
      <c r="A54" s="15" t="s">
        <v>57</v>
      </c>
      <c r="B54" s="16">
        <v>264</v>
      </c>
      <c r="C54" s="16">
        <v>1251</v>
      </c>
      <c r="D54" s="16">
        <v>1599</v>
      </c>
      <c r="E54" s="16">
        <v>830</v>
      </c>
      <c r="F54" s="16">
        <v>653</v>
      </c>
      <c r="G54" s="16">
        <v>2023</v>
      </c>
      <c r="H54" s="16">
        <v>4788</v>
      </c>
      <c r="I54" s="16">
        <v>7064</v>
      </c>
      <c r="J54" s="16">
        <v>1508</v>
      </c>
      <c r="K54" s="16">
        <v>1143</v>
      </c>
      <c r="L54" s="16">
        <v>4936</v>
      </c>
      <c r="M54" s="16">
        <v>31636</v>
      </c>
      <c r="N54" s="16">
        <v>324</v>
      </c>
      <c r="O54" s="16">
        <v>-0.6</v>
      </c>
      <c r="P54" s="16">
        <v>819</v>
      </c>
      <c r="Q54" s="16">
        <v>53693</v>
      </c>
      <c r="R54" s="16">
        <v>594</v>
      </c>
      <c r="S54" s="16">
        <v>6153</v>
      </c>
      <c r="T54" s="16">
        <v>1060</v>
      </c>
      <c r="U54" s="16">
        <v>299897</v>
      </c>
      <c r="V54" s="16">
        <v>622</v>
      </c>
      <c r="W54" s="16">
        <v>454</v>
      </c>
      <c r="X54" s="16">
        <v>970</v>
      </c>
      <c r="Y54" s="16">
        <v>21900</v>
      </c>
      <c r="Z54" s="16">
        <v>55482</v>
      </c>
      <c r="AA54" s="16">
        <v>4256</v>
      </c>
      <c r="AB54" s="16">
        <v>4937</v>
      </c>
      <c r="AC54" s="16">
        <v>61064</v>
      </c>
      <c r="AD54" s="16">
        <v>1085</v>
      </c>
      <c r="AE54" s="16">
        <v>1206</v>
      </c>
      <c r="AF54" s="16">
        <v>2493</v>
      </c>
      <c r="AG54" s="16">
        <v>-714</v>
      </c>
      <c r="AH54" s="16">
        <v>12536</v>
      </c>
      <c r="AI54" s="16">
        <v>-12150</v>
      </c>
      <c r="AJ54" s="16">
        <v>5530</v>
      </c>
      <c r="AK54" s="124"/>
      <c r="AL54" s="16">
        <f t="shared" si="29"/>
        <v>3944</v>
      </c>
      <c r="AM54" s="16">
        <f t="shared" si="30"/>
        <v>14528</v>
      </c>
      <c r="AN54" s="16">
        <f t="shared" si="31"/>
        <v>39223</v>
      </c>
      <c r="AO54" s="16">
        <f t="shared" si="32"/>
        <v>54835.4</v>
      </c>
      <c r="AP54" s="16">
        <f t="shared" si="33"/>
        <v>307704</v>
      </c>
      <c r="AQ54" s="16">
        <f t="shared" si="34"/>
        <v>23946</v>
      </c>
      <c r="AR54" s="16">
        <f t="shared" si="35"/>
        <v>125739</v>
      </c>
      <c r="AS54" s="16">
        <f t="shared" si="7"/>
        <v>4070</v>
      </c>
    </row>
    <row r="55" spans="1:45" x14ac:dyDescent="0.5">
      <c r="A55" s="18" t="s">
        <v>58</v>
      </c>
      <c r="B55" s="19">
        <f t="shared" ref="B55:V55" si="36">SUM(B49:B54)</f>
        <v>-28840</v>
      </c>
      <c r="C55" s="19">
        <f t="shared" si="36"/>
        <v>-43411</v>
      </c>
      <c r="D55" s="19">
        <f t="shared" si="36"/>
        <v>-8489</v>
      </c>
      <c r="E55" s="19">
        <f t="shared" si="36"/>
        <v>-91307.799999999988</v>
      </c>
      <c r="F55" s="19">
        <f t="shared" si="36"/>
        <v>-66898</v>
      </c>
      <c r="G55" s="19">
        <f t="shared" si="36"/>
        <v>-99316</v>
      </c>
      <c r="H55" s="19">
        <f t="shared" si="36"/>
        <v>-97390</v>
      </c>
      <c r="I55" s="19">
        <f t="shared" si="36"/>
        <v>-107791</v>
      </c>
      <c r="J55" s="19">
        <f t="shared" si="36"/>
        <v>-61382</v>
      </c>
      <c r="K55" s="19">
        <f t="shared" si="36"/>
        <v>-63442</v>
      </c>
      <c r="L55" s="19">
        <f t="shared" si="36"/>
        <v>-301711.92046000005</v>
      </c>
      <c r="M55" s="19">
        <f t="shared" si="36"/>
        <v>-117721</v>
      </c>
      <c r="N55" s="19">
        <f t="shared" si="36"/>
        <v>-215574</v>
      </c>
      <c r="O55" s="19">
        <f t="shared" si="36"/>
        <v>267412.40000000002</v>
      </c>
      <c r="P55" s="19">
        <f t="shared" si="36"/>
        <v>-86213</v>
      </c>
      <c r="Q55" s="19">
        <f t="shared" si="36"/>
        <v>-94857</v>
      </c>
      <c r="R55" s="19">
        <f t="shared" si="36"/>
        <v>-51022</v>
      </c>
      <c r="S55" s="19">
        <f t="shared" si="36"/>
        <v>-124916</v>
      </c>
      <c r="T55" s="19">
        <f t="shared" si="36"/>
        <v>-82598</v>
      </c>
      <c r="U55" s="19">
        <f t="shared" si="36"/>
        <v>101781</v>
      </c>
      <c r="V55" s="19">
        <f t="shared" si="36"/>
        <v>-119778</v>
      </c>
      <c r="W55" s="19">
        <f t="shared" ref="W55:AD55" si="37">SUM(W49:W54)</f>
        <v>-163198</v>
      </c>
      <c r="X55" s="19">
        <f t="shared" si="37"/>
        <v>-129503</v>
      </c>
      <c r="Y55" s="19">
        <f t="shared" si="37"/>
        <v>-120041</v>
      </c>
      <c r="Z55" s="19">
        <f t="shared" si="37"/>
        <v>-956002</v>
      </c>
      <c r="AA55" s="19">
        <f t="shared" si="37"/>
        <v>-170403</v>
      </c>
      <c r="AB55" s="19">
        <f t="shared" si="37"/>
        <v>344103</v>
      </c>
      <c r="AC55" s="19">
        <f t="shared" si="37"/>
        <v>-163001</v>
      </c>
      <c r="AD55" s="19">
        <f t="shared" si="37"/>
        <v>317799</v>
      </c>
      <c r="AE55" s="19">
        <f t="shared" ref="AE55:AF55" si="38">SUM(AE49:AE54)</f>
        <v>-12273</v>
      </c>
      <c r="AF55" s="19">
        <f t="shared" si="38"/>
        <v>62021</v>
      </c>
      <c r="AG55" s="19">
        <f t="shared" ref="AG55:AH55" si="39">SUM(AG49:AG54)</f>
        <v>93937</v>
      </c>
      <c r="AH55" s="19">
        <f t="shared" si="39"/>
        <v>-122179</v>
      </c>
      <c r="AI55" s="19">
        <f>SUM(AI49:AI54)</f>
        <v>-280834</v>
      </c>
      <c r="AJ55" s="19">
        <f>SUM(AJ49:AJ54)</f>
        <v>-173495</v>
      </c>
      <c r="AK55" s="124"/>
      <c r="AL55" s="19">
        <f t="shared" ref="AL55:AO55" si="40">SUM(AL49:AL54)</f>
        <v>-172047.8</v>
      </c>
      <c r="AM55" s="19">
        <f t="shared" si="40"/>
        <v>-371395</v>
      </c>
      <c r="AN55" s="19">
        <f t="shared" si="40"/>
        <v>-544256.92046000005</v>
      </c>
      <c r="AO55" s="19">
        <f t="shared" si="40"/>
        <v>-129231.6</v>
      </c>
      <c r="AP55" s="19">
        <f>SUM(AP49:AP54)</f>
        <v>-156755</v>
      </c>
      <c r="AQ55" s="19">
        <f>SUM(AQ49:AQ54)</f>
        <v>-532520</v>
      </c>
      <c r="AR55" s="19">
        <f>SUM(AR49:AR54)</f>
        <v>-945303</v>
      </c>
      <c r="AS55" s="19">
        <f t="shared" si="7"/>
        <v>461484</v>
      </c>
    </row>
    <row r="56" spans="1:45" x14ac:dyDescent="0.5">
      <c r="A56" s="10" t="s">
        <v>59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4"/>
      <c r="AL56" s="12"/>
      <c r="AM56" s="12"/>
      <c r="AN56" s="12"/>
      <c r="AO56" s="12"/>
      <c r="AP56" s="12"/>
      <c r="AQ56" s="12"/>
      <c r="AR56" s="12"/>
      <c r="AS56" s="12"/>
    </row>
    <row r="57" spans="1:45" x14ac:dyDescent="0.5">
      <c r="A57" s="15" t="s">
        <v>60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-6233.9631900000004</v>
      </c>
      <c r="H57" s="16">
        <v>0</v>
      </c>
      <c r="I57" s="16">
        <v>0</v>
      </c>
      <c r="J57" s="16">
        <v>-0.12956000000000001</v>
      </c>
      <c r="K57" s="16">
        <v>-20585.453450000001</v>
      </c>
      <c r="L57" s="16">
        <v>-0.9</v>
      </c>
      <c r="M57" s="16">
        <v>0</v>
      </c>
      <c r="N57" s="16">
        <v>0</v>
      </c>
      <c r="O57" s="16">
        <v>0</v>
      </c>
      <c r="P57" s="16">
        <v>0</v>
      </c>
      <c r="Q57" s="16">
        <v>-0.3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-29882</v>
      </c>
      <c r="AF57" s="16">
        <v>-2</v>
      </c>
      <c r="AG57" s="16">
        <v>-29901</v>
      </c>
      <c r="AH57" s="16">
        <v>0</v>
      </c>
      <c r="AI57" s="16">
        <v>1</v>
      </c>
      <c r="AJ57" s="16">
        <v>-58522</v>
      </c>
      <c r="AK57" s="124"/>
      <c r="AL57" s="16">
        <f t="shared" ref="AL57:AL71" si="41">SUM(B57:E57)</f>
        <v>0</v>
      </c>
      <c r="AM57" s="16">
        <f t="shared" ref="AM57:AM71" si="42">SUM(F57:I57)</f>
        <v>-6233.9631900000004</v>
      </c>
      <c r="AN57" s="16">
        <f t="shared" ref="AN57:AN71" si="43">SUM(J57:M57)</f>
        <v>-20586.483010000004</v>
      </c>
      <c r="AO57" s="16">
        <f t="shared" ref="AO57:AO71" si="44">SUM(N57:Q57)</f>
        <v>-0.3</v>
      </c>
      <c r="AP57" s="16">
        <f t="shared" ref="AP57:AP71" si="45">SUM(R57:U57)</f>
        <v>0</v>
      </c>
      <c r="AQ57" s="16">
        <f t="shared" ref="AQ57:AQ71" si="46">SUM(V57:Y57)</f>
        <v>0</v>
      </c>
      <c r="AR57" s="16">
        <f t="shared" ref="AR57:AR71" si="47">SUM(Z57:AC57)</f>
        <v>0</v>
      </c>
      <c r="AS57" s="16">
        <f t="shared" si="7"/>
        <v>-59785</v>
      </c>
    </row>
    <row r="58" spans="1:45" x14ac:dyDescent="0.5">
      <c r="A58" s="15" t="s">
        <v>61</v>
      </c>
      <c r="B58" s="16">
        <v>0</v>
      </c>
      <c r="C58" s="16">
        <v>-77646</v>
      </c>
      <c r="D58" s="16">
        <v>-21</v>
      </c>
      <c r="E58" s="16">
        <v>-5</v>
      </c>
      <c r="F58" s="16">
        <v>-5</v>
      </c>
      <c r="G58" s="16">
        <v>-97336</v>
      </c>
      <c r="H58" s="16">
        <v>0</v>
      </c>
      <c r="I58" s="16"/>
      <c r="J58" s="16">
        <v>-4</v>
      </c>
      <c r="K58" s="16">
        <v>-219700</v>
      </c>
      <c r="L58" s="16">
        <v>-3</v>
      </c>
      <c r="M58" s="16">
        <v>0</v>
      </c>
      <c r="N58" s="16">
        <v>-38</v>
      </c>
      <c r="O58" s="16">
        <v>-255212</v>
      </c>
      <c r="P58" s="16">
        <v>0</v>
      </c>
      <c r="Q58" s="16">
        <v>-4.55</v>
      </c>
      <c r="R58" s="16">
        <v>0</v>
      </c>
      <c r="S58" s="16">
        <v>-173610</v>
      </c>
      <c r="T58" s="16">
        <v>0</v>
      </c>
      <c r="U58" s="16">
        <v>-14</v>
      </c>
      <c r="V58" s="16">
        <v>-61</v>
      </c>
      <c r="W58" s="16">
        <v>-201613</v>
      </c>
      <c r="X58" s="16">
        <v>273</v>
      </c>
      <c r="Y58" s="16">
        <v>0</v>
      </c>
      <c r="Z58" s="16">
        <v>0</v>
      </c>
      <c r="AA58" s="16">
        <v>-25737</v>
      </c>
      <c r="AB58" s="16">
        <v>0</v>
      </c>
      <c r="AC58" s="16">
        <v>-34399</v>
      </c>
      <c r="AD58" s="16">
        <v>-10</v>
      </c>
      <c r="AE58" s="16">
        <v>-1</v>
      </c>
      <c r="AF58" s="16">
        <v>-1</v>
      </c>
      <c r="AG58" s="16">
        <v>0</v>
      </c>
      <c r="AH58" s="16">
        <v>0</v>
      </c>
      <c r="AI58" s="16">
        <v>0</v>
      </c>
      <c r="AJ58" s="16">
        <v>0</v>
      </c>
      <c r="AK58" s="124"/>
      <c r="AL58" s="16">
        <f t="shared" si="41"/>
        <v>-77672</v>
      </c>
      <c r="AM58" s="16">
        <f t="shared" si="42"/>
        <v>-97341</v>
      </c>
      <c r="AN58" s="16">
        <f t="shared" si="43"/>
        <v>-219707</v>
      </c>
      <c r="AO58" s="16">
        <f t="shared" si="44"/>
        <v>-255254.55</v>
      </c>
      <c r="AP58" s="16">
        <f t="shared" si="45"/>
        <v>-173624</v>
      </c>
      <c r="AQ58" s="16">
        <f t="shared" si="46"/>
        <v>-201401</v>
      </c>
      <c r="AR58" s="16">
        <f t="shared" si="47"/>
        <v>-60136</v>
      </c>
      <c r="AS58" s="16">
        <f t="shared" si="7"/>
        <v>-12</v>
      </c>
    </row>
    <row r="59" spans="1:45" x14ac:dyDescent="0.5">
      <c r="A59" s="15" t="s">
        <v>62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-6216</v>
      </c>
      <c r="P59" s="16">
        <v>-1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24"/>
      <c r="AL59" s="16">
        <f t="shared" si="41"/>
        <v>0</v>
      </c>
      <c r="AM59" s="16">
        <f t="shared" si="42"/>
        <v>0</v>
      </c>
      <c r="AN59" s="16">
        <f t="shared" si="43"/>
        <v>0</v>
      </c>
      <c r="AO59" s="16">
        <f t="shared" si="44"/>
        <v>-6217</v>
      </c>
      <c r="AP59" s="16">
        <f t="shared" si="45"/>
        <v>0</v>
      </c>
      <c r="AQ59" s="16">
        <f t="shared" si="46"/>
        <v>0</v>
      </c>
      <c r="AR59" s="16">
        <f t="shared" si="47"/>
        <v>0</v>
      </c>
      <c r="AS59" s="16">
        <f t="shared" si="7"/>
        <v>0</v>
      </c>
    </row>
    <row r="60" spans="1:45" x14ac:dyDescent="0.5">
      <c r="A60" s="15" t="s">
        <v>1029</v>
      </c>
      <c r="B60" s="16">
        <v>-3648</v>
      </c>
      <c r="C60" s="16">
        <v>-3676</v>
      </c>
      <c r="D60" s="16">
        <v>-3662</v>
      </c>
      <c r="E60" s="16">
        <v>-5468</v>
      </c>
      <c r="F60" s="16">
        <v>-3954</v>
      </c>
      <c r="G60" s="16">
        <v>-3674</v>
      </c>
      <c r="H60" s="16">
        <v>-4365</v>
      </c>
      <c r="I60" s="16">
        <v>-24398</v>
      </c>
      <c r="J60" s="16">
        <v>-3891</v>
      </c>
      <c r="K60" s="16">
        <v>-2289</v>
      </c>
      <c r="L60" s="16">
        <v>0</v>
      </c>
      <c r="M60" s="16">
        <v>-2075</v>
      </c>
      <c r="N60" s="16">
        <v>-32718</v>
      </c>
      <c r="O60" s="16">
        <v>0</v>
      </c>
      <c r="P60" s="16">
        <v>0</v>
      </c>
      <c r="Q60" s="16">
        <v>-28301</v>
      </c>
      <c r="R60" s="16">
        <v>0</v>
      </c>
      <c r="S60" s="16">
        <v>0</v>
      </c>
      <c r="T60" s="16">
        <v>-2082</v>
      </c>
      <c r="U60" s="16">
        <v>-30382</v>
      </c>
      <c r="V60" s="16">
        <v>-35</v>
      </c>
      <c r="W60" s="16">
        <v>-4128</v>
      </c>
      <c r="X60" s="16">
        <v>-4235</v>
      </c>
      <c r="Y60" s="16">
        <v>-1402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24"/>
      <c r="AL60" s="16">
        <f t="shared" si="41"/>
        <v>-16454</v>
      </c>
      <c r="AM60" s="16">
        <f t="shared" si="42"/>
        <v>-36391</v>
      </c>
      <c r="AN60" s="16">
        <f t="shared" si="43"/>
        <v>-8255</v>
      </c>
      <c r="AO60" s="16">
        <f t="shared" si="44"/>
        <v>-61019</v>
      </c>
      <c r="AP60" s="16">
        <f t="shared" si="45"/>
        <v>-32464</v>
      </c>
      <c r="AQ60" s="16">
        <f t="shared" si="46"/>
        <v>-9800</v>
      </c>
      <c r="AR60" s="16">
        <f t="shared" si="47"/>
        <v>0</v>
      </c>
      <c r="AS60" s="16">
        <f t="shared" si="7"/>
        <v>0</v>
      </c>
    </row>
    <row r="61" spans="1:45" x14ac:dyDescent="0.5">
      <c r="A61" s="15" t="s">
        <v>63</v>
      </c>
      <c r="B61" s="16">
        <v>24305</v>
      </c>
      <c r="C61" s="16">
        <v>98195</v>
      </c>
      <c r="D61" s="16">
        <v>11906</v>
      </c>
      <c r="E61" s="16">
        <v>18283</v>
      </c>
      <c r="F61" s="16">
        <v>221519</v>
      </c>
      <c r="G61" s="16">
        <v>257386</v>
      </c>
      <c r="H61" s="16">
        <v>417293</v>
      </c>
      <c r="I61" s="16">
        <v>210232</v>
      </c>
      <c r="J61" s="16">
        <v>20440</v>
      </c>
      <c r="K61" s="16">
        <v>233907</v>
      </c>
      <c r="L61" s="16">
        <v>315063</v>
      </c>
      <c r="M61" s="16">
        <v>10921</v>
      </c>
      <c r="N61" s="16">
        <v>214778</v>
      </c>
      <c r="O61" s="16">
        <v>1482569</v>
      </c>
      <c r="P61" s="16">
        <v>127610</v>
      </c>
      <c r="Q61" s="16">
        <v>20108</v>
      </c>
      <c r="R61" s="16">
        <v>51187</v>
      </c>
      <c r="S61" s="16">
        <v>280814</v>
      </c>
      <c r="T61" s="16">
        <v>37091</v>
      </c>
      <c r="U61" s="16">
        <v>219246</v>
      </c>
      <c r="V61" s="16">
        <v>95233</v>
      </c>
      <c r="W61" s="16">
        <v>195743</v>
      </c>
      <c r="X61" s="16">
        <v>251289</v>
      </c>
      <c r="Y61" s="16">
        <v>100369</v>
      </c>
      <c r="Z61" s="16">
        <v>141792</v>
      </c>
      <c r="AA61" s="16">
        <v>170035</v>
      </c>
      <c r="AB61" s="16">
        <v>29465</v>
      </c>
      <c r="AC61" s="16">
        <v>60261</v>
      </c>
      <c r="AD61" s="16">
        <v>11203</v>
      </c>
      <c r="AE61" s="16">
        <v>58995</v>
      </c>
      <c r="AF61" s="16">
        <v>15957</v>
      </c>
      <c r="AG61" s="16">
        <v>48707</v>
      </c>
      <c r="AH61" s="16">
        <v>24465</v>
      </c>
      <c r="AI61" s="16">
        <v>88622</v>
      </c>
      <c r="AJ61" s="16">
        <v>37632</v>
      </c>
      <c r="AK61" s="124"/>
      <c r="AL61" s="16">
        <f t="shared" si="41"/>
        <v>152689</v>
      </c>
      <c r="AM61" s="16">
        <f t="shared" si="42"/>
        <v>1106430</v>
      </c>
      <c r="AN61" s="16">
        <f t="shared" si="43"/>
        <v>580331</v>
      </c>
      <c r="AO61" s="16">
        <f t="shared" si="44"/>
        <v>1845065</v>
      </c>
      <c r="AP61" s="16">
        <f t="shared" si="45"/>
        <v>588338</v>
      </c>
      <c r="AQ61" s="16">
        <f t="shared" si="46"/>
        <v>642634</v>
      </c>
      <c r="AR61" s="16">
        <f t="shared" si="47"/>
        <v>401553</v>
      </c>
      <c r="AS61" s="16">
        <f t="shared" si="7"/>
        <v>134862</v>
      </c>
    </row>
    <row r="62" spans="1:45" x14ac:dyDescent="0.5">
      <c r="A62" s="15" t="s">
        <v>64</v>
      </c>
      <c r="B62" s="16">
        <v>475000</v>
      </c>
      <c r="C62" s="16">
        <v>0</v>
      </c>
      <c r="D62" s="16">
        <v>-3310</v>
      </c>
      <c r="E62" s="16">
        <v>3310</v>
      </c>
      <c r="F62" s="16">
        <v>0</v>
      </c>
      <c r="G62" s="16">
        <v>798071.67388000002</v>
      </c>
      <c r="H62" s="16">
        <v>1928.3261200000047</v>
      </c>
      <c r="I62" s="16">
        <v>0</v>
      </c>
      <c r="J62" s="16">
        <v>600000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700000</v>
      </c>
      <c r="Q62" s="16">
        <v>1400000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837046</v>
      </c>
      <c r="X62" s="16">
        <v>0</v>
      </c>
      <c r="Y62" s="16">
        <v>700000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24"/>
      <c r="AL62" s="16">
        <f t="shared" si="41"/>
        <v>475000</v>
      </c>
      <c r="AM62" s="16">
        <f t="shared" si="42"/>
        <v>800000</v>
      </c>
      <c r="AN62" s="16">
        <f t="shared" si="43"/>
        <v>600000</v>
      </c>
      <c r="AO62" s="16">
        <f t="shared" si="44"/>
        <v>2100000</v>
      </c>
      <c r="AP62" s="16">
        <f t="shared" si="45"/>
        <v>0</v>
      </c>
      <c r="AQ62" s="16">
        <f t="shared" si="46"/>
        <v>1537046</v>
      </c>
      <c r="AR62" s="16">
        <f t="shared" si="47"/>
        <v>0</v>
      </c>
      <c r="AS62" s="16">
        <f t="shared" si="7"/>
        <v>0</v>
      </c>
    </row>
    <row r="63" spans="1:45" x14ac:dyDescent="0.5">
      <c r="A63" s="15" t="s">
        <v>65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-1637</v>
      </c>
      <c r="K63" s="16">
        <v>0</v>
      </c>
      <c r="L63" s="16">
        <v>1</v>
      </c>
      <c r="M63" s="16">
        <v>0</v>
      </c>
      <c r="N63" s="16">
        <v>0</v>
      </c>
      <c r="O63" s="16">
        <v>0</v>
      </c>
      <c r="P63" s="16">
        <v>-6366</v>
      </c>
      <c r="Q63" s="16">
        <v>-15487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-12971</v>
      </c>
      <c r="X63" s="16">
        <v>0</v>
      </c>
      <c r="Y63" s="16">
        <v>-6597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 t="s">
        <v>66</v>
      </c>
      <c r="AK63" s="124"/>
      <c r="AL63" s="16">
        <f t="shared" si="41"/>
        <v>0</v>
      </c>
      <c r="AM63" s="16">
        <f t="shared" si="42"/>
        <v>0</v>
      </c>
      <c r="AN63" s="16">
        <f t="shared" si="43"/>
        <v>-1636</v>
      </c>
      <c r="AO63" s="16">
        <f t="shared" si="44"/>
        <v>-21853</v>
      </c>
      <c r="AP63" s="16">
        <f t="shared" si="45"/>
        <v>0</v>
      </c>
      <c r="AQ63" s="16">
        <f t="shared" si="46"/>
        <v>-19568</v>
      </c>
      <c r="AR63" s="16">
        <f t="shared" si="47"/>
        <v>0</v>
      </c>
      <c r="AS63" s="16">
        <f t="shared" si="7"/>
        <v>0</v>
      </c>
    </row>
    <row r="64" spans="1:45" x14ac:dyDescent="0.5">
      <c r="A64" s="15" t="s">
        <v>67</v>
      </c>
      <c r="B64" s="16">
        <v>-580488</v>
      </c>
      <c r="C64" s="16">
        <v>-191555</v>
      </c>
      <c r="D64" s="16">
        <v>-68357</v>
      </c>
      <c r="E64" s="16">
        <v>-112947</v>
      </c>
      <c r="F64" s="16">
        <v>-77279</v>
      </c>
      <c r="G64" s="16">
        <v>-455667</v>
      </c>
      <c r="H64" s="16">
        <v>-74911</v>
      </c>
      <c r="I64" s="16">
        <v>-121429</v>
      </c>
      <c r="J64" s="16">
        <v>-48627</v>
      </c>
      <c r="K64" s="16">
        <v>-53312</v>
      </c>
      <c r="L64" s="16">
        <v>-59177</v>
      </c>
      <c r="M64" s="16">
        <v>-55847</v>
      </c>
      <c r="N64" s="16">
        <v>-109831</v>
      </c>
      <c r="O64" s="16">
        <v>-434815</v>
      </c>
      <c r="P64" s="16">
        <v>-299833</v>
      </c>
      <c r="Q64" s="16">
        <v>-437954</v>
      </c>
      <c r="R64" s="16">
        <v>-280167</v>
      </c>
      <c r="S64" s="16">
        <v>-693227</v>
      </c>
      <c r="T64" s="16">
        <v>-7842</v>
      </c>
      <c r="U64" s="16">
        <v>-175863</v>
      </c>
      <c r="V64" s="16">
        <v>-83133</v>
      </c>
      <c r="W64" s="16">
        <v>-310629</v>
      </c>
      <c r="X64" s="16">
        <v>-426249</v>
      </c>
      <c r="Y64" s="16">
        <v>-69511</v>
      </c>
      <c r="Z64" s="16">
        <v>-43651</v>
      </c>
      <c r="AA64" s="16">
        <v>-268305</v>
      </c>
      <c r="AB64" s="16">
        <v>-39799</v>
      </c>
      <c r="AC64" s="16">
        <v>-41549</v>
      </c>
      <c r="AD64" s="16">
        <v>-143049</v>
      </c>
      <c r="AE64" s="16">
        <v>-413736</v>
      </c>
      <c r="AF64" s="16">
        <v>-165530</v>
      </c>
      <c r="AG64" s="16">
        <v>-135156</v>
      </c>
      <c r="AH64" s="16">
        <v>-54848</v>
      </c>
      <c r="AI64" s="16">
        <v>-27076</v>
      </c>
      <c r="AJ64" s="16">
        <v>-184395</v>
      </c>
      <c r="AK64" s="2"/>
      <c r="AL64" s="16">
        <f t="shared" si="41"/>
        <v>-953347</v>
      </c>
      <c r="AM64" s="16">
        <f t="shared" si="42"/>
        <v>-729286</v>
      </c>
      <c r="AN64" s="16">
        <f t="shared" si="43"/>
        <v>-216963</v>
      </c>
      <c r="AO64" s="16">
        <f t="shared" si="44"/>
        <v>-1282433</v>
      </c>
      <c r="AP64" s="16">
        <f t="shared" si="45"/>
        <v>-1157099</v>
      </c>
      <c r="AQ64" s="16">
        <f t="shared" si="46"/>
        <v>-889522</v>
      </c>
      <c r="AR64" s="16">
        <f t="shared" si="47"/>
        <v>-393304</v>
      </c>
      <c r="AS64" s="16">
        <f t="shared" si="7"/>
        <v>-857471</v>
      </c>
    </row>
    <row r="65" spans="1:45" x14ac:dyDescent="0.5">
      <c r="A65" s="15" t="s">
        <v>68</v>
      </c>
      <c r="B65" s="16">
        <v>-15000</v>
      </c>
      <c r="C65" s="16">
        <v>0</v>
      </c>
      <c r="D65" s="16">
        <v>-15000</v>
      </c>
      <c r="E65" s="16">
        <v>0</v>
      </c>
      <c r="F65" s="16">
        <v>-11492</v>
      </c>
      <c r="G65" s="16">
        <v>0</v>
      </c>
      <c r="H65" s="16">
        <v>-12268</v>
      </c>
      <c r="I65" s="16">
        <v>0</v>
      </c>
      <c r="J65" s="16">
        <v>-14230</v>
      </c>
      <c r="K65" s="16">
        <v>0</v>
      </c>
      <c r="L65" s="16">
        <v>-14968</v>
      </c>
      <c r="M65" s="16">
        <v>0</v>
      </c>
      <c r="N65" s="16">
        <v>-17272</v>
      </c>
      <c r="O65" s="16">
        <v>0</v>
      </c>
      <c r="P65" s="16">
        <v>-18443</v>
      </c>
      <c r="Q65" s="16">
        <v>0</v>
      </c>
      <c r="R65" s="16">
        <v>-21124</v>
      </c>
      <c r="S65" s="16">
        <v>0</v>
      </c>
      <c r="T65" s="16">
        <v>-22486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2"/>
      <c r="AL65" s="16">
        <f t="shared" si="41"/>
        <v>-30000</v>
      </c>
      <c r="AM65" s="16">
        <f t="shared" si="42"/>
        <v>-23760</v>
      </c>
      <c r="AN65" s="16">
        <f t="shared" si="43"/>
        <v>-29198</v>
      </c>
      <c r="AO65" s="16">
        <f t="shared" si="44"/>
        <v>-35715</v>
      </c>
      <c r="AP65" s="16">
        <f t="shared" si="45"/>
        <v>-43610</v>
      </c>
      <c r="AQ65" s="16">
        <f t="shared" si="46"/>
        <v>0</v>
      </c>
      <c r="AR65" s="16">
        <f t="shared" si="47"/>
        <v>0</v>
      </c>
      <c r="AS65" s="16">
        <f t="shared" si="7"/>
        <v>0</v>
      </c>
    </row>
    <row r="66" spans="1:45" x14ac:dyDescent="0.5">
      <c r="A66" s="15" t="s">
        <v>69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-61449</v>
      </c>
      <c r="K66" s="16">
        <v>-61493</v>
      </c>
      <c r="L66" s="16">
        <v>-61605</v>
      </c>
      <c r="M66" s="16">
        <v>-68224</v>
      </c>
      <c r="N66" s="16">
        <v>-64679</v>
      </c>
      <c r="O66" s="16">
        <v>-1327</v>
      </c>
      <c r="P66" s="16">
        <v>-35792</v>
      </c>
      <c r="Q66" s="16">
        <v>-62385</v>
      </c>
      <c r="R66" s="16">
        <v>-55039</v>
      </c>
      <c r="S66" s="16">
        <v>-56100</v>
      </c>
      <c r="T66" s="16">
        <v>-63443</v>
      </c>
      <c r="U66" s="16">
        <v>-76814</v>
      </c>
      <c r="V66" s="16">
        <v>-70088</v>
      </c>
      <c r="W66" s="16">
        <v>-70857</v>
      </c>
      <c r="X66" s="16">
        <v>-72316</v>
      </c>
      <c r="Y66" s="16">
        <v>-77324</v>
      </c>
      <c r="Z66" s="16">
        <v>-70819</v>
      </c>
      <c r="AA66" s="16">
        <v>-69889</v>
      </c>
      <c r="AB66" s="16">
        <v>-69044</v>
      </c>
      <c r="AC66" s="16">
        <v>-79947</v>
      </c>
      <c r="AD66" s="16">
        <v>-78490</v>
      </c>
      <c r="AE66" s="16">
        <v>-81592</v>
      </c>
      <c r="AF66" s="16">
        <v>-84486</v>
      </c>
      <c r="AG66" s="16">
        <v>-91949</v>
      </c>
      <c r="AH66" s="16">
        <v>-85618</v>
      </c>
      <c r="AI66" s="16">
        <v>-91309</v>
      </c>
      <c r="AJ66" s="16">
        <v>-93907</v>
      </c>
      <c r="AK66" s="2"/>
      <c r="AL66" s="16">
        <f t="shared" si="41"/>
        <v>0</v>
      </c>
      <c r="AM66" s="16">
        <f t="shared" si="42"/>
        <v>0</v>
      </c>
      <c r="AN66" s="16">
        <f t="shared" si="43"/>
        <v>-252771</v>
      </c>
      <c r="AO66" s="16">
        <f t="shared" si="44"/>
        <v>-164183</v>
      </c>
      <c r="AP66" s="16">
        <f t="shared" si="45"/>
        <v>-251396</v>
      </c>
      <c r="AQ66" s="16">
        <f t="shared" si="46"/>
        <v>-290585</v>
      </c>
      <c r="AR66" s="16">
        <f t="shared" si="47"/>
        <v>-289699</v>
      </c>
      <c r="AS66" s="16">
        <f t="shared" si="7"/>
        <v>-336517</v>
      </c>
    </row>
    <row r="67" spans="1:45" x14ac:dyDescent="0.5">
      <c r="A67" s="15" t="s">
        <v>70</v>
      </c>
      <c r="B67" s="16">
        <v>0</v>
      </c>
      <c r="C67" s="16">
        <v>-66667</v>
      </c>
      <c r="D67" s="16">
        <v>0</v>
      </c>
      <c r="E67" s="16">
        <v>0</v>
      </c>
      <c r="F67" s="16">
        <v>-150000</v>
      </c>
      <c r="G67" s="16">
        <v>-66667</v>
      </c>
      <c r="H67" s="16">
        <v>-87499</v>
      </c>
      <c r="I67" s="16">
        <v>0</v>
      </c>
      <c r="J67" s="16">
        <v>-237500</v>
      </c>
      <c r="K67" s="16">
        <v>-68901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-1400000</v>
      </c>
      <c r="R67" s="16">
        <v>-16131</v>
      </c>
      <c r="S67" s="16">
        <v>16131</v>
      </c>
      <c r="T67" s="16">
        <v>0</v>
      </c>
      <c r="U67" s="16">
        <v>0</v>
      </c>
      <c r="V67" s="16">
        <v>0</v>
      </c>
      <c r="W67" s="16">
        <v>-806762</v>
      </c>
      <c r="X67" s="16">
        <v>-77599</v>
      </c>
      <c r="Y67" s="16">
        <v>-141089</v>
      </c>
      <c r="Z67" s="16">
        <v>-77599</v>
      </c>
      <c r="AA67" s="16">
        <v>-291089</v>
      </c>
      <c r="AB67" s="16">
        <v>-227600</v>
      </c>
      <c r="AC67" s="16">
        <v>-202984</v>
      </c>
      <c r="AD67" s="16">
        <v>-322113</v>
      </c>
      <c r="AE67" s="16">
        <v>-154126</v>
      </c>
      <c r="AF67" s="16">
        <v>-500000</v>
      </c>
      <c r="AG67" s="16">
        <v>0</v>
      </c>
      <c r="AH67" s="16">
        <v>0</v>
      </c>
      <c r="AI67" s="16">
        <v>-112006</v>
      </c>
      <c r="AJ67" s="16">
        <v>0</v>
      </c>
      <c r="AK67" s="2"/>
      <c r="AL67" s="16">
        <f t="shared" si="41"/>
        <v>-66667</v>
      </c>
      <c r="AM67" s="16">
        <f t="shared" si="42"/>
        <v>-304166</v>
      </c>
      <c r="AN67" s="16">
        <f t="shared" si="43"/>
        <v>-306401</v>
      </c>
      <c r="AO67" s="16">
        <f t="shared" si="44"/>
        <v>-1400000</v>
      </c>
      <c r="AP67" s="16">
        <f t="shared" si="45"/>
        <v>0</v>
      </c>
      <c r="AQ67" s="16">
        <f t="shared" si="46"/>
        <v>-1025450</v>
      </c>
      <c r="AR67" s="16">
        <f t="shared" si="47"/>
        <v>-799272</v>
      </c>
      <c r="AS67" s="16">
        <f t="shared" si="7"/>
        <v>-976239</v>
      </c>
    </row>
    <row r="68" spans="1:45" x14ac:dyDescent="0.5">
      <c r="A68" s="15" t="s">
        <v>71</v>
      </c>
      <c r="B68" s="16">
        <v>0</v>
      </c>
      <c r="C68" s="16">
        <v>16630</v>
      </c>
      <c r="D68" s="16">
        <v>300</v>
      </c>
      <c r="E68" s="16">
        <v>900</v>
      </c>
      <c r="F68" s="16">
        <v>0</v>
      </c>
      <c r="G68" s="16">
        <v>21789</v>
      </c>
      <c r="H68" s="16">
        <v>0</v>
      </c>
      <c r="I68" s="16">
        <v>0</v>
      </c>
      <c r="J68" s="16">
        <v>0</v>
      </c>
      <c r="K68" s="16">
        <v>4594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2"/>
      <c r="AL68" s="16">
        <f t="shared" si="41"/>
        <v>17830</v>
      </c>
      <c r="AM68" s="16">
        <f t="shared" si="42"/>
        <v>21789</v>
      </c>
      <c r="AN68" s="16">
        <f t="shared" si="43"/>
        <v>4594</v>
      </c>
      <c r="AO68" s="16">
        <f t="shared" si="44"/>
        <v>0</v>
      </c>
      <c r="AP68" s="16">
        <f t="shared" si="45"/>
        <v>0</v>
      </c>
      <c r="AQ68" s="16">
        <f t="shared" si="46"/>
        <v>0</v>
      </c>
      <c r="AR68" s="16">
        <f t="shared" si="47"/>
        <v>0</v>
      </c>
      <c r="AS68" s="16">
        <f t="shared" si="7"/>
        <v>0</v>
      </c>
    </row>
    <row r="69" spans="1:45" x14ac:dyDescent="0.5">
      <c r="A69" s="15" t="s">
        <v>72</v>
      </c>
      <c r="B69" s="16">
        <v>-1049</v>
      </c>
      <c r="C69" s="16">
        <v>-933</v>
      </c>
      <c r="D69" s="16">
        <v>-864</v>
      </c>
      <c r="E69" s="16">
        <v>-685</v>
      </c>
      <c r="F69" s="16">
        <v>-636</v>
      </c>
      <c r="G69" s="16">
        <v>-2353</v>
      </c>
      <c r="H69" s="16">
        <v>-278973</v>
      </c>
      <c r="I69" s="16">
        <v>-291</v>
      </c>
      <c r="J69" s="16">
        <v>-1</v>
      </c>
      <c r="K69" s="16">
        <v>-4603</v>
      </c>
      <c r="L69" s="16">
        <v>-1.5</v>
      </c>
      <c r="M69" s="16">
        <v>0</v>
      </c>
      <c r="N69" s="16">
        <v>-0.97504000000000002</v>
      </c>
      <c r="O69" s="16">
        <v>-1.4</v>
      </c>
      <c r="P69" s="16">
        <v>-650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2"/>
      <c r="AL69" s="16">
        <f t="shared" si="41"/>
        <v>-3531</v>
      </c>
      <c r="AM69" s="16">
        <f t="shared" si="42"/>
        <v>-282253</v>
      </c>
      <c r="AN69" s="16">
        <f t="shared" si="43"/>
        <v>-4605.5</v>
      </c>
      <c r="AO69" s="16">
        <f t="shared" si="44"/>
        <v>-652.37504000000001</v>
      </c>
      <c r="AP69" s="16">
        <f t="shared" si="45"/>
        <v>0</v>
      </c>
      <c r="AQ69" s="16">
        <f t="shared" si="46"/>
        <v>0</v>
      </c>
      <c r="AR69" s="16">
        <f t="shared" si="47"/>
        <v>0</v>
      </c>
      <c r="AS69" s="16">
        <f t="shared" si="7"/>
        <v>0</v>
      </c>
    </row>
    <row r="70" spans="1:45" x14ac:dyDescent="0.5">
      <c r="A70" s="15" t="s">
        <v>73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-20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2"/>
      <c r="AL70" s="16">
        <f t="shared" si="41"/>
        <v>0</v>
      </c>
      <c r="AM70" s="16">
        <f t="shared" si="42"/>
        <v>0</v>
      </c>
      <c r="AN70" s="16">
        <f t="shared" si="43"/>
        <v>-20</v>
      </c>
      <c r="AO70" s="16">
        <f t="shared" si="44"/>
        <v>0</v>
      </c>
      <c r="AP70" s="16">
        <f t="shared" si="45"/>
        <v>0</v>
      </c>
      <c r="AQ70" s="16">
        <f t="shared" si="46"/>
        <v>0</v>
      </c>
      <c r="AR70" s="16">
        <f t="shared" si="47"/>
        <v>0</v>
      </c>
      <c r="AS70" s="16">
        <f t="shared" si="7"/>
        <v>0</v>
      </c>
    </row>
    <row r="71" spans="1:45" x14ac:dyDescent="0.5">
      <c r="A71" s="15" t="s">
        <v>36</v>
      </c>
      <c r="B71" s="16">
        <v>0</v>
      </c>
      <c r="C71" s="16">
        <v>172</v>
      </c>
      <c r="D71" s="16">
        <v>0</v>
      </c>
      <c r="E71" s="16">
        <v>0</v>
      </c>
      <c r="F71" s="16">
        <v>295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K71" s="2"/>
      <c r="AL71" s="16">
        <f t="shared" si="41"/>
        <v>172</v>
      </c>
      <c r="AM71" s="16">
        <f t="shared" si="42"/>
        <v>295</v>
      </c>
      <c r="AN71" s="16">
        <f t="shared" si="43"/>
        <v>0</v>
      </c>
      <c r="AO71" s="16">
        <f t="shared" si="44"/>
        <v>0</v>
      </c>
      <c r="AP71" s="16">
        <f t="shared" si="45"/>
        <v>0</v>
      </c>
      <c r="AQ71" s="16">
        <f t="shared" si="46"/>
        <v>0</v>
      </c>
      <c r="AR71" s="16">
        <f t="shared" si="47"/>
        <v>0</v>
      </c>
      <c r="AS71" s="16">
        <f t="shared" si="7"/>
        <v>0</v>
      </c>
    </row>
    <row r="72" spans="1:45" x14ac:dyDescent="0.5">
      <c r="A72" s="18" t="s">
        <v>74</v>
      </c>
      <c r="B72" s="19">
        <f t="shared" ref="B72:V72" si="48">SUM(B57:B71)</f>
        <v>-100880</v>
      </c>
      <c r="C72" s="19">
        <f t="shared" si="48"/>
        <v>-225480</v>
      </c>
      <c r="D72" s="19">
        <f t="shared" si="48"/>
        <v>-79008</v>
      </c>
      <c r="E72" s="19">
        <f t="shared" si="48"/>
        <v>-96612</v>
      </c>
      <c r="F72" s="19">
        <f t="shared" si="48"/>
        <v>-21552</v>
      </c>
      <c r="G72" s="19">
        <f t="shared" si="48"/>
        <v>445315.71069000009</v>
      </c>
      <c r="H72" s="19">
        <f t="shared" si="48"/>
        <v>-38794.673880000017</v>
      </c>
      <c r="I72" s="19">
        <f t="shared" si="48"/>
        <v>64114</v>
      </c>
      <c r="J72" s="19">
        <f t="shared" si="48"/>
        <v>253080.87043999997</v>
      </c>
      <c r="K72" s="19">
        <f t="shared" si="48"/>
        <v>-192382.45345</v>
      </c>
      <c r="L72" s="19">
        <f t="shared" si="48"/>
        <v>179308.59999999998</v>
      </c>
      <c r="M72" s="19">
        <f t="shared" si="48"/>
        <v>-115225</v>
      </c>
      <c r="N72" s="19">
        <f t="shared" si="48"/>
        <v>-9760.9750399999994</v>
      </c>
      <c r="O72" s="19">
        <f t="shared" si="48"/>
        <v>784997.6</v>
      </c>
      <c r="P72" s="19">
        <f t="shared" si="48"/>
        <v>466525</v>
      </c>
      <c r="Q72" s="19">
        <f t="shared" si="48"/>
        <v>-524023.85000000009</v>
      </c>
      <c r="R72" s="19">
        <f t="shared" si="48"/>
        <v>-321274</v>
      </c>
      <c r="S72" s="19">
        <f t="shared" si="48"/>
        <v>-625992</v>
      </c>
      <c r="T72" s="19">
        <f t="shared" si="48"/>
        <v>-58762</v>
      </c>
      <c r="U72" s="19">
        <f t="shared" si="48"/>
        <v>-63827</v>
      </c>
      <c r="V72" s="19">
        <f t="shared" si="48"/>
        <v>-58084</v>
      </c>
      <c r="W72" s="19">
        <f t="shared" ref="W72:AC72" si="49">SUM(W57:W71)</f>
        <v>-374171</v>
      </c>
      <c r="X72" s="19">
        <f t="shared" si="49"/>
        <v>-328837</v>
      </c>
      <c r="Y72" s="19">
        <f t="shared" si="49"/>
        <v>504446</v>
      </c>
      <c r="Z72" s="19">
        <f t="shared" si="49"/>
        <v>-50277</v>
      </c>
      <c r="AA72" s="19">
        <f t="shared" si="49"/>
        <v>-484985</v>
      </c>
      <c r="AB72" s="19">
        <f t="shared" si="49"/>
        <v>-306978</v>
      </c>
      <c r="AC72" s="19">
        <f t="shared" si="49"/>
        <v>-298618</v>
      </c>
      <c r="AD72" s="19">
        <f t="shared" ref="AD72:AE72" si="50">SUM(AD57:AD71)</f>
        <v>-532459</v>
      </c>
      <c r="AE72" s="19">
        <f t="shared" si="50"/>
        <v>-620342</v>
      </c>
      <c r="AF72" s="19">
        <f>SUM(AF57:AF71)</f>
        <v>-734062</v>
      </c>
      <c r="AG72" s="19">
        <f t="shared" ref="AG72:AH72" si="51">SUM(AG57:AG71)</f>
        <v>-208299</v>
      </c>
      <c r="AH72" s="19">
        <f t="shared" si="51"/>
        <v>-116001</v>
      </c>
      <c r="AI72" s="19">
        <f>SUM(AI57:AI71)</f>
        <v>-141768</v>
      </c>
      <c r="AJ72" s="19">
        <f>SUM(AJ57:AJ71)</f>
        <v>-299192</v>
      </c>
      <c r="AL72" s="19">
        <f t="shared" ref="AL72:AQ72" si="52">SUM(AL57:AL71)</f>
        <v>-501980</v>
      </c>
      <c r="AM72" s="19">
        <f t="shared" si="52"/>
        <v>449083.03680999996</v>
      </c>
      <c r="AN72" s="19">
        <f t="shared" si="52"/>
        <v>124782.01699000003</v>
      </c>
      <c r="AO72" s="19">
        <f t="shared" si="52"/>
        <v>717737.77495999995</v>
      </c>
      <c r="AP72" s="19">
        <f t="shared" si="52"/>
        <v>-1069855</v>
      </c>
      <c r="AQ72" s="19">
        <f t="shared" si="52"/>
        <v>-256646</v>
      </c>
      <c r="AR72" s="19">
        <f>SUM(AR57:AR71)</f>
        <v>-1140858</v>
      </c>
      <c r="AS72" s="19">
        <f>SUM(AS57:AS71)</f>
        <v>-2095162</v>
      </c>
    </row>
    <row r="73" spans="1:45" x14ac:dyDescent="0.5">
      <c r="A73" s="22" t="s">
        <v>75</v>
      </c>
      <c r="B73" s="23">
        <f t="shared" ref="B73:V73" si="53">B47+B55+B72</f>
        <v>-183074</v>
      </c>
      <c r="C73" s="23">
        <f t="shared" si="53"/>
        <v>-147556</v>
      </c>
      <c r="D73" s="23">
        <f t="shared" si="53"/>
        <v>42567</v>
      </c>
      <c r="E73" s="23">
        <f t="shared" si="53"/>
        <v>81987.200000000012</v>
      </c>
      <c r="F73" s="23">
        <f t="shared" si="53"/>
        <v>-239793.32797000025</v>
      </c>
      <c r="G73" s="23">
        <f t="shared" si="53"/>
        <v>220526.03840000083</v>
      </c>
      <c r="H73" s="23">
        <f t="shared" si="53"/>
        <v>7105.1412799987593</v>
      </c>
      <c r="I73" s="23">
        <f t="shared" si="53"/>
        <v>368593.81646000035</v>
      </c>
      <c r="J73" s="23">
        <f t="shared" si="53"/>
        <v>-306539.12956000003</v>
      </c>
      <c r="K73" s="23">
        <f t="shared" si="53"/>
        <v>-27546.628499999992</v>
      </c>
      <c r="L73" s="23">
        <f t="shared" si="53"/>
        <v>147976.67953999992</v>
      </c>
      <c r="M73" s="23">
        <f t="shared" si="53"/>
        <v>362399.43896000006</v>
      </c>
      <c r="N73" s="23">
        <f t="shared" si="53"/>
        <v>-363119.69662602496</v>
      </c>
      <c r="O73" s="23">
        <f t="shared" si="53"/>
        <v>1365720.3062418778</v>
      </c>
      <c r="P73" s="23">
        <f t="shared" si="53"/>
        <v>968926.5274732156</v>
      </c>
      <c r="Q73" s="23">
        <f t="shared" si="53"/>
        <v>7409.7906109297182</v>
      </c>
      <c r="R73" s="23">
        <f t="shared" si="53"/>
        <v>-572183</v>
      </c>
      <c r="S73" s="23">
        <f t="shared" si="53"/>
        <v>-805998</v>
      </c>
      <c r="T73" s="23">
        <f t="shared" ref="T73:U73" si="54">T47+T55+T72</f>
        <v>-72364</v>
      </c>
      <c r="U73" s="23">
        <f t="shared" si="54"/>
        <v>254374</v>
      </c>
      <c r="V73" s="23">
        <f t="shared" si="53"/>
        <v>-318498</v>
      </c>
      <c r="W73" s="23">
        <f t="shared" ref="W73:AC73" si="55">W47+W55+W72</f>
        <v>-524669</v>
      </c>
      <c r="X73" s="23">
        <f t="shared" si="55"/>
        <v>-28649</v>
      </c>
      <c r="Y73" s="23">
        <f t="shared" si="55"/>
        <v>1190190</v>
      </c>
      <c r="Z73" s="23">
        <f t="shared" si="55"/>
        <v>-807610</v>
      </c>
      <c r="AA73" s="23">
        <f t="shared" si="55"/>
        <v>-522672</v>
      </c>
      <c r="AB73" s="23">
        <f t="shared" si="55"/>
        <v>276757</v>
      </c>
      <c r="AC73" s="23">
        <f t="shared" si="55"/>
        <v>295359</v>
      </c>
      <c r="AD73" s="23">
        <f t="shared" ref="AD73:AE73" si="56">AD47+AD55+AD72</f>
        <v>164027</v>
      </c>
      <c r="AE73" s="23">
        <f t="shared" si="56"/>
        <v>-409979</v>
      </c>
      <c r="AF73" s="23">
        <f t="shared" ref="AF73:AH73" si="57">AF47+AF55+AF72</f>
        <v>-413395</v>
      </c>
      <c r="AG73" s="23">
        <f t="shared" si="57"/>
        <v>531570</v>
      </c>
      <c r="AH73" s="23">
        <f t="shared" si="57"/>
        <v>-341316</v>
      </c>
      <c r="AI73" s="23">
        <f>AI47+AI55+AI72</f>
        <v>-101266</v>
      </c>
      <c r="AJ73" s="23">
        <f>AJ47+AJ55+AJ72</f>
        <v>-169013</v>
      </c>
      <c r="AL73" s="23">
        <f t="shared" ref="AL73:AQ73" si="58">AL47+AL55+AL72</f>
        <v>-206075.8</v>
      </c>
      <c r="AM73" s="23">
        <f t="shared" si="58"/>
        <v>356431.6681699995</v>
      </c>
      <c r="AN73" s="23">
        <f t="shared" si="58"/>
        <v>176290.36043999996</v>
      </c>
      <c r="AO73" s="23">
        <f t="shared" si="58"/>
        <v>1978936.927699998</v>
      </c>
      <c r="AP73" s="23">
        <f t="shared" si="58"/>
        <v>-1196171</v>
      </c>
      <c r="AQ73" s="23">
        <f t="shared" si="58"/>
        <v>318374</v>
      </c>
      <c r="AR73" s="23">
        <f>AR47+AR55+AR72</f>
        <v>-758166</v>
      </c>
      <c r="AS73" s="23">
        <f>AS47+AS55+AS72</f>
        <v>-127777</v>
      </c>
    </row>
    <row r="74" spans="1:45" x14ac:dyDescent="0.5">
      <c r="A74" s="18" t="s">
        <v>76</v>
      </c>
      <c r="B74" s="19">
        <v>616363</v>
      </c>
      <c r="C74" s="19">
        <f t="shared" ref="C74:V74" si="59">B75</f>
        <v>433289</v>
      </c>
      <c r="D74" s="19">
        <f t="shared" si="59"/>
        <v>285733</v>
      </c>
      <c r="E74" s="19">
        <f t="shared" si="59"/>
        <v>328300</v>
      </c>
      <c r="F74" s="19">
        <f t="shared" si="59"/>
        <v>410287.2</v>
      </c>
      <c r="G74" s="19">
        <f t="shared" si="59"/>
        <v>170493.87202999977</v>
      </c>
      <c r="H74" s="19">
        <f t="shared" si="59"/>
        <v>391019.91043000063</v>
      </c>
      <c r="I74" s="19">
        <f t="shared" si="59"/>
        <v>398125.05170999939</v>
      </c>
      <c r="J74" s="19">
        <f t="shared" si="59"/>
        <v>766718.86816999968</v>
      </c>
      <c r="K74" s="19">
        <f t="shared" si="59"/>
        <v>460179.73860999965</v>
      </c>
      <c r="L74" s="19">
        <f t="shared" si="59"/>
        <v>432633.11010999966</v>
      </c>
      <c r="M74" s="19">
        <f t="shared" si="59"/>
        <v>580609.78964999958</v>
      </c>
      <c r="N74" s="19">
        <f t="shared" si="59"/>
        <v>943009.22860999964</v>
      </c>
      <c r="O74" s="19">
        <f t="shared" si="59"/>
        <v>579889.53198397462</v>
      </c>
      <c r="P74" s="19">
        <f t="shared" si="59"/>
        <v>1945609.8382258525</v>
      </c>
      <c r="Q74" s="19">
        <f t="shared" si="59"/>
        <v>2914536.3656990682</v>
      </c>
      <c r="R74" s="19">
        <f t="shared" si="59"/>
        <v>2921946.1563099977</v>
      </c>
      <c r="S74" s="19">
        <f t="shared" si="59"/>
        <v>2349763.1563099977</v>
      </c>
      <c r="T74" s="19">
        <f t="shared" si="59"/>
        <v>1543765.1563099977</v>
      </c>
      <c r="U74" s="19">
        <f>T75</f>
        <v>1471401.1563099977</v>
      </c>
      <c r="V74" s="19">
        <f t="shared" si="59"/>
        <v>1725775.1563099977</v>
      </c>
      <c r="W74" s="19">
        <v>1407277.1563099977</v>
      </c>
      <c r="X74" s="19">
        <v>882608.15630999766</v>
      </c>
      <c r="Y74" s="19">
        <v>853959.15630999766</v>
      </c>
      <c r="Z74" s="19">
        <v>2044149.1563099977</v>
      </c>
      <c r="AA74" s="19">
        <v>1236539.1563099977</v>
      </c>
      <c r="AB74" s="19">
        <v>713867.15630999766</v>
      </c>
      <c r="AC74" s="19">
        <v>990624.15630999766</v>
      </c>
      <c r="AD74" s="19">
        <v>1285983.1563099977</v>
      </c>
      <c r="AE74" s="19">
        <v>1450010.1563099977</v>
      </c>
      <c r="AF74" s="19">
        <v>1040031.1563099977</v>
      </c>
      <c r="AG74" s="19">
        <v>626636.15630999766</v>
      </c>
      <c r="AH74" s="19">
        <v>1158206.1563099977</v>
      </c>
      <c r="AI74" s="19">
        <v>816890.15630999766</v>
      </c>
      <c r="AJ74" s="19">
        <v>715624</v>
      </c>
      <c r="AL74" s="19">
        <f>B74</f>
        <v>616363</v>
      </c>
      <c r="AM74" s="19">
        <f t="shared" ref="AM74:AQ74" si="60">AL75</f>
        <v>410287.2</v>
      </c>
      <c r="AN74" s="19">
        <f t="shared" si="60"/>
        <v>766718.86816999945</v>
      </c>
      <c r="AO74" s="19">
        <f t="shared" si="60"/>
        <v>943009.22860999941</v>
      </c>
      <c r="AP74" s="19">
        <f t="shared" si="60"/>
        <v>2921946.1563099977</v>
      </c>
      <c r="AQ74" s="19">
        <f t="shared" si="60"/>
        <v>1725775.1563099977</v>
      </c>
      <c r="AR74" s="19">
        <f>AQ75</f>
        <v>2044149.1563099977</v>
      </c>
      <c r="AS74" s="19">
        <f>AR75</f>
        <v>1285983.1563099977</v>
      </c>
    </row>
    <row r="75" spans="1:45" x14ac:dyDescent="0.5">
      <c r="A75" s="22" t="s">
        <v>77</v>
      </c>
      <c r="B75" s="23">
        <f>B73+B74</f>
        <v>433289</v>
      </c>
      <c r="C75" s="23">
        <f t="shared" ref="C75:AP75" si="61">C73+C74</f>
        <v>285733</v>
      </c>
      <c r="D75" s="23">
        <f t="shared" si="61"/>
        <v>328300</v>
      </c>
      <c r="E75" s="23">
        <f t="shared" si="61"/>
        <v>410287.2</v>
      </c>
      <c r="F75" s="23">
        <f t="shared" si="61"/>
        <v>170493.87202999977</v>
      </c>
      <c r="G75" s="23">
        <f t="shared" si="61"/>
        <v>391019.91043000063</v>
      </c>
      <c r="H75" s="23">
        <f t="shared" si="61"/>
        <v>398125.05170999939</v>
      </c>
      <c r="I75" s="23">
        <f t="shared" si="61"/>
        <v>766718.86816999968</v>
      </c>
      <c r="J75" s="23">
        <f t="shared" si="61"/>
        <v>460179.73860999965</v>
      </c>
      <c r="K75" s="23">
        <f t="shared" si="61"/>
        <v>432633.11010999966</v>
      </c>
      <c r="L75" s="23">
        <f t="shared" si="61"/>
        <v>580609.78964999958</v>
      </c>
      <c r="M75" s="23">
        <f t="shared" si="61"/>
        <v>943009.22860999964</v>
      </c>
      <c r="N75" s="23">
        <f t="shared" si="61"/>
        <v>579889.53198397462</v>
      </c>
      <c r="O75" s="23">
        <f t="shared" si="61"/>
        <v>1945609.8382258525</v>
      </c>
      <c r="P75" s="23">
        <f t="shared" si="61"/>
        <v>2914536.3656990682</v>
      </c>
      <c r="Q75" s="23">
        <f t="shared" si="61"/>
        <v>2921946.1563099977</v>
      </c>
      <c r="R75" s="23">
        <f t="shared" si="61"/>
        <v>2349763.1563099977</v>
      </c>
      <c r="S75" s="23">
        <f t="shared" si="61"/>
        <v>1543765.1563099977</v>
      </c>
      <c r="T75" s="23">
        <f t="shared" si="61"/>
        <v>1471401.1563099977</v>
      </c>
      <c r="U75" s="23">
        <f t="shared" ref="U75" si="62">U73+U74</f>
        <v>1725775.1563099977</v>
      </c>
      <c r="V75" s="23">
        <f t="shared" si="61"/>
        <v>1407277.1563099977</v>
      </c>
      <c r="W75" s="23">
        <f t="shared" ref="W75:AC75" si="63">W73+W74</f>
        <v>882608.15630999766</v>
      </c>
      <c r="X75" s="23">
        <f t="shared" si="63"/>
        <v>853959.15630999766</v>
      </c>
      <c r="Y75" s="23">
        <f t="shared" si="63"/>
        <v>2044149.1563099977</v>
      </c>
      <c r="Z75" s="23">
        <f t="shared" si="63"/>
        <v>1236539.1563099977</v>
      </c>
      <c r="AA75" s="23">
        <f t="shared" si="63"/>
        <v>713867.15630999766</v>
      </c>
      <c r="AB75" s="23">
        <f t="shared" si="63"/>
        <v>990624.15630999766</v>
      </c>
      <c r="AC75" s="23">
        <f t="shared" si="63"/>
        <v>1285983.1563099977</v>
      </c>
      <c r="AD75" s="23">
        <f t="shared" ref="AD75:AE75" si="64">AD73+AD74</f>
        <v>1450010.1563099977</v>
      </c>
      <c r="AE75" s="23">
        <f t="shared" si="64"/>
        <v>1040031.1563099977</v>
      </c>
      <c r="AF75" s="23">
        <f t="shared" ref="AF75:AH75" si="65">AF73+AF74</f>
        <v>626636.15630999766</v>
      </c>
      <c r="AG75" s="23">
        <f t="shared" si="65"/>
        <v>1158206.1563099977</v>
      </c>
      <c r="AH75" s="23">
        <f t="shared" si="65"/>
        <v>816890.15630999766</v>
      </c>
      <c r="AI75" s="23">
        <f>AI73+AI74</f>
        <v>715624.15630999766</v>
      </c>
      <c r="AJ75" s="23">
        <f>AJ73+AJ74</f>
        <v>546611</v>
      </c>
      <c r="AL75" s="23">
        <f t="shared" si="61"/>
        <v>410287.2</v>
      </c>
      <c r="AM75" s="23">
        <f t="shared" si="61"/>
        <v>766718.86816999945</v>
      </c>
      <c r="AN75" s="23">
        <f t="shared" si="61"/>
        <v>943009.22860999941</v>
      </c>
      <c r="AO75" s="23">
        <f t="shared" si="61"/>
        <v>2921946.1563099977</v>
      </c>
      <c r="AP75" s="23">
        <f t="shared" si="61"/>
        <v>1725775.1563099977</v>
      </c>
      <c r="AQ75" s="23">
        <f t="shared" ref="AQ75" si="66">AQ73+AQ74</f>
        <v>2044149.1563099977</v>
      </c>
      <c r="AR75" s="23">
        <f>AR73+AR74</f>
        <v>1285983.1563099977</v>
      </c>
      <c r="AS75" s="23">
        <f>AS73+AS74</f>
        <v>1158206.1563099977</v>
      </c>
    </row>
    <row r="76" spans="1:45" x14ac:dyDescent="0.5">
      <c r="P76" s="5"/>
      <c r="Q76" s="5"/>
      <c r="U76" s="5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45" x14ac:dyDescent="0.5">
      <c r="A77" s="102" t="s">
        <v>1054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AL77" s="5"/>
      <c r="AM77" s="5"/>
      <c r="AN77" s="5"/>
      <c r="AO77" s="5"/>
    </row>
    <row r="78" spans="1:45" x14ac:dyDescent="0.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AL78" s="5"/>
      <c r="AM78" s="5"/>
      <c r="AN78" s="5"/>
      <c r="AO78" s="5"/>
    </row>
    <row r="79" spans="1:45" x14ac:dyDescent="0.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AL79" s="5"/>
      <c r="AM79" s="5"/>
      <c r="AN79" s="5"/>
      <c r="AO79" s="5"/>
    </row>
    <row r="80" spans="1:45" x14ac:dyDescent="0.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L80" s="5"/>
      <c r="AM80" s="5"/>
      <c r="AN80" s="5"/>
      <c r="AO80" s="5"/>
    </row>
    <row r="81" spans="2:41" x14ac:dyDescent="0.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L81" s="5"/>
      <c r="AM81" s="5"/>
      <c r="AN81" s="5"/>
      <c r="AO81" s="5"/>
    </row>
    <row r="82" spans="2:41" x14ac:dyDescent="0.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L82" s="5"/>
      <c r="AM82" s="5"/>
      <c r="AN82" s="5"/>
      <c r="AO82" s="5"/>
    </row>
    <row r="83" spans="2:41" x14ac:dyDescent="0.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AL83" s="5"/>
      <c r="AM83" s="5"/>
      <c r="AN83" s="5"/>
      <c r="AO83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ignoredErrors>
    <ignoredError sqref="AL27:AP29 AL38:AP42 AL45:AP46 AL49:AP54 AL57:AP71 AL44:AN44 AP44 AL7:AP15 AL31:AP35 AL25:AP25 AL19:AP23 AL17:AP17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Y30"/>
  <sheetViews>
    <sheetView showGridLines="0" zoomScale="80" zoomScaleNormal="80" workbookViewId="0">
      <pane xSplit="1" ySplit="5" topLeftCell="O6" activePane="bottomRight" state="frozen"/>
      <selection activeCell="E26" sqref="E26"/>
      <selection pane="topRight" activeCell="E26" sqref="E26"/>
      <selection pane="bottomLeft" activeCell="E26" sqref="E26"/>
      <selection pane="bottomRight" activeCell="U5" sqref="U5"/>
    </sheetView>
  </sheetViews>
  <sheetFormatPr defaultColWidth="9.08984375" defaultRowHeight="17" x14ac:dyDescent="0.5"/>
  <cols>
    <col min="1" max="1" width="60.6328125" style="2" bestFit="1" customWidth="1"/>
    <col min="2" max="4" width="11.54296875" style="2" bestFit="1" customWidth="1"/>
    <col min="5" max="5" width="12.453125" style="2" bestFit="1" customWidth="1"/>
    <col min="6" max="6" width="11.54296875" style="2" bestFit="1" customWidth="1"/>
    <col min="7" max="20" width="11.54296875" style="2" customWidth="1"/>
    <col min="21" max="21" width="6.6328125" style="4" customWidth="1"/>
    <col min="22" max="25" width="11.54296875" style="2" customWidth="1"/>
    <col min="26" max="26" width="21.81640625" style="2" bestFit="1" customWidth="1"/>
    <col min="27" max="16384" width="9.08984375" style="2"/>
  </cols>
  <sheetData>
    <row r="1" spans="1:25" x14ac:dyDescent="0.5">
      <c r="U1" s="2"/>
    </row>
    <row r="2" spans="1:25" x14ac:dyDescent="0.5">
      <c r="U2" s="2"/>
    </row>
    <row r="3" spans="1:25" x14ac:dyDescent="0.5">
      <c r="U3" s="2"/>
      <c r="V3" s="1" t="s">
        <v>1010</v>
      </c>
    </row>
    <row r="4" spans="1:25" x14ac:dyDescent="0.5">
      <c r="U4" s="2"/>
    </row>
    <row r="5" spans="1:25" x14ac:dyDescent="0.5">
      <c r="A5" s="6" t="s">
        <v>0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1022</v>
      </c>
      <c r="I5" s="7" t="s">
        <v>1068</v>
      </c>
      <c r="J5" s="7" t="s">
        <v>1127</v>
      </c>
      <c r="K5" s="7" t="s">
        <v>1139</v>
      </c>
      <c r="L5" s="7" t="s">
        <v>1153</v>
      </c>
      <c r="M5" s="7" t="s">
        <v>1164</v>
      </c>
      <c r="N5" s="7" t="s">
        <v>1169</v>
      </c>
      <c r="O5" s="7" t="s">
        <v>1174</v>
      </c>
      <c r="P5" s="7" t="s">
        <v>1183</v>
      </c>
      <c r="Q5" s="7" t="s">
        <v>1234</v>
      </c>
      <c r="R5" s="7" t="s">
        <v>1240</v>
      </c>
      <c r="S5" s="7" t="s">
        <v>1252</v>
      </c>
      <c r="T5" s="7" t="s">
        <v>1258</v>
      </c>
      <c r="U5" s="8"/>
      <c r="V5" s="7">
        <v>2021</v>
      </c>
      <c r="W5" s="7">
        <v>2022</v>
      </c>
      <c r="X5" s="7">
        <v>2023</v>
      </c>
      <c r="Y5" s="7">
        <v>2024</v>
      </c>
    </row>
    <row r="6" spans="1:25" x14ac:dyDescent="0.5">
      <c r="A6" s="10" t="s">
        <v>1107</v>
      </c>
      <c r="B6" s="116">
        <v>31712.712890045572</v>
      </c>
      <c r="C6" s="116">
        <v>206045.3617191193</v>
      </c>
      <c r="D6" s="116">
        <v>208117.7364816803</v>
      </c>
      <c r="E6" s="116">
        <v>515670.05780946329</v>
      </c>
      <c r="F6" s="116">
        <v>61810</v>
      </c>
      <c r="G6" s="116">
        <v>261949</v>
      </c>
      <c r="H6" s="116">
        <v>234858</v>
      </c>
      <c r="I6" s="116">
        <v>403331</v>
      </c>
      <c r="J6" s="116">
        <v>87465</v>
      </c>
      <c r="K6" s="116">
        <v>238846</v>
      </c>
      <c r="L6" s="116">
        <v>178543</v>
      </c>
      <c r="M6" s="116">
        <v>547543</v>
      </c>
      <c r="N6" s="116">
        <v>211770</v>
      </c>
      <c r="O6" s="116">
        <v>359722</v>
      </c>
      <c r="P6" s="116">
        <v>332023</v>
      </c>
      <c r="Q6" s="116">
        <v>548528</v>
      </c>
      <c r="R6" s="116">
        <v>248375</v>
      </c>
      <c r="S6" s="116">
        <v>435690</v>
      </c>
      <c r="T6" s="116">
        <v>386968</v>
      </c>
      <c r="U6" s="128"/>
      <c r="V6" s="116">
        <v>961545.76689710957</v>
      </c>
      <c r="W6" s="116">
        <v>961948</v>
      </c>
      <c r="X6" s="116">
        <v>1052397</v>
      </c>
      <c r="Y6" s="116">
        <v>1452043</v>
      </c>
    </row>
    <row r="7" spans="1:25" x14ac:dyDescent="0.5">
      <c r="A7" s="15" t="s">
        <v>1108</v>
      </c>
      <c r="B7" s="16">
        <v>58787</v>
      </c>
      <c r="C7" s="16">
        <v>6100</v>
      </c>
      <c r="D7" s="16">
        <v>218216</v>
      </c>
      <c r="E7" s="16">
        <v>-239063</v>
      </c>
      <c r="F7" s="16">
        <v>77980</v>
      </c>
      <c r="G7" s="16">
        <v>44438</v>
      </c>
      <c r="H7" s="16">
        <v>53439</v>
      </c>
      <c r="I7" s="16">
        <v>-193242</v>
      </c>
      <c r="J7" s="16">
        <v>2859</v>
      </c>
      <c r="K7" s="16">
        <v>9067</v>
      </c>
      <c r="L7" s="16">
        <v>16890</v>
      </c>
      <c r="M7" s="16">
        <v>-92833</v>
      </c>
      <c r="N7" s="16">
        <v>-70106</v>
      </c>
      <c r="O7" s="16">
        <v>-2355</v>
      </c>
      <c r="P7" s="16">
        <v>-13589</v>
      </c>
      <c r="Q7" s="16">
        <v>21866</v>
      </c>
      <c r="R7" s="16">
        <v>-47280</v>
      </c>
      <c r="S7" s="16">
        <v>-20595</v>
      </c>
      <c r="T7" s="16">
        <v>58327</v>
      </c>
      <c r="U7" s="2"/>
      <c r="V7" s="16">
        <f>SUM(B7:E7)</f>
        <v>44040</v>
      </c>
      <c r="W7" s="16">
        <f>SUM(F7:I7)</f>
        <v>-17385</v>
      </c>
      <c r="X7" s="16">
        <f>SUM(J7:M7)</f>
        <v>-64017</v>
      </c>
      <c r="Y7" s="16">
        <f>SUM(N7:Q7)</f>
        <v>-64184</v>
      </c>
    </row>
    <row r="8" spans="1:25" x14ac:dyDescent="0.5">
      <c r="A8" s="15" t="s">
        <v>1109</v>
      </c>
      <c r="B8" s="16">
        <v>-55039</v>
      </c>
      <c r="C8" s="16">
        <v>-56100</v>
      </c>
      <c r="D8" s="16">
        <v>-63443</v>
      </c>
      <c r="E8" s="16">
        <v>-76814</v>
      </c>
      <c r="F8" s="16">
        <v>-70088</v>
      </c>
      <c r="G8" s="16">
        <v>-70857</v>
      </c>
      <c r="H8" s="16">
        <v>-72316</v>
      </c>
      <c r="I8" s="16">
        <v>-77324</v>
      </c>
      <c r="J8" s="16">
        <v>-70819</v>
      </c>
      <c r="K8" s="16">
        <v>-69889</v>
      </c>
      <c r="L8" s="16">
        <v>-69044</v>
      </c>
      <c r="M8" s="16">
        <v>-79947</v>
      </c>
      <c r="N8" s="16">
        <v>-78490</v>
      </c>
      <c r="O8" s="16">
        <v>-81592</v>
      </c>
      <c r="P8" s="16">
        <v>-84486</v>
      </c>
      <c r="Q8" s="16">
        <v>-91949</v>
      </c>
      <c r="R8" s="16">
        <v>-85618</v>
      </c>
      <c r="S8" s="16">
        <v>-91309</v>
      </c>
      <c r="T8" s="16">
        <v>-93907</v>
      </c>
      <c r="U8" s="2"/>
      <c r="V8" s="16">
        <f>SUM(B8:E8)</f>
        <v>-251396</v>
      </c>
      <c r="W8" s="16">
        <f>SUM(F8:I8)</f>
        <v>-290585</v>
      </c>
      <c r="X8" s="16">
        <f>SUM(J8:M8)</f>
        <v>-289699</v>
      </c>
      <c r="Y8" s="16">
        <f t="shared" ref="Y8:Y30" si="0">SUM(N8:Q8)</f>
        <v>-336517</v>
      </c>
    </row>
    <row r="9" spans="1:25" x14ac:dyDescent="0.5">
      <c r="A9" s="10" t="s">
        <v>1110</v>
      </c>
      <c r="B9" s="116">
        <f>SUM(B10:B16)</f>
        <v>-275524</v>
      </c>
      <c r="C9" s="116">
        <f t="shared" ref="C9:F9" si="1">SUM(C10:C16)</f>
        <v>-233635</v>
      </c>
      <c r="D9" s="116">
        <f t="shared" si="1"/>
        <v>-324024</v>
      </c>
      <c r="E9" s="116">
        <f t="shared" si="1"/>
        <v>-18508</v>
      </c>
      <c r="F9" s="116">
        <f t="shared" si="1"/>
        <v>-251492</v>
      </c>
      <c r="G9" s="116">
        <f t="shared" ref="G9:N9" si="2">SUM(G10:G16)</f>
        <v>-224347</v>
      </c>
      <c r="H9" s="116">
        <f t="shared" si="2"/>
        <v>148021</v>
      </c>
      <c r="I9" s="116">
        <f t="shared" si="2"/>
        <v>758063</v>
      </c>
      <c r="J9" s="116">
        <f t="shared" si="2"/>
        <v>79830</v>
      </c>
      <c r="K9" s="116">
        <f t="shared" si="2"/>
        <v>62388</v>
      </c>
      <c r="L9" s="116">
        <f t="shared" si="2"/>
        <v>48027</v>
      </c>
      <c r="M9" s="116">
        <f t="shared" si="2"/>
        <v>435187</v>
      </c>
      <c r="N9" s="116">
        <f t="shared" si="2"/>
        <v>236616</v>
      </c>
      <c r="O9" s="116">
        <f t="shared" ref="O9:P9" si="3">SUM(O10:O16)</f>
        <v>-28451</v>
      </c>
      <c r="P9" s="116">
        <f t="shared" si="3"/>
        <v>-4601</v>
      </c>
      <c r="Q9" s="116">
        <f t="shared" ref="Q9" si="4">SUM(Q10:Q16)</f>
        <v>179344</v>
      </c>
      <c r="R9" s="116">
        <v>-345361</v>
      </c>
      <c r="S9" s="116">
        <v>11276</v>
      </c>
      <c r="T9" s="116">
        <v>-132406</v>
      </c>
      <c r="U9" s="2"/>
      <c r="V9" s="116">
        <f t="shared" ref="V9:W9" si="5">SUM(V10:V16)</f>
        <v>-851691</v>
      </c>
      <c r="W9" s="116">
        <f t="shared" si="5"/>
        <v>430245</v>
      </c>
      <c r="X9" s="116">
        <f t="shared" ref="X9" si="6">SUM(X10:X16)</f>
        <v>625432</v>
      </c>
      <c r="Y9" s="116">
        <f t="shared" si="0"/>
        <v>382908</v>
      </c>
    </row>
    <row r="10" spans="1:25" x14ac:dyDescent="0.5">
      <c r="A10" s="15" t="s">
        <v>1111</v>
      </c>
      <c r="B10" s="16">
        <v>308390</v>
      </c>
      <c r="C10" s="16">
        <v>-554439</v>
      </c>
      <c r="D10" s="16">
        <v>-378899</v>
      </c>
      <c r="E10" s="16">
        <v>-880374</v>
      </c>
      <c r="F10" s="16">
        <v>451369</v>
      </c>
      <c r="G10" s="16">
        <v>-555913</v>
      </c>
      <c r="H10" s="16">
        <v>413521</v>
      </c>
      <c r="I10" s="16">
        <v>-274372</v>
      </c>
      <c r="J10" s="16">
        <v>547392</v>
      </c>
      <c r="K10" s="16">
        <v>83562</v>
      </c>
      <c r="L10" s="16">
        <v>129920</v>
      </c>
      <c r="M10" s="16">
        <v>-243612</v>
      </c>
      <c r="N10" s="16">
        <v>536943</v>
      </c>
      <c r="O10" s="16">
        <v>-200959</v>
      </c>
      <c r="P10" s="16">
        <v>-112495</v>
      </c>
      <c r="Q10" s="16">
        <v>-643707</v>
      </c>
      <c r="R10" s="16">
        <v>515097</v>
      </c>
      <c r="S10" s="16">
        <v>-297485</v>
      </c>
      <c r="T10" s="16">
        <v>-114510</v>
      </c>
      <c r="U10" s="2"/>
      <c r="V10" s="16">
        <f t="shared" ref="V10:V17" si="7">SUM(B10:E10)</f>
        <v>-1505322</v>
      </c>
      <c r="W10" s="16">
        <f t="shared" ref="W10:W17" si="8">SUM(F10:I10)</f>
        <v>34605</v>
      </c>
      <c r="X10" s="16">
        <f t="shared" ref="X10:X17" si="9">SUM(J10:M10)</f>
        <v>517262</v>
      </c>
      <c r="Y10" s="16">
        <f t="shared" si="0"/>
        <v>-420218</v>
      </c>
    </row>
    <row r="11" spans="1:25" x14ac:dyDescent="0.5">
      <c r="A11" s="15" t="s">
        <v>39</v>
      </c>
      <c r="B11" s="16">
        <v>-344769</v>
      </c>
      <c r="C11" s="16">
        <v>135620</v>
      </c>
      <c r="D11" s="16">
        <v>-116616</v>
      </c>
      <c r="E11" s="16">
        <v>77588</v>
      </c>
      <c r="F11" s="16">
        <v>-268471</v>
      </c>
      <c r="G11" s="16">
        <v>90695</v>
      </c>
      <c r="H11" s="16">
        <v>-47361</v>
      </c>
      <c r="I11" s="16">
        <v>135709</v>
      </c>
      <c r="J11" s="16">
        <v>-257263</v>
      </c>
      <c r="K11" s="16">
        <v>65975</v>
      </c>
      <c r="L11" s="16">
        <v>19730</v>
      </c>
      <c r="M11" s="16">
        <v>225443</v>
      </c>
      <c r="N11" s="16">
        <v>-196139</v>
      </c>
      <c r="O11" s="16">
        <v>-15183</v>
      </c>
      <c r="P11" s="16">
        <v>-163064</v>
      </c>
      <c r="Q11" s="16">
        <v>182065</v>
      </c>
      <c r="R11" s="16">
        <v>-344405</v>
      </c>
      <c r="S11" s="16">
        <v>103747</v>
      </c>
      <c r="T11" s="16">
        <v>-151485</v>
      </c>
      <c r="U11" s="2"/>
      <c r="V11" s="16">
        <f t="shared" si="7"/>
        <v>-248177</v>
      </c>
      <c r="W11" s="16">
        <f t="shared" si="8"/>
        <v>-89428</v>
      </c>
      <c r="X11" s="16">
        <f t="shared" si="9"/>
        <v>53885</v>
      </c>
      <c r="Y11" s="16">
        <f t="shared" si="0"/>
        <v>-192321</v>
      </c>
    </row>
    <row r="12" spans="1:25" x14ac:dyDescent="0.5">
      <c r="A12" s="15" t="s">
        <v>43</v>
      </c>
      <c r="B12" s="16">
        <v>-16005</v>
      </c>
      <c r="C12" s="16">
        <v>-197982</v>
      </c>
      <c r="D12" s="16">
        <v>90965</v>
      </c>
      <c r="E12" s="16">
        <v>135616</v>
      </c>
      <c r="F12" s="16">
        <v>-72628</v>
      </c>
      <c r="G12" s="16">
        <v>-124750</v>
      </c>
      <c r="H12" s="16">
        <v>-102207</v>
      </c>
      <c r="I12" s="16">
        <v>215846</v>
      </c>
      <c r="J12" s="16">
        <v>132203</v>
      </c>
      <c r="K12" s="16">
        <v>-131219</v>
      </c>
      <c r="L12" s="16">
        <v>-67933</v>
      </c>
      <c r="M12" s="16">
        <v>109069</v>
      </c>
      <c r="N12" s="16">
        <v>132560</v>
      </c>
      <c r="O12" s="16">
        <v>-22122</v>
      </c>
      <c r="P12" s="16">
        <v>84878</v>
      </c>
      <c r="Q12" s="16">
        <v>54957</v>
      </c>
      <c r="R12" s="16">
        <v>8117</v>
      </c>
      <c r="S12" s="16">
        <v>-117723</v>
      </c>
      <c r="T12" s="16">
        <v>45201</v>
      </c>
      <c r="U12" s="2"/>
      <c r="V12" s="16">
        <f t="shared" si="7"/>
        <v>12594</v>
      </c>
      <c r="W12" s="16">
        <f t="shared" si="8"/>
        <v>-83739</v>
      </c>
      <c r="X12" s="16">
        <f t="shared" si="9"/>
        <v>42120</v>
      </c>
      <c r="Y12" s="16">
        <f t="shared" si="0"/>
        <v>250273</v>
      </c>
    </row>
    <row r="13" spans="1:25" x14ac:dyDescent="0.5">
      <c r="A13" s="15" t="s">
        <v>1112</v>
      </c>
      <c r="B13" s="16">
        <v>8338</v>
      </c>
      <c r="C13" s="16">
        <v>250205</v>
      </c>
      <c r="D13" s="16">
        <v>176407</v>
      </c>
      <c r="E13" s="16">
        <v>285853</v>
      </c>
      <c r="F13" s="16">
        <v>-160769</v>
      </c>
      <c r="G13" s="16">
        <v>286712</v>
      </c>
      <c r="H13" s="16">
        <v>-112483</v>
      </c>
      <c r="I13" s="16">
        <v>173342</v>
      </c>
      <c r="J13" s="16">
        <v>-121060</v>
      </c>
      <c r="K13" s="16">
        <v>-62961</v>
      </c>
      <c r="L13" s="16">
        <v>-92844</v>
      </c>
      <c r="M13" s="16">
        <v>59222</v>
      </c>
      <c r="N13" s="16">
        <v>-117278</v>
      </c>
      <c r="O13" s="16">
        <v>113466</v>
      </c>
      <c r="P13" s="16">
        <v>75101</v>
      </c>
      <c r="Q13" s="16">
        <v>230614</v>
      </c>
      <c r="R13" s="16">
        <v>-281006</v>
      </c>
      <c r="S13" s="16">
        <v>163387</v>
      </c>
      <c r="T13" s="16">
        <v>77876</v>
      </c>
      <c r="U13" s="2"/>
      <c r="V13" s="16">
        <f t="shared" si="7"/>
        <v>720803</v>
      </c>
      <c r="W13" s="16">
        <f t="shared" si="8"/>
        <v>186802</v>
      </c>
      <c r="X13" s="16">
        <f t="shared" si="9"/>
        <v>-217643</v>
      </c>
      <c r="Y13" s="16">
        <f t="shared" si="0"/>
        <v>301903</v>
      </c>
    </row>
    <row r="14" spans="1:25" x14ac:dyDescent="0.5">
      <c r="A14" s="15" t="s">
        <v>44</v>
      </c>
      <c r="B14" s="16">
        <v>6310</v>
      </c>
      <c r="C14" s="16">
        <v>43193</v>
      </c>
      <c r="D14" s="16">
        <v>30998</v>
      </c>
      <c r="E14" s="16">
        <v>-395</v>
      </c>
      <c r="F14" s="16">
        <v>-30968</v>
      </c>
      <c r="G14" s="16">
        <v>25697</v>
      </c>
      <c r="H14" s="16">
        <v>8747</v>
      </c>
      <c r="I14" s="16">
        <v>-31001</v>
      </c>
      <c r="J14" s="16">
        <v>-15086</v>
      </c>
      <c r="K14" s="16">
        <v>35584</v>
      </c>
      <c r="L14" s="16">
        <v>36963</v>
      </c>
      <c r="M14" s="16">
        <v>36714</v>
      </c>
      <c r="N14" s="16">
        <v>-68276</v>
      </c>
      <c r="O14" s="16">
        <v>25981</v>
      </c>
      <c r="P14" s="16">
        <v>66271</v>
      </c>
      <c r="Q14" s="16">
        <v>35115</v>
      </c>
      <c r="R14" s="16">
        <v>-94446</v>
      </c>
      <c r="S14" s="16">
        <v>36962</v>
      </c>
      <c r="T14" s="16">
        <v>55774</v>
      </c>
      <c r="U14" s="2"/>
      <c r="V14" s="16">
        <f t="shared" si="7"/>
        <v>80106</v>
      </c>
      <c r="W14" s="16">
        <f t="shared" si="8"/>
        <v>-27525</v>
      </c>
      <c r="X14" s="16">
        <f t="shared" si="9"/>
        <v>94175</v>
      </c>
      <c r="Y14" s="16">
        <f t="shared" si="0"/>
        <v>59091</v>
      </c>
    </row>
    <row r="15" spans="1:25" x14ac:dyDescent="0.5">
      <c r="A15" s="15" t="s">
        <v>1113</v>
      </c>
      <c r="B15" s="16">
        <v>-206205</v>
      </c>
      <c r="C15" s="16">
        <v>91393</v>
      </c>
      <c r="D15" s="16">
        <v>-179156</v>
      </c>
      <c r="E15" s="16">
        <v>235404</v>
      </c>
      <c r="F15" s="16">
        <v>-139985</v>
      </c>
      <c r="G15" s="16">
        <v>67172</v>
      </c>
      <c r="H15" s="16">
        <v>-59560</v>
      </c>
      <c r="I15" s="16">
        <v>205783</v>
      </c>
      <c r="J15" s="16">
        <v>-145418</v>
      </c>
      <c r="K15" s="16">
        <v>87577</v>
      </c>
      <c r="L15" s="16">
        <v>18082</v>
      </c>
      <c r="M15" s="16">
        <v>295213</v>
      </c>
      <c r="N15" s="16">
        <v>-13667</v>
      </c>
      <c r="O15" s="16">
        <v>58861</v>
      </c>
      <c r="P15" s="16">
        <v>63850</v>
      </c>
      <c r="Q15" s="16">
        <v>257199</v>
      </c>
      <c r="R15" s="16">
        <v>-117880</v>
      </c>
      <c r="S15" s="16">
        <v>124477</v>
      </c>
      <c r="T15" s="16">
        <v>20166</v>
      </c>
      <c r="U15" s="2"/>
      <c r="V15" s="16">
        <f t="shared" si="7"/>
        <v>-58564</v>
      </c>
      <c r="W15" s="16">
        <f t="shared" si="8"/>
        <v>73410</v>
      </c>
      <c r="X15" s="16">
        <f t="shared" si="9"/>
        <v>255454</v>
      </c>
      <c r="Y15" s="16">
        <f t="shared" si="0"/>
        <v>366243</v>
      </c>
    </row>
    <row r="16" spans="1:25" x14ac:dyDescent="0.5">
      <c r="A16" s="15" t="s">
        <v>36</v>
      </c>
      <c r="B16" s="16">
        <v>-31583</v>
      </c>
      <c r="C16" s="16">
        <v>-1625</v>
      </c>
      <c r="D16" s="16">
        <v>52277</v>
      </c>
      <c r="E16" s="16">
        <v>127800</v>
      </c>
      <c r="F16" s="16">
        <v>-30040</v>
      </c>
      <c r="G16" s="16">
        <v>-13960</v>
      </c>
      <c r="H16" s="16">
        <v>47364</v>
      </c>
      <c r="I16" s="16">
        <v>332756</v>
      </c>
      <c r="J16" s="16">
        <v>-60938</v>
      </c>
      <c r="K16" s="16">
        <v>-16130</v>
      </c>
      <c r="L16" s="16">
        <v>4109</v>
      </c>
      <c r="M16" s="16">
        <v>-46862</v>
      </c>
      <c r="N16" s="16">
        <v>-37527</v>
      </c>
      <c r="O16" s="16">
        <v>11505</v>
      </c>
      <c r="P16" s="16">
        <v>-19142</v>
      </c>
      <c r="Q16" s="16">
        <v>63101</v>
      </c>
      <c r="R16" s="16">
        <v>-30838</v>
      </c>
      <c r="S16" s="16">
        <v>-2089</v>
      </c>
      <c r="T16" s="16">
        <v>-65428</v>
      </c>
      <c r="U16" s="2"/>
      <c r="V16" s="16">
        <f t="shared" si="7"/>
        <v>146869</v>
      </c>
      <c r="W16" s="16">
        <f t="shared" si="8"/>
        <v>336120</v>
      </c>
      <c r="X16" s="16">
        <f t="shared" si="9"/>
        <v>-119821</v>
      </c>
      <c r="Y16" s="16">
        <f t="shared" si="0"/>
        <v>17937</v>
      </c>
    </row>
    <row r="17" spans="1:25" x14ac:dyDescent="0.5">
      <c r="A17" s="117" t="s">
        <v>1028</v>
      </c>
      <c r="B17" s="16">
        <v>-7169</v>
      </c>
      <c r="C17" s="16">
        <v>-4707</v>
      </c>
      <c r="D17" s="16">
        <v>-2883</v>
      </c>
      <c r="E17" s="16">
        <v>-41097</v>
      </c>
      <c r="F17" s="16">
        <v>-41304</v>
      </c>
      <c r="G17" s="16">
        <v>-44297</v>
      </c>
      <c r="H17" s="16">
        <v>-3324</v>
      </c>
      <c r="I17" s="16">
        <v>-62383</v>
      </c>
      <c r="J17" s="16">
        <v>-7626</v>
      </c>
      <c r="K17" s="16">
        <v>-12876</v>
      </c>
      <c r="L17" s="16">
        <v>-5725</v>
      </c>
      <c r="M17" s="16">
        <v>-7021</v>
      </c>
      <c r="N17" s="16">
        <v>-11887</v>
      </c>
      <c r="O17" s="16">
        <v>-25706</v>
      </c>
      <c r="P17" s="16">
        <v>-26312</v>
      </c>
      <c r="Q17" s="16">
        <v>-41808</v>
      </c>
      <c r="R17" s="16">
        <v>-37715</v>
      </c>
      <c r="S17" s="16">
        <v>-58593</v>
      </c>
      <c r="T17" s="16">
        <v>-18802</v>
      </c>
      <c r="U17" s="2"/>
      <c r="V17" s="16">
        <f t="shared" si="7"/>
        <v>-55856</v>
      </c>
      <c r="W17" s="16">
        <f t="shared" si="8"/>
        <v>-151308</v>
      </c>
      <c r="X17" s="16">
        <f t="shared" si="9"/>
        <v>-33248</v>
      </c>
      <c r="Y17" s="16">
        <f t="shared" si="0"/>
        <v>-105713</v>
      </c>
    </row>
    <row r="18" spans="1:25" x14ac:dyDescent="0.5">
      <c r="A18" s="10" t="s">
        <v>1114</v>
      </c>
      <c r="B18" s="116">
        <f>B6+B7+B8+B9+B17</f>
        <v>-247232.28710995443</v>
      </c>
      <c r="C18" s="116">
        <f t="shared" ref="C18:F18" si="10">C6+C7+C8+C9+C17</f>
        <v>-82296.638280880696</v>
      </c>
      <c r="D18" s="116">
        <f t="shared" si="10"/>
        <v>35983.736481680302</v>
      </c>
      <c r="E18" s="116">
        <f t="shared" si="10"/>
        <v>140188.05780946329</v>
      </c>
      <c r="F18" s="116">
        <f t="shared" si="10"/>
        <v>-223094</v>
      </c>
      <c r="G18" s="116">
        <f t="shared" ref="G18:N18" si="11">G6+G7+G8+G9+G17</f>
        <v>-33114</v>
      </c>
      <c r="H18" s="116">
        <f t="shared" si="11"/>
        <v>360678</v>
      </c>
      <c r="I18" s="116">
        <f t="shared" si="11"/>
        <v>828445</v>
      </c>
      <c r="J18" s="116">
        <f t="shared" si="11"/>
        <v>91709</v>
      </c>
      <c r="K18" s="116">
        <f t="shared" si="11"/>
        <v>227536</v>
      </c>
      <c r="L18" s="116">
        <f t="shared" si="11"/>
        <v>168691</v>
      </c>
      <c r="M18" s="116">
        <f t="shared" si="11"/>
        <v>802929</v>
      </c>
      <c r="N18" s="116">
        <f t="shared" si="11"/>
        <v>287903</v>
      </c>
      <c r="O18" s="116">
        <f t="shared" ref="O18:P18" si="12">O6+O7+O8+O9+O17</f>
        <v>221618</v>
      </c>
      <c r="P18" s="116">
        <f t="shared" si="12"/>
        <v>203035</v>
      </c>
      <c r="Q18" s="116">
        <f t="shared" ref="Q18" si="13">Q6+Q7+Q8+Q9+Q17</f>
        <v>615981</v>
      </c>
      <c r="R18" s="116">
        <v>-267599</v>
      </c>
      <c r="S18" s="116">
        <v>276469</v>
      </c>
      <c r="T18" s="116">
        <v>200180</v>
      </c>
      <c r="U18" s="2"/>
      <c r="V18" s="116">
        <f t="shared" ref="V18:W18" si="14">V6+V7+V8+V9+V17</f>
        <v>-153357.23310289043</v>
      </c>
      <c r="W18" s="116">
        <f t="shared" si="14"/>
        <v>932915</v>
      </c>
      <c r="X18" s="116">
        <f t="shared" ref="X18" si="15">X6+X7+X8+X9+X17</f>
        <v>1290865</v>
      </c>
      <c r="Y18" s="116">
        <f t="shared" si="0"/>
        <v>1328537</v>
      </c>
    </row>
    <row r="19" spans="1:25" x14ac:dyDescent="0.5">
      <c r="A19" s="118" t="s">
        <v>1115</v>
      </c>
      <c r="B19" s="16">
        <v>-4671</v>
      </c>
      <c r="C19" s="16">
        <v>0</v>
      </c>
      <c r="D19" s="16">
        <v>-220</v>
      </c>
      <c r="E19" s="16">
        <v>-261</v>
      </c>
      <c r="F19" s="16">
        <v>0</v>
      </c>
      <c r="G19" s="16">
        <v>-8</v>
      </c>
      <c r="H19" s="16">
        <v>0</v>
      </c>
      <c r="I19" s="16">
        <v>0</v>
      </c>
      <c r="J19" s="16">
        <v>0</v>
      </c>
      <c r="K19" s="16">
        <v>0</v>
      </c>
      <c r="L19" s="16">
        <v>-4546</v>
      </c>
      <c r="M19" s="16">
        <v>-5723</v>
      </c>
      <c r="N19" s="16">
        <v>-2067</v>
      </c>
      <c r="O19" s="16">
        <v>-727</v>
      </c>
      <c r="P19" s="16">
        <v>-313</v>
      </c>
      <c r="Q19" s="16">
        <v>-552</v>
      </c>
      <c r="R19" s="16">
        <v>-381</v>
      </c>
      <c r="S19" s="16">
        <v>-312</v>
      </c>
      <c r="T19" s="16">
        <v>-982</v>
      </c>
      <c r="U19" s="2"/>
      <c r="V19" s="16">
        <f>SUM(B19:E19)</f>
        <v>-5152</v>
      </c>
      <c r="W19" s="16">
        <f>SUM(F19:I19)</f>
        <v>-8</v>
      </c>
      <c r="X19" s="16">
        <f>SUM(J19:M19)</f>
        <v>-10269</v>
      </c>
      <c r="Y19" s="16">
        <f t="shared" si="0"/>
        <v>-3659</v>
      </c>
    </row>
    <row r="20" spans="1:25" x14ac:dyDescent="0.5">
      <c r="A20" s="15" t="s">
        <v>1116</v>
      </c>
      <c r="B20" s="16">
        <v>-37209</v>
      </c>
      <c r="C20" s="16">
        <v>-56148</v>
      </c>
      <c r="D20" s="16">
        <v>-62182</v>
      </c>
      <c r="E20" s="16">
        <v>-78843</v>
      </c>
      <c r="F20" s="16">
        <v>-58444</v>
      </c>
      <c r="G20" s="16">
        <v>-92669</v>
      </c>
      <c r="H20" s="16">
        <v>-85559</v>
      </c>
      <c r="I20" s="16">
        <v>-38383</v>
      </c>
      <c r="J20" s="16">
        <v>-46901</v>
      </c>
      <c r="K20" s="16">
        <v>-27440</v>
      </c>
      <c r="L20" s="16">
        <v>-27660</v>
      </c>
      <c r="M20" s="16">
        <v>-32280</v>
      </c>
      <c r="N20" s="16">
        <v>-22273</v>
      </c>
      <c r="O20" s="16">
        <v>-39519</v>
      </c>
      <c r="P20" s="16">
        <v>-44576</v>
      </c>
      <c r="Q20" s="16">
        <v>-59177</v>
      </c>
      <c r="R20" s="16">
        <v>-32269</v>
      </c>
      <c r="S20" s="16">
        <v>-64380</v>
      </c>
      <c r="T20" s="16">
        <v>-65287</v>
      </c>
      <c r="U20" s="2"/>
      <c r="V20" s="16">
        <f>SUM(B20:E20)</f>
        <v>-234382</v>
      </c>
      <c r="W20" s="16">
        <f>SUM(F20:I20)</f>
        <v>-275055</v>
      </c>
      <c r="X20" s="16">
        <f>SUM(J20:M20)</f>
        <v>-134281</v>
      </c>
      <c r="Y20" s="16">
        <f t="shared" si="0"/>
        <v>-165545</v>
      </c>
    </row>
    <row r="21" spans="1:25" x14ac:dyDescent="0.5">
      <c r="A21" s="15" t="s">
        <v>1117</v>
      </c>
      <c r="B21" s="16">
        <v>-63693</v>
      </c>
      <c r="C21" s="16">
        <v>-74921</v>
      </c>
      <c r="D21" s="16">
        <v>-76513</v>
      </c>
      <c r="E21" s="16">
        <v>-119034</v>
      </c>
      <c r="F21" s="16">
        <v>-62660</v>
      </c>
      <c r="G21" s="16">
        <v>-70974</v>
      </c>
      <c r="H21" s="16">
        <v>-76581</v>
      </c>
      <c r="I21" s="16">
        <v>-103558</v>
      </c>
      <c r="J21" s="16">
        <v>-58347</v>
      </c>
      <c r="K21" s="16">
        <v>-67962</v>
      </c>
      <c r="L21" s="16">
        <v>-53488</v>
      </c>
      <c r="M21" s="16">
        <v>-62888</v>
      </c>
      <c r="N21" s="16">
        <v>-67949</v>
      </c>
      <c r="O21" s="16">
        <v>-45674</v>
      </c>
      <c r="P21" s="16">
        <v>-68847</v>
      </c>
      <c r="Q21" s="16">
        <v>-70991</v>
      </c>
      <c r="R21" s="16">
        <v>-101848</v>
      </c>
      <c r="S21" s="16">
        <v>-54672</v>
      </c>
      <c r="T21" s="16">
        <v>-92821</v>
      </c>
      <c r="U21" s="2"/>
      <c r="V21" s="16">
        <f>SUM(B21:E21)</f>
        <v>-334161</v>
      </c>
      <c r="W21" s="16">
        <f>SUM(F21:I21)</f>
        <v>-313773</v>
      </c>
      <c r="X21" s="16">
        <f>SUM(J21:M21)</f>
        <v>-242685</v>
      </c>
      <c r="Y21" s="16">
        <f t="shared" si="0"/>
        <v>-253461</v>
      </c>
    </row>
    <row r="22" spans="1:25" x14ac:dyDescent="0.5">
      <c r="A22" s="15" t="s">
        <v>1118</v>
      </c>
      <c r="B22" s="16">
        <v>594</v>
      </c>
      <c r="C22" s="16">
        <v>6153</v>
      </c>
      <c r="D22" s="16">
        <v>1060</v>
      </c>
      <c r="E22" s="16">
        <v>299897</v>
      </c>
      <c r="F22" s="16">
        <v>622</v>
      </c>
      <c r="G22" s="16">
        <v>454</v>
      </c>
      <c r="H22" s="16">
        <v>970</v>
      </c>
      <c r="I22" s="16">
        <v>21900</v>
      </c>
      <c r="J22" s="16">
        <v>55482</v>
      </c>
      <c r="K22" s="16">
        <v>4256</v>
      </c>
      <c r="L22" s="16">
        <v>4937</v>
      </c>
      <c r="M22" s="16">
        <v>61064</v>
      </c>
      <c r="N22" s="16">
        <v>1085</v>
      </c>
      <c r="O22" s="16">
        <v>1206</v>
      </c>
      <c r="P22" s="16">
        <v>2493</v>
      </c>
      <c r="Q22" s="16">
        <v>-714</v>
      </c>
      <c r="R22" s="16">
        <v>12536</v>
      </c>
      <c r="S22" s="16">
        <v>-12150</v>
      </c>
      <c r="T22" s="16">
        <v>5530</v>
      </c>
      <c r="U22" s="2"/>
      <c r="V22" s="16">
        <f>SUM(B22:E22)</f>
        <v>307704</v>
      </c>
      <c r="W22" s="16">
        <f>SUM(F22:I22)</f>
        <v>23946</v>
      </c>
      <c r="X22" s="16">
        <f>SUM(J22:M22)</f>
        <v>125739</v>
      </c>
      <c r="Y22" s="16">
        <f t="shared" si="0"/>
        <v>4070</v>
      </c>
    </row>
    <row r="23" spans="1:25" x14ac:dyDescent="0.5">
      <c r="A23" s="10" t="s">
        <v>1119</v>
      </c>
      <c r="B23" s="116">
        <f>SUM(B19:B22)</f>
        <v>-104979</v>
      </c>
      <c r="C23" s="116">
        <f t="shared" ref="C23:F23" si="16">SUM(C19:C22)</f>
        <v>-124916</v>
      </c>
      <c r="D23" s="116">
        <f t="shared" si="16"/>
        <v>-137855</v>
      </c>
      <c r="E23" s="116">
        <f t="shared" si="16"/>
        <v>101759</v>
      </c>
      <c r="F23" s="116">
        <f t="shared" si="16"/>
        <v>-120482</v>
      </c>
      <c r="G23" s="116">
        <f t="shared" ref="G23:N23" si="17">SUM(G19:G22)</f>
        <v>-163197</v>
      </c>
      <c r="H23" s="116">
        <f t="shared" si="17"/>
        <v>-161170</v>
      </c>
      <c r="I23" s="116">
        <f t="shared" si="17"/>
        <v>-120041</v>
      </c>
      <c r="J23" s="116">
        <f t="shared" si="17"/>
        <v>-49766</v>
      </c>
      <c r="K23" s="116">
        <f t="shared" si="17"/>
        <v>-91146</v>
      </c>
      <c r="L23" s="116">
        <f t="shared" si="17"/>
        <v>-80757</v>
      </c>
      <c r="M23" s="116">
        <f t="shared" si="17"/>
        <v>-39827</v>
      </c>
      <c r="N23" s="116">
        <f t="shared" si="17"/>
        <v>-91204</v>
      </c>
      <c r="O23" s="116">
        <f t="shared" ref="O23:P23" si="18">SUM(O19:O22)</f>
        <v>-84714</v>
      </c>
      <c r="P23" s="116">
        <f t="shared" si="18"/>
        <v>-111243</v>
      </c>
      <c r="Q23" s="116">
        <f t="shared" ref="Q23" si="19">SUM(Q19:Q22)</f>
        <v>-131434</v>
      </c>
      <c r="R23" s="116">
        <v>-121962</v>
      </c>
      <c r="S23" s="116">
        <v>-131514</v>
      </c>
      <c r="T23" s="116">
        <v>-153560</v>
      </c>
      <c r="U23" s="2"/>
      <c r="V23" s="116">
        <f t="shared" ref="V23:W23" si="20">SUM(V19:V22)</f>
        <v>-265991</v>
      </c>
      <c r="W23" s="116">
        <f t="shared" si="20"/>
        <v>-564890</v>
      </c>
      <c r="X23" s="116">
        <f t="shared" ref="X23" si="21">SUM(X19:X22)</f>
        <v>-261496</v>
      </c>
      <c r="Y23" s="116">
        <f t="shared" si="0"/>
        <v>-418595</v>
      </c>
    </row>
    <row r="24" spans="1:25" x14ac:dyDescent="0.5">
      <c r="A24" s="10" t="s">
        <v>1120</v>
      </c>
      <c r="B24" s="116">
        <f>B18+B23</f>
        <v>-352211.2871099544</v>
      </c>
      <c r="C24" s="116">
        <f t="shared" ref="C24:F24" si="22">C18+C23</f>
        <v>-207212.6382808807</v>
      </c>
      <c r="D24" s="116">
        <f t="shared" si="22"/>
        <v>-101871.2635183197</v>
      </c>
      <c r="E24" s="116">
        <f t="shared" si="22"/>
        <v>241947.05780946329</v>
      </c>
      <c r="F24" s="116">
        <f t="shared" si="22"/>
        <v>-343576</v>
      </c>
      <c r="G24" s="116">
        <f t="shared" ref="G24:N24" si="23">G18+G23</f>
        <v>-196311</v>
      </c>
      <c r="H24" s="116">
        <f t="shared" si="23"/>
        <v>199508</v>
      </c>
      <c r="I24" s="116">
        <f t="shared" si="23"/>
        <v>708404</v>
      </c>
      <c r="J24" s="116">
        <f t="shared" si="23"/>
        <v>41943</v>
      </c>
      <c r="K24" s="116">
        <f t="shared" si="23"/>
        <v>136390</v>
      </c>
      <c r="L24" s="116">
        <f t="shared" si="23"/>
        <v>87934</v>
      </c>
      <c r="M24" s="116">
        <f t="shared" si="23"/>
        <v>763102</v>
      </c>
      <c r="N24" s="116">
        <f t="shared" si="23"/>
        <v>196699</v>
      </c>
      <c r="O24" s="116">
        <f t="shared" ref="O24:P24" si="24">O18+O23</f>
        <v>136904</v>
      </c>
      <c r="P24" s="116">
        <f t="shared" si="24"/>
        <v>91792</v>
      </c>
      <c r="Q24" s="116">
        <f t="shared" ref="Q24" si="25">Q18+Q23</f>
        <v>484547</v>
      </c>
      <c r="R24" s="116">
        <v>-389561</v>
      </c>
      <c r="S24" s="116">
        <v>144955</v>
      </c>
      <c r="T24" s="116">
        <v>46620</v>
      </c>
      <c r="U24" s="2"/>
      <c r="V24" s="116">
        <f t="shared" ref="V24:W24" si="26">V18+V23</f>
        <v>-419348.23310289043</v>
      </c>
      <c r="W24" s="116">
        <f t="shared" si="26"/>
        <v>368025</v>
      </c>
      <c r="X24" s="116">
        <f t="shared" ref="X24" si="27">X18+X23</f>
        <v>1029369</v>
      </c>
      <c r="Y24" s="116">
        <f t="shared" si="0"/>
        <v>909942</v>
      </c>
    </row>
    <row r="25" spans="1:25" x14ac:dyDescent="0.5">
      <c r="A25" s="15" t="s">
        <v>1121</v>
      </c>
      <c r="B25" s="16">
        <v>-7693.6</v>
      </c>
      <c r="C25" s="16">
        <v>-28894</v>
      </c>
      <c r="D25" s="16">
        <v>-30430</v>
      </c>
      <c r="E25" s="16">
        <v>-581.8986300000397</v>
      </c>
      <c r="F25" s="16">
        <v>12370</v>
      </c>
      <c r="G25" s="16">
        <v>-25043</v>
      </c>
      <c r="H25" s="16">
        <v>-3303</v>
      </c>
      <c r="I25" s="16">
        <v>-99984</v>
      </c>
      <c r="J25" s="16">
        <v>36141</v>
      </c>
      <c r="K25" s="16">
        <v>-164709</v>
      </c>
      <c r="L25" s="16">
        <v>1897</v>
      </c>
      <c r="M25" s="16">
        <v>-125898</v>
      </c>
      <c r="N25" s="16">
        <v>12294</v>
      </c>
      <c r="O25" s="16">
        <v>-80574</v>
      </c>
      <c r="P25" s="16">
        <v>-28875</v>
      </c>
      <c r="Q25" s="16">
        <v>-63985</v>
      </c>
      <c r="R25" s="16">
        <v>78447</v>
      </c>
      <c r="S25" s="16">
        <v>-46659</v>
      </c>
      <c r="T25" s="16">
        <v>9215</v>
      </c>
      <c r="U25" s="2"/>
      <c r="V25" s="16">
        <f>SUM(B25:E25)</f>
        <v>-67599.498630000046</v>
      </c>
      <c r="W25" s="16">
        <f>SUM(F25:I25)</f>
        <v>-115960</v>
      </c>
      <c r="X25" s="16">
        <f>SUM(J25:M25)</f>
        <v>-252569</v>
      </c>
      <c r="Y25" s="16">
        <f t="shared" si="0"/>
        <v>-161140</v>
      </c>
    </row>
    <row r="26" spans="1:25" x14ac:dyDescent="0.5">
      <c r="A26" s="15" t="s">
        <v>1122</v>
      </c>
      <c r="B26" s="16">
        <v>0</v>
      </c>
      <c r="C26" s="16">
        <v>-173610</v>
      </c>
      <c r="D26" s="16">
        <v>-2082</v>
      </c>
      <c r="E26" s="16">
        <v>-30396</v>
      </c>
      <c r="F26" s="16">
        <v>-96</v>
      </c>
      <c r="G26" s="16">
        <v>-205741</v>
      </c>
      <c r="H26" s="16">
        <v>-3962</v>
      </c>
      <c r="I26" s="16">
        <v>-1402</v>
      </c>
      <c r="J26" s="16">
        <v>0</v>
      </c>
      <c r="K26" s="16">
        <v>-25737</v>
      </c>
      <c r="L26" s="16">
        <v>0</v>
      </c>
      <c r="M26" s="16">
        <v>-34399</v>
      </c>
      <c r="N26" s="16">
        <v>-10</v>
      </c>
      <c r="O26" s="16">
        <v>-29883</v>
      </c>
      <c r="P26" s="16">
        <v>-3</v>
      </c>
      <c r="Q26" s="16">
        <v>-29901</v>
      </c>
      <c r="R26" s="16">
        <v>0</v>
      </c>
      <c r="S26" s="16">
        <v>1</v>
      </c>
      <c r="T26" s="16">
        <v>-58522</v>
      </c>
      <c r="U26" s="2"/>
      <c r="V26" s="16">
        <f>SUM(B26:E26)</f>
        <v>-206088</v>
      </c>
      <c r="W26" s="16">
        <f>SUM(F26:I26)</f>
        <v>-211201</v>
      </c>
      <c r="X26" s="16">
        <f>SUM(J26:M26)</f>
        <v>-60136</v>
      </c>
      <c r="Y26" s="16">
        <f t="shared" si="0"/>
        <v>-59797</v>
      </c>
    </row>
    <row r="27" spans="1:25" x14ac:dyDescent="0.5">
      <c r="A27" s="15" t="s">
        <v>1123</v>
      </c>
      <c r="B27" s="16">
        <v>-266235</v>
      </c>
      <c r="C27" s="16">
        <v>-396282</v>
      </c>
      <c r="D27" s="16">
        <v>6763</v>
      </c>
      <c r="E27" s="16">
        <v>43383</v>
      </c>
      <c r="F27" s="16">
        <v>12100</v>
      </c>
      <c r="G27" s="16">
        <v>-97573</v>
      </c>
      <c r="H27" s="16">
        <v>-252559</v>
      </c>
      <c r="I27" s="16">
        <v>583172</v>
      </c>
      <c r="J27" s="16">
        <v>20542</v>
      </c>
      <c r="K27" s="16">
        <v>-389359</v>
      </c>
      <c r="L27" s="16">
        <v>-237934</v>
      </c>
      <c r="M27" s="16">
        <v>-184272</v>
      </c>
      <c r="N27" s="16">
        <v>-453959</v>
      </c>
      <c r="O27" s="16">
        <v>-508867</v>
      </c>
      <c r="P27" s="16">
        <v>-649573</v>
      </c>
      <c r="Q27" s="16">
        <v>-86449</v>
      </c>
      <c r="R27" s="16">
        <v>-30383</v>
      </c>
      <c r="S27" s="16">
        <v>-50460</v>
      </c>
      <c r="T27" s="16">
        <v>-146763</v>
      </c>
      <c r="V27" s="16">
        <f>SUM(B27:E27)</f>
        <v>-612371</v>
      </c>
      <c r="W27" s="16">
        <f>SUM(F27:I27)</f>
        <v>245140</v>
      </c>
      <c r="X27" s="16">
        <f>SUM(J27:M27)</f>
        <v>-791023</v>
      </c>
      <c r="Y27" s="16">
        <f t="shared" si="0"/>
        <v>-1698848</v>
      </c>
    </row>
    <row r="28" spans="1:25" x14ac:dyDescent="0.5">
      <c r="A28" s="15" t="s">
        <v>1124</v>
      </c>
      <c r="B28" s="16">
        <v>53957</v>
      </c>
      <c r="C28" s="16">
        <v>0</v>
      </c>
      <c r="D28" s="16">
        <v>55257</v>
      </c>
      <c r="E28" s="16">
        <v>22</v>
      </c>
      <c r="F28" s="16">
        <v>704</v>
      </c>
      <c r="G28" s="16">
        <v>-1</v>
      </c>
      <c r="H28" s="16">
        <v>31667</v>
      </c>
      <c r="I28" s="16">
        <v>0</v>
      </c>
      <c r="J28" s="16">
        <v>-906236</v>
      </c>
      <c r="K28" s="16">
        <v>-79257</v>
      </c>
      <c r="L28" s="16">
        <v>424860</v>
      </c>
      <c r="M28" s="16">
        <v>-123174</v>
      </c>
      <c r="N28" s="16">
        <v>409003</v>
      </c>
      <c r="O28" s="16">
        <v>72441</v>
      </c>
      <c r="P28" s="16">
        <v>173264</v>
      </c>
      <c r="Q28" s="16">
        <v>225371</v>
      </c>
      <c r="R28" s="16">
        <v>-217</v>
      </c>
      <c r="S28" s="16">
        <v>-149320</v>
      </c>
      <c r="T28" s="16">
        <v>-19935</v>
      </c>
      <c r="U28" s="2"/>
      <c r="V28" s="16">
        <f>SUM(B28:E28)</f>
        <v>109236</v>
      </c>
      <c r="W28" s="16">
        <f>SUM(F28:I28)</f>
        <v>32370</v>
      </c>
      <c r="X28" s="16">
        <f>SUM(J28:M28)</f>
        <v>-683807</v>
      </c>
      <c r="Y28" s="16">
        <f t="shared" si="0"/>
        <v>880079</v>
      </c>
    </row>
    <row r="29" spans="1:25" x14ac:dyDescent="0.5">
      <c r="A29" s="10" t="s">
        <v>1125</v>
      </c>
      <c r="B29" s="116">
        <f>SUM(B25:B28)</f>
        <v>-219971.59999999998</v>
      </c>
      <c r="C29" s="116">
        <f t="shared" ref="C29:F29" si="28">SUM(C25:C28)</f>
        <v>-598786</v>
      </c>
      <c r="D29" s="116">
        <f t="shared" si="28"/>
        <v>29508</v>
      </c>
      <c r="E29" s="116">
        <f t="shared" si="28"/>
        <v>12427.10136999996</v>
      </c>
      <c r="F29" s="116">
        <f t="shared" si="28"/>
        <v>25078</v>
      </c>
      <c r="G29" s="116">
        <f t="shared" ref="G29:N29" si="29">SUM(G25:G28)</f>
        <v>-328358</v>
      </c>
      <c r="H29" s="116">
        <f t="shared" si="29"/>
        <v>-228157</v>
      </c>
      <c r="I29" s="116">
        <f t="shared" si="29"/>
        <v>481786</v>
      </c>
      <c r="J29" s="116">
        <f t="shared" si="29"/>
        <v>-849553</v>
      </c>
      <c r="K29" s="116">
        <f t="shared" si="29"/>
        <v>-659062</v>
      </c>
      <c r="L29" s="116">
        <f t="shared" si="29"/>
        <v>188823</v>
      </c>
      <c r="M29" s="116">
        <f t="shared" si="29"/>
        <v>-467743</v>
      </c>
      <c r="N29" s="116">
        <f t="shared" si="29"/>
        <v>-32672</v>
      </c>
      <c r="O29" s="116">
        <f t="shared" ref="O29:P29" si="30">SUM(O25:O28)</f>
        <v>-546883</v>
      </c>
      <c r="P29" s="116">
        <f t="shared" si="30"/>
        <v>-505187</v>
      </c>
      <c r="Q29" s="116">
        <f t="shared" ref="Q29:R29" si="31">SUM(Q25:Q28)</f>
        <v>45036</v>
      </c>
      <c r="R29" s="116">
        <f t="shared" si="31"/>
        <v>47847</v>
      </c>
      <c r="S29" s="116">
        <f>SUM(S25:S28)</f>
        <v>-246438</v>
      </c>
      <c r="T29" s="116">
        <v>-216005</v>
      </c>
      <c r="U29" s="2"/>
      <c r="V29" s="116">
        <f t="shared" ref="V29:W29" si="32">SUM(V25:V28)</f>
        <v>-776822.49863000005</v>
      </c>
      <c r="W29" s="116">
        <f t="shared" si="32"/>
        <v>-49651</v>
      </c>
      <c r="X29" s="116">
        <f t="shared" ref="X29" si="33">SUM(X25:X28)</f>
        <v>-1787535</v>
      </c>
      <c r="Y29" s="116">
        <f t="shared" si="0"/>
        <v>-1039706</v>
      </c>
    </row>
    <row r="30" spans="1:25" x14ac:dyDescent="0.5">
      <c r="A30" s="10" t="s">
        <v>1126</v>
      </c>
      <c r="B30" s="116">
        <f>'Fluxo de Caixa'!R73</f>
        <v>-572183</v>
      </c>
      <c r="C30" s="116">
        <f>'Fluxo de Caixa'!S73</f>
        <v>-805998</v>
      </c>
      <c r="D30" s="116">
        <f>'Fluxo de Caixa'!T73</f>
        <v>-72364</v>
      </c>
      <c r="E30" s="116">
        <f>'Fluxo de Caixa'!U73</f>
        <v>254374</v>
      </c>
      <c r="F30" s="116">
        <f>'Fluxo de Caixa'!V73</f>
        <v>-318498</v>
      </c>
      <c r="G30" s="116">
        <v>-524669</v>
      </c>
      <c r="H30" s="116">
        <v>-28649</v>
      </c>
      <c r="I30" s="116">
        <v>1190190</v>
      </c>
      <c r="J30" s="116">
        <v>-807610</v>
      </c>
      <c r="K30" s="116">
        <v>-522672</v>
      </c>
      <c r="L30" s="116">
        <v>276757</v>
      </c>
      <c r="M30" s="116">
        <v>295359</v>
      </c>
      <c r="N30" s="116">
        <v>164027</v>
      </c>
      <c r="O30" s="116">
        <v>-409979</v>
      </c>
      <c r="P30" s="116">
        <v>-413395</v>
      </c>
      <c r="Q30" s="116">
        <v>531570</v>
      </c>
      <c r="R30" s="116">
        <v>-341316</v>
      </c>
      <c r="S30" s="116">
        <v>-101266</v>
      </c>
      <c r="T30" s="116">
        <v>-169013</v>
      </c>
      <c r="U30" s="5"/>
      <c r="V30" s="116">
        <f>'Fluxo de Caixa'!AP73</f>
        <v>-1196171</v>
      </c>
      <c r="W30" s="116">
        <f>'Fluxo de Caixa'!AQ73</f>
        <v>318374</v>
      </c>
      <c r="X30" s="116">
        <f>'Fluxo de Caixa'!AR73</f>
        <v>-758166</v>
      </c>
      <c r="Y30" s="116">
        <f t="shared" si="0"/>
        <v>-127777</v>
      </c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ignoredErrors>
    <ignoredError sqref="V9:W9 V18:W1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J16"/>
  <sheetViews>
    <sheetView showGridLines="0" zoomScale="80" zoomScaleNormal="80" workbookViewId="0">
      <pane xSplit="1" ySplit="5" topLeftCell="Z6" activePane="bottomRight" state="frozen"/>
      <selection activeCell="AC11" sqref="AC11"/>
      <selection pane="topRight" activeCell="AC11" sqref="AC11"/>
      <selection pane="bottomLeft" activeCell="AC11" sqref="AC11"/>
      <selection pane="bottomRight" activeCell="AK5" sqref="AK5"/>
    </sheetView>
  </sheetViews>
  <sheetFormatPr defaultColWidth="9.1796875" defaultRowHeight="16" x14ac:dyDescent="0.45"/>
  <cols>
    <col min="1" max="1" width="49.1796875" style="48" customWidth="1"/>
    <col min="2" max="26" width="13.1796875" style="48" customWidth="1"/>
    <col min="27" max="32" width="13.36328125" style="48" customWidth="1"/>
    <col min="33" max="33" width="11.54296875" style="48" bestFit="1" customWidth="1"/>
    <col min="34" max="34" width="11.54296875" style="48" customWidth="1"/>
    <col min="35" max="35" width="12.08984375" style="48" bestFit="1" customWidth="1"/>
    <col min="36" max="36" width="12.08984375" style="48" customWidth="1"/>
    <col min="37" max="16384" width="9.1796875" style="48"/>
  </cols>
  <sheetData>
    <row r="1" spans="1:36" s="2" customFormat="1" ht="17" x14ac:dyDescent="0.5"/>
    <row r="2" spans="1:36" s="2" customFormat="1" ht="17" x14ac:dyDescent="0.5"/>
    <row r="3" spans="1:36" s="2" customFormat="1" ht="17" x14ac:dyDescent="0.5">
      <c r="T3" s="92" t="s">
        <v>1010</v>
      </c>
    </row>
    <row r="4" spans="1:36" s="2" customFormat="1" ht="17" x14ac:dyDescent="0.5"/>
    <row r="5" spans="1:36" x14ac:dyDescent="0.45">
      <c r="A5" s="50" t="s">
        <v>147</v>
      </c>
      <c r="B5" s="7" t="s">
        <v>1046</v>
      </c>
      <c r="C5" s="7" t="s">
        <v>1047</v>
      </c>
      <c r="D5" s="7" t="s">
        <v>1048</v>
      </c>
      <c r="E5" s="7" t="s">
        <v>1049</v>
      </c>
      <c r="F5" s="7" t="s">
        <v>1050</v>
      </c>
      <c r="G5" s="7" t="s">
        <v>1051</v>
      </c>
      <c r="H5" s="7" t="s">
        <v>1052</v>
      </c>
      <c r="I5" s="7" t="s">
        <v>1053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1022</v>
      </c>
      <c r="Y5" s="7" t="s">
        <v>1068</v>
      </c>
      <c r="Z5" s="7" t="s">
        <v>1127</v>
      </c>
      <c r="AA5" s="7" t="s">
        <v>1139</v>
      </c>
      <c r="AB5" s="7" t="s">
        <v>1153</v>
      </c>
      <c r="AC5" s="7" t="s">
        <v>1164</v>
      </c>
      <c r="AD5" s="7" t="s">
        <v>1169</v>
      </c>
      <c r="AE5" s="7" t="s">
        <v>1174</v>
      </c>
      <c r="AF5" s="7" t="s">
        <v>1183</v>
      </c>
      <c r="AG5" s="7" t="s">
        <v>1234</v>
      </c>
      <c r="AH5" s="7" t="s">
        <v>1240</v>
      </c>
      <c r="AI5" s="7" t="s">
        <v>1252</v>
      </c>
      <c r="AJ5" s="7" t="s">
        <v>1258</v>
      </c>
    </row>
    <row r="6" spans="1:36" x14ac:dyDescent="0.45">
      <c r="A6" s="9" t="s">
        <v>148</v>
      </c>
      <c r="B6" s="16">
        <v>780921.43576000002</v>
      </c>
      <c r="C6" s="16">
        <v>642965.31142000004</v>
      </c>
      <c r="D6" s="16">
        <v>693795.47292000009</v>
      </c>
      <c r="E6" s="16">
        <v>782324.20130999992</v>
      </c>
      <c r="F6" s="16">
        <v>548407.14278000011</v>
      </c>
      <c r="G6" s="16">
        <v>774747.90328000009</v>
      </c>
      <c r="H6" s="16">
        <v>787965.94608999998</v>
      </c>
      <c r="I6" s="16">
        <v>1162563.43618</v>
      </c>
      <c r="J6" s="16">
        <v>862014.01673000003</v>
      </c>
      <c r="K6" s="16">
        <v>840650.02304999996</v>
      </c>
      <c r="L6" s="16">
        <v>1199445.78654</v>
      </c>
      <c r="M6" s="16">
        <v>1569492.03951</v>
      </c>
      <c r="N6" s="16">
        <v>1342527.71444</v>
      </c>
      <c r="O6" s="16">
        <v>2369836.3906900003</v>
      </c>
      <c r="P6" s="16">
        <v>3338622.3892999999</v>
      </c>
      <c r="Q6" s="16">
        <v>3378307.2968199998</v>
      </c>
      <c r="R6" s="16">
        <v>2754240.6220399998</v>
      </c>
      <c r="S6" s="16">
        <v>1951337.5332400003</v>
      </c>
      <c r="T6" s="16">
        <v>1829184</v>
      </c>
      <c r="U6" s="16">
        <v>2090553.3389400004</v>
      </c>
      <c r="V6" s="16">
        <v>1780893</v>
      </c>
      <c r="W6" s="16">
        <v>1266689</v>
      </c>
      <c r="X6" s="16">
        <v>1218466</v>
      </c>
      <c r="Y6" s="16">
        <v>2420540</v>
      </c>
      <c r="Z6" s="16">
        <f>Balanço!Z7</f>
        <v>2534645</v>
      </c>
      <c r="AA6" s="16">
        <v>2130505</v>
      </c>
      <c r="AB6" s="16">
        <f>Balanço!AB7</f>
        <v>2011667</v>
      </c>
      <c r="AC6" s="16">
        <f>Balanço!AC7</f>
        <v>2443370</v>
      </c>
      <c r="AD6" s="16">
        <f>Balanço!AD7</f>
        <v>2213364</v>
      </c>
      <c r="AE6" s="16">
        <f>Balanço!AE7</f>
        <v>1739262</v>
      </c>
      <c r="AF6" s="17">
        <f>Balanço!AF7</f>
        <v>1164791</v>
      </c>
      <c r="AG6" s="17">
        <f>Balanço!AG7</f>
        <v>1472216</v>
      </c>
      <c r="AH6" s="17">
        <f>Balanço!AH7</f>
        <v>1140973</v>
      </c>
      <c r="AI6" s="17">
        <v>1200094</v>
      </c>
      <c r="AJ6" s="17">
        <v>1067668</v>
      </c>
    </row>
    <row r="7" spans="1:36" x14ac:dyDescent="0.45">
      <c r="A7" s="53" t="s">
        <v>149</v>
      </c>
      <c r="B7" s="54">
        <f>SUM(B8:B9)</f>
        <v>-1803731.69083</v>
      </c>
      <c r="C7" s="54">
        <f t="shared" ref="C7:Y7" si="0">SUM(C8:C9)</f>
        <v>-1653281.7267</v>
      </c>
      <c r="D7" s="54">
        <f t="shared" si="0"/>
        <v>-1620075.2585499999</v>
      </c>
      <c r="E7" s="54">
        <f t="shared" si="0"/>
        <v>-1553297.4640300001</v>
      </c>
      <c r="F7" s="54">
        <f t="shared" si="0"/>
        <v>-1523575.20579</v>
      </c>
      <c r="G7" s="54">
        <f t="shared" si="0"/>
        <v>-2093379.8754199999</v>
      </c>
      <c r="H7" s="54">
        <f t="shared" si="0"/>
        <v>-2055154.0301600001</v>
      </c>
      <c r="I7" s="54">
        <f t="shared" si="0"/>
        <v>-2143566.1447000001</v>
      </c>
      <c r="J7" s="54">
        <f t="shared" si="0"/>
        <v>-2475708.8304999997</v>
      </c>
      <c r="K7" s="54">
        <f t="shared" si="0"/>
        <v>-2597828.1035699998</v>
      </c>
      <c r="L7" s="54">
        <f t="shared" si="0"/>
        <v>-2860515.98967</v>
      </c>
      <c r="M7" s="54">
        <f t="shared" si="0"/>
        <v>-2826136.4424100001</v>
      </c>
      <c r="N7" s="54">
        <f t="shared" si="0"/>
        <v>-2925320.24223</v>
      </c>
      <c r="O7" s="54">
        <f t="shared" si="0"/>
        <v>-3984336.8912500003</v>
      </c>
      <c r="P7" s="54">
        <f t="shared" si="0"/>
        <v>-4503560.6576999994</v>
      </c>
      <c r="Q7" s="54">
        <f t="shared" si="0"/>
        <v>-4085296.1863200003</v>
      </c>
      <c r="R7" s="54">
        <f t="shared" si="0"/>
        <v>-3864703.8833599994</v>
      </c>
      <c r="S7" s="54">
        <f t="shared" si="0"/>
        <v>-3467037.9931599996</v>
      </c>
      <c r="T7" s="54">
        <f t="shared" si="0"/>
        <v>-3500573</v>
      </c>
      <c r="U7" s="54">
        <f t="shared" si="0"/>
        <v>-3576867.3078517495</v>
      </c>
      <c r="V7" s="54">
        <f t="shared" si="0"/>
        <v>-3652560</v>
      </c>
      <c r="W7" s="54">
        <f t="shared" si="0"/>
        <v>-3635184</v>
      </c>
      <c r="X7" s="54">
        <f t="shared" si="0"/>
        <v>-3497530</v>
      </c>
      <c r="Y7" s="54">
        <f t="shared" si="0"/>
        <v>-4083946</v>
      </c>
      <c r="Z7" s="54">
        <f t="shared" ref="Z7:AB7" si="1">SUM(Z8:Z9)</f>
        <v>-4252594</v>
      </c>
      <c r="AA7" s="54">
        <f t="shared" si="1"/>
        <v>-3836655</v>
      </c>
      <c r="AB7" s="54">
        <f t="shared" si="1"/>
        <v>-3729045</v>
      </c>
      <c r="AC7" s="54">
        <f t="shared" ref="AC7:AD7" si="2">SUM(AC8:AC9)</f>
        <v>-3508856</v>
      </c>
      <c r="AD7" s="54">
        <f t="shared" si="2"/>
        <v>-3153616</v>
      </c>
      <c r="AE7" s="54">
        <f t="shared" ref="AE7:AF7" si="3">SUM(AE8:AE9)</f>
        <v>-2644054</v>
      </c>
      <c r="AF7" s="54">
        <f t="shared" si="3"/>
        <v>-2034465</v>
      </c>
      <c r="AG7" s="54">
        <f>SUM(AG8:AG9)</f>
        <v>-1970996</v>
      </c>
      <c r="AH7" s="54">
        <f>SUM(AH8:AH9)</f>
        <v>-2010072</v>
      </c>
      <c r="AI7" s="54">
        <v>-1972668</v>
      </c>
      <c r="AJ7" s="54">
        <v>-1906966</v>
      </c>
    </row>
    <row r="8" spans="1:36" x14ac:dyDescent="0.45">
      <c r="A8" s="51" t="s">
        <v>150</v>
      </c>
      <c r="B8" s="16">
        <v>-636279.79249999998</v>
      </c>
      <c r="C8" s="16">
        <v>-565527.99659</v>
      </c>
      <c r="D8" s="16">
        <v>-707346.07828999998</v>
      </c>
      <c r="E8" s="16">
        <v>-580999.62412000005</v>
      </c>
      <c r="F8" s="16">
        <v>-854610.0612600001</v>
      </c>
      <c r="G8" s="16">
        <v>-706036.53132000007</v>
      </c>
      <c r="H8" s="16">
        <v>-829618.54350999999</v>
      </c>
      <c r="I8" s="16">
        <v>-726969.6553300001</v>
      </c>
      <c r="J8" s="16">
        <v>-494224.46715999988</v>
      </c>
      <c r="K8" s="16">
        <v>-431152.85753999988</v>
      </c>
      <c r="L8" s="16">
        <v>-611078.94688000006</v>
      </c>
      <c r="M8" s="16">
        <v>-821746.99049000023</v>
      </c>
      <c r="N8" s="16">
        <v>-1157471.1082599999</v>
      </c>
      <c r="O8" s="16">
        <v>-2812685.7318200003</v>
      </c>
      <c r="P8" s="16">
        <v>-2562701.0171799995</v>
      </c>
      <c r="Q8" s="16">
        <v>-1301931.6604700002</v>
      </c>
      <c r="R8" s="16">
        <v>-1084996.2950299999</v>
      </c>
      <c r="S8" s="16">
        <v>-787577.86015999981</v>
      </c>
      <c r="T8" s="16">
        <v>-1316992</v>
      </c>
      <c r="U8" s="16">
        <v>-1379323.91002175</v>
      </c>
      <c r="V8" s="16">
        <v>-1526299</v>
      </c>
      <c r="W8" s="16">
        <v>-1401500</v>
      </c>
      <c r="X8" s="16">
        <v>-1077416</v>
      </c>
      <c r="Y8" s="16">
        <v>-1377835</v>
      </c>
      <c r="Z8" s="16">
        <v>-1437067</v>
      </c>
      <c r="AA8" s="16">
        <v>-1120954</v>
      </c>
      <c r="AB8" s="16">
        <v>-1129425</v>
      </c>
      <c r="AC8" s="16">
        <v>-1028604</v>
      </c>
      <c r="AD8" s="16">
        <v>-793252</v>
      </c>
      <c r="AE8" s="16">
        <v>-693902</v>
      </c>
      <c r="AF8" s="17">
        <v>-421276</v>
      </c>
      <c r="AG8" s="17">
        <v>-691399</v>
      </c>
      <c r="AH8" s="17">
        <v>-743512</v>
      </c>
      <c r="AI8" s="17">
        <v>-778953</v>
      </c>
      <c r="AJ8" s="17">
        <v>-711809</v>
      </c>
    </row>
    <row r="9" spans="1:36" x14ac:dyDescent="0.45">
      <c r="A9" s="51" t="s">
        <v>151</v>
      </c>
      <c r="B9" s="16">
        <v>-1167451.89833</v>
      </c>
      <c r="C9" s="16">
        <v>-1087753.7301100001</v>
      </c>
      <c r="D9" s="16">
        <v>-912729.18026000005</v>
      </c>
      <c r="E9" s="16">
        <v>-972297.8399100001</v>
      </c>
      <c r="F9" s="16">
        <v>-668965.14452999993</v>
      </c>
      <c r="G9" s="16">
        <v>-1387343.3440999999</v>
      </c>
      <c r="H9" s="16">
        <v>-1225535.4866500001</v>
      </c>
      <c r="I9" s="16">
        <v>-1416596.4893699999</v>
      </c>
      <c r="J9" s="16">
        <v>-1981484.3633399999</v>
      </c>
      <c r="K9" s="16">
        <v>-2166675.24603</v>
      </c>
      <c r="L9" s="16">
        <v>-2249437.0427899999</v>
      </c>
      <c r="M9" s="16">
        <v>-2004389.4519199999</v>
      </c>
      <c r="N9" s="16">
        <v>-1767849.1339699998</v>
      </c>
      <c r="O9" s="16">
        <v>-1171651.15943</v>
      </c>
      <c r="P9" s="16">
        <v>-1940859.6405199999</v>
      </c>
      <c r="Q9" s="16">
        <v>-2783364.5258499999</v>
      </c>
      <c r="R9" s="16">
        <v>-2779707.5883299997</v>
      </c>
      <c r="S9" s="16">
        <v>-2679460.1329999999</v>
      </c>
      <c r="T9" s="16">
        <v>-2183581</v>
      </c>
      <c r="U9" s="16">
        <v>-2197543.3978299997</v>
      </c>
      <c r="V9" s="16">
        <v>-2126261</v>
      </c>
      <c r="W9" s="16">
        <v>-2233684</v>
      </c>
      <c r="X9" s="16">
        <v>-2420114</v>
      </c>
      <c r="Y9" s="16">
        <v>-2706111</v>
      </c>
      <c r="Z9" s="16">
        <v>-2815527</v>
      </c>
      <c r="AA9" s="16">
        <v>-2715701</v>
      </c>
      <c r="AB9" s="16">
        <v>-2599620</v>
      </c>
      <c r="AC9" s="16">
        <v>-2480252</v>
      </c>
      <c r="AD9" s="16">
        <v>-2360364</v>
      </c>
      <c r="AE9" s="16">
        <v>-1950152</v>
      </c>
      <c r="AF9" s="17">
        <v>-1613189</v>
      </c>
      <c r="AG9" s="17">
        <v>-1279597</v>
      </c>
      <c r="AH9" s="17">
        <v>-1266560</v>
      </c>
      <c r="AI9" s="17">
        <v>-1193715</v>
      </c>
      <c r="AJ9" s="17">
        <v>-1195157</v>
      </c>
    </row>
    <row r="10" spans="1:36" s="49" customFormat="1" x14ac:dyDescent="0.45">
      <c r="A10" s="52" t="s">
        <v>152</v>
      </c>
      <c r="B10" s="55">
        <f>B7+B6</f>
        <v>-1022810.25507</v>
      </c>
      <c r="C10" s="55">
        <f t="shared" ref="C10:Y10" si="4">C7+C6</f>
        <v>-1010316.41528</v>
      </c>
      <c r="D10" s="55">
        <f t="shared" si="4"/>
        <v>-926279.78562999982</v>
      </c>
      <c r="E10" s="55">
        <f t="shared" si="4"/>
        <v>-770973.26272000023</v>
      </c>
      <c r="F10" s="55">
        <f t="shared" si="4"/>
        <v>-975168.06300999993</v>
      </c>
      <c r="G10" s="55">
        <f t="shared" si="4"/>
        <v>-1318631.9721399997</v>
      </c>
      <c r="H10" s="55">
        <f t="shared" si="4"/>
        <v>-1267188.0840700001</v>
      </c>
      <c r="I10" s="55">
        <f t="shared" si="4"/>
        <v>-981002.7085200001</v>
      </c>
      <c r="J10" s="55">
        <f t="shared" si="4"/>
        <v>-1613694.8137699997</v>
      </c>
      <c r="K10" s="55">
        <f t="shared" si="4"/>
        <v>-1757178.0805199998</v>
      </c>
      <c r="L10" s="55">
        <f t="shared" si="4"/>
        <v>-1661070.20313</v>
      </c>
      <c r="M10" s="55">
        <f t="shared" si="4"/>
        <v>-1256644.4029000001</v>
      </c>
      <c r="N10" s="55">
        <f t="shared" si="4"/>
        <v>-1582792.52779</v>
      </c>
      <c r="O10" s="55">
        <f t="shared" si="4"/>
        <v>-1614500.5005600001</v>
      </c>
      <c r="P10" s="55">
        <f t="shared" si="4"/>
        <v>-1164938.2683999995</v>
      </c>
      <c r="Q10" s="55">
        <f t="shared" si="4"/>
        <v>-706988.88950000051</v>
      </c>
      <c r="R10" s="55">
        <f t="shared" si="4"/>
        <v>-1110463.2613199996</v>
      </c>
      <c r="S10" s="55">
        <f t="shared" si="4"/>
        <v>-1515700.4599199994</v>
      </c>
      <c r="T10" s="55">
        <f t="shared" si="4"/>
        <v>-1671389</v>
      </c>
      <c r="U10" s="55">
        <f t="shared" si="4"/>
        <v>-1486313.9689117491</v>
      </c>
      <c r="V10" s="55">
        <f t="shared" si="4"/>
        <v>-1871667</v>
      </c>
      <c r="W10" s="55">
        <f t="shared" si="4"/>
        <v>-2368495</v>
      </c>
      <c r="X10" s="55">
        <f t="shared" si="4"/>
        <v>-2279064</v>
      </c>
      <c r="Y10" s="55">
        <f t="shared" si="4"/>
        <v>-1663406</v>
      </c>
      <c r="Z10" s="55">
        <f t="shared" ref="Z10:AB10" si="5">Z7+Z6</f>
        <v>-1717949</v>
      </c>
      <c r="AA10" s="55">
        <f t="shared" si="5"/>
        <v>-1706150</v>
      </c>
      <c r="AB10" s="55">
        <f t="shared" si="5"/>
        <v>-1717378</v>
      </c>
      <c r="AC10" s="55">
        <f t="shared" ref="AC10:AD10" si="6">AC7+AC6</f>
        <v>-1065486</v>
      </c>
      <c r="AD10" s="55">
        <f t="shared" si="6"/>
        <v>-940252</v>
      </c>
      <c r="AE10" s="55">
        <f t="shared" ref="AE10:AF10" si="7">AE7+AE6</f>
        <v>-904792</v>
      </c>
      <c r="AF10" s="55">
        <f t="shared" si="7"/>
        <v>-869674</v>
      </c>
      <c r="AG10" s="55">
        <f t="shared" ref="AG10:AH10" si="8">AG7+AG6</f>
        <v>-498780</v>
      </c>
      <c r="AH10" s="55">
        <f t="shared" si="8"/>
        <v>-869099</v>
      </c>
      <c r="AI10" s="55">
        <v>-772574</v>
      </c>
      <c r="AJ10" s="55">
        <v>-839298</v>
      </c>
    </row>
    <row r="11" spans="1:36" s="49" customFormat="1" x14ac:dyDescent="0.45">
      <c r="A11" s="94" t="s">
        <v>153</v>
      </c>
      <c r="B11" s="95">
        <v>0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f>-R10/SUM('DRE Consolidado'!O42:R42)</f>
        <v>2.6120559089511994</v>
      </c>
      <c r="S11" s="95">
        <f>-S10/SUM('DRE Consolidado'!P42:S42)</f>
        <v>1.6467751068388832</v>
      </c>
      <c r="T11" s="95">
        <f>-T10/SUM('DRE Consolidado'!Q42:T42)</f>
        <v>1.6003806932104669</v>
      </c>
      <c r="U11" s="95">
        <f>-U10/SUM('DRE Consolidado'!R42:U42)</f>
        <v>1.5457546197058727</v>
      </c>
      <c r="V11" s="95">
        <f>-V10/SUM('DRE Consolidado'!S42:V42)</f>
        <v>1.8874400419707322</v>
      </c>
      <c r="W11" s="95">
        <f>-W10/SUM('DRE Consolidado'!T42:W42)</f>
        <v>2.2609920749198786</v>
      </c>
      <c r="X11" s="95">
        <f>-X10/SUM('DRE Consolidado'!U42:X42)</f>
        <v>2.1214664957866574</v>
      </c>
      <c r="Y11" s="95">
        <f>-Y10/SUM('DRE Consolidado'!V42:Y42)</f>
        <v>1.7292057366926279</v>
      </c>
      <c r="Z11" s="95">
        <f>-Z10/SUM('DRE Consolidado'!W42:Z42)</f>
        <v>1.7395137519833375</v>
      </c>
      <c r="AA11" s="95">
        <f>-AA10/SUM('DRE Consolidado'!X42:AA42)</f>
        <v>1.7689476412649041</v>
      </c>
      <c r="AB11" s="95">
        <v>1.8910001816810451</v>
      </c>
      <c r="AC11" s="95">
        <v>1.0124373216571312</v>
      </c>
      <c r="AD11" s="95">
        <v>0.79905702548308744</v>
      </c>
      <c r="AE11" s="95">
        <v>0.69729295656985557</v>
      </c>
      <c r="AF11" s="95">
        <v>0.59933786244243858</v>
      </c>
      <c r="AG11" s="95">
        <v>0.34350263041646428</v>
      </c>
      <c r="AH11" s="95">
        <v>0.5838176654252718</v>
      </c>
      <c r="AI11" s="95">
        <v>0.49377866518046598</v>
      </c>
      <c r="AJ11" s="95">
        <v>0.51822561792979704</v>
      </c>
    </row>
    <row r="12" spans="1:36" s="49" customFormat="1" x14ac:dyDescent="0.45">
      <c r="A12" s="94" t="s">
        <v>1102</v>
      </c>
      <c r="B12" s="95">
        <v>1.1254546630062006</v>
      </c>
      <c r="C12" s="95">
        <v>1.0199756749756723</v>
      </c>
      <c r="D12" s="95">
        <v>0.89953548848113829</v>
      </c>
      <c r="E12" s="95">
        <v>0.64857502141766488</v>
      </c>
      <c r="F12" s="95">
        <v>0.8910643934849769</v>
      </c>
      <c r="G12" s="95">
        <v>1.1927468022717616</v>
      </c>
      <c r="H12" s="95">
        <v>1.0857341653912826</v>
      </c>
      <c r="I12" s="95">
        <v>0.56327501399394686</v>
      </c>
      <c r="J12" s="95">
        <v>0.95393348371544573</v>
      </c>
      <c r="K12" s="95">
        <v>1.0722734879655693</v>
      </c>
      <c r="L12" s="95">
        <v>1.0614620060764202</v>
      </c>
      <c r="M12" s="95">
        <v>1.1857211070500107</v>
      </c>
      <c r="N12" s="95">
        <v>1.6232005792722417</v>
      </c>
      <c r="O12" s="95">
        <v>3.5356750445211711</v>
      </c>
      <c r="P12" s="95">
        <v>4.0979411645648067</v>
      </c>
      <c r="Q12" s="95">
        <v>3.0371912244687165</v>
      </c>
      <c r="R12" s="95">
        <v>6.836422082001282</v>
      </c>
      <c r="S12" s="95">
        <v>2.3524275165204145</v>
      </c>
      <c r="T12" s="95">
        <v>2.2000000000000002</v>
      </c>
      <c r="U12" s="95">
        <v>2.191544440198633</v>
      </c>
      <c r="V12" s="95">
        <v>2.6556272370653367</v>
      </c>
      <c r="W12" s="95">
        <v>3.1157351445156323</v>
      </c>
      <c r="X12" s="95">
        <v>2.9170538533823458</v>
      </c>
      <c r="Y12" s="95">
        <v>2.4776584370167272</v>
      </c>
      <c r="Z12" s="95">
        <v>2.4672930349323341</v>
      </c>
      <c r="AA12" s="95">
        <v>2.5308086174756728</v>
      </c>
      <c r="AB12" s="95">
        <v>2.7592977406343593</v>
      </c>
      <c r="AC12" s="95">
        <v>1.3946441203641828</v>
      </c>
      <c r="AD12" s="95">
        <v>1.0677181791779831</v>
      </c>
      <c r="AE12" s="95">
        <v>0.9140821176678765</v>
      </c>
      <c r="AF12" s="95">
        <v>0.77198629879176617</v>
      </c>
      <c r="AG12" s="95">
        <v>0.44712553983210324</v>
      </c>
      <c r="AH12" s="95">
        <v>0.77909370773194808</v>
      </c>
      <c r="AI12" s="95">
        <v>0.63757834464235219</v>
      </c>
      <c r="AJ12" s="95">
        <v>0.66717900731218205</v>
      </c>
    </row>
    <row r="13" spans="1:36" x14ac:dyDescent="0.45">
      <c r="AA13" s="132"/>
      <c r="AB13" s="132"/>
      <c r="AC13" s="132"/>
      <c r="AD13" s="132"/>
    </row>
    <row r="14" spans="1:36" x14ac:dyDescent="0.45">
      <c r="A14" s="102" t="s">
        <v>1054</v>
      </c>
    </row>
    <row r="15" spans="1:36" x14ac:dyDescent="0.45"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6" x14ac:dyDescent="0.45">
      <c r="R16" s="114"/>
      <c r="S16" s="114"/>
      <c r="T16" s="114"/>
      <c r="U16" s="114"/>
      <c r="V16" s="114"/>
      <c r="W16" s="114"/>
      <c r="X16" s="114"/>
      <c r="Y16" s="114"/>
      <c r="Z16" s="114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Mercadorias</vt:lpstr>
      <vt:lpstr>Midway Financeira</vt:lpstr>
      <vt:lpstr>Indicadores Midway Financeira</vt:lpstr>
      <vt:lpstr>DRE Consolidado</vt:lpstr>
      <vt:lpstr>Balanço</vt:lpstr>
      <vt:lpstr>Fluxo de Caixa</vt:lpstr>
      <vt:lpstr>Fluxo de Caixa Livre </vt:lpstr>
      <vt:lpstr>Endividamento</vt:lpstr>
      <vt:lpstr>CAPEX</vt:lpstr>
      <vt:lpstr>Lojas </vt:lpstr>
      <vt:lpstr>JSCP 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NICOLE BRUNETTO</cp:lastModifiedBy>
  <dcterms:created xsi:type="dcterms:W3CDTF">2022-09-26T23:04:22Z</dcterms:created>
  <dcterms:modified xsi:type="dcterms:W3CDTF">2025-11-14T21:26:01Z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