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7\Maxi\"/>
    </mc:Choice>
  </mc:AlternateContent>
  <xr:revisionPtr revIDLastSave="0" documentId="13_ncr:1_{4C871612-4E9B-4BA4-8090-A0B17CDCE58C}" xr6:coauthVersionLast="47" xr6:coauthVersionMax="47" xr10:uidLastSave="{00000000-0000-0000-0000-000000000000}"/>
  <bookViews>
    <workbookView xWindow="28680" yWindow="-120" windowWidth="29040" windowHeight="15720"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Portfolio!$B$96:$I$117</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M21" i="10" l="1"/>
  <c r="DL21" i="10"/>
  <c r="DM5" i="10"/>
  <c r="DL5" i="10"/>
  <c r="DK21" i="10"/>
  <c r="DK5" i="10"/>
  <c r="DK15" i="10" s="1"/>
  <c r="DJ21" i="10" l="1"/>
  <c r="DJ11" i="10"/>
  <c r="DJ5" i="10"/>
  <c r="DI21" i="10"/>
  <c r="DI11" i="10"/>
  <c r="DI5" i="10"/>
  <c r="DJ15" i="10" l="1"/>
  <c r="DI15" i="10"/>
  <c r="E127" i="6" l="1"/>
  <c r="E124" i="6"/>
  <c r="DH11" i="10"/>
  <c r="DG11" i="10"/>
  <c r="DF11" i="10"/>
  <c r="DE11" i="10"/>
  <c r="DD11" i="10"/>
  <c r="DC11" i="10"/>
  <c r="DB11" i="10"/>
  <c r="DA11" i="10"/>
  <c r="CZ11" i="10"/>
  <c r="CY11" i="10"/>
  <c r="CX11" i="10"/>
  <c r="CW11" i="10"/>
  <c r="CV11" i="10"/>
  <c r="CU11" i="10"/>
  <c r="DH5" i="10"/>
  <c r="DG5" i="10"/>
  <c r="DF5" i="10"/>
  <c r="DE5" i="10"/>
  <c r="DD5" i="10"/>
  <c r="DC5" i="10"/>
  <c r="DB5" i="10"/>
  <c r="DA5" i="10"/>
  <c r="CZ5" i="10"/>
  <c r="CY5" i="10"/>
  <c r="CX5" i="10"/>
  <c r="CW5" i="10"/>
  <c r="CV5" i="10"/>
  <c r="CU5" i="10"/>
  <c r="CU15" i="10" l="1"/>
  <c r="DB15" i="10"/>
  <c r="DA15" i="10"/>
  <c r="DD15" i="10"/>
  <c r="CZ15" i="10"/>
  <c r="CV15" i="10"/>
  <c r="DH15" i="10"/>
  <c r="CY15" i="10"/>
  <c r="DC15" i="10"/>
  <c r="CW15" i="10"/>
  <c r="CX15" i="10"/>
  <c r="DE15" i="10"/>
  <c r="DF15" i="10"/>
  <c r="DG15" i="10"/>
  <c r="DH21" i="10"/>
  <c r="DG21" i="10"/>
  <c r="DF21" i="10"/>
  <c r="DE21" i="10" l="1"/>
  <c r="DD21" i="10"/>
  <c r="D141" i="6" l="1"/>
  <c r="E140" i="6"/>
  <c r="DC21" i="10"/>
  <c r="I93" i="6" l="1"/>
  <c r="H93" i="6"/>
  <c r="DB21" i="10" l="1"/>
  <c r="DA21" i="10" l="1"/>
  <c r="CZ21" i="10"/>
  <c r="CY21" i="10" l="1"/>
  <c r="E139" i="6"/>
  <c r="CX21" i="10" l="1"/>
  <c r="B7" i="6" l="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l="1"/>
  <c r="B89" i="6" s="1"/>
  <c r="B90" i="6" s="1"/>
  <c r="B91" i="6" s="1"/>
  <c r="B92" i="6" s="1"/>
  <c r="CW21" i="10"/>
  <c r="CV21" i="10" l="1"/>
  <c r="CU21" i="10"/>
  <c r="CT11" i="10" l="1"/>
  <c r="CT5" i="10"/>
  <c r="CT21" i="10"/>
  <c r="CS11" i="10"/>
  <c r="CS5" i="10"/>
  <c r="CS21" i="10"/>
  <c r="CS15" i="10" l="1"/>
  <c r="CT15" i="10"/>
  <c r="CR11" i="10"/>
  <c r="CR5" i="10"/>
  <c r="CR21" i="10"/>
  <c r="CR15" i="10" l="1"/>
  <c r="CQ5" i="10"/>
  <c r="CQ11" i="10"/>
  <c r="CQ21" i="10"/>
  <c r="CP5" i="10"/>
  <c r="CP11" i="10"/>
  <c r="CP21" i="10"/>
  <c r="CO5" i="10"/>
  <c r="CO11" i="10"/>
  <c r="CO21" i="10"/>
  <c r="CQ15" i="10" l="1"/>
  <c r="CP15" i="10"/>
  <c r="CO15" i="10"/>
  <c r="B123" i="6" l="1"/>
  <c r="B124" i="6" s="1"/>
  <c r="B125" i="6" s="1"/>
  <c r="B126" i="6" s="1"/>
  <c r="B127" i="6" s="1"/>
  <c r="B128" i="6" s="1"/>
  <c r="B129" i="6" s="1"/>
  <c r="B130" i="6" s="1"/>
  <c r="B131" i="6" s="1"/>
  <c r="B132" i="6" s="1"/>
  <c r="CN11" i="10" l="1"/>
  <c r="CN5" i="10"/>
  <c r="CN21" i="10"/>
  <c r="CM5" i="10"/>
  <c r="CM11" i="10"/>
  <c r="CM21" i="10"/>
  <c r="CN15" i="10" l="1"/>
  <c r="CM15" i="10"/>
  <c r="CL5" i="10"/>
  <c r="CL11" i="10"/>
  <c r="CL21" i="10"/>
  <c r="CK5" i="10"/>
  <c r="CK11" i="10"/>
  <c r="CK21" i="10"/>
  <c r="CJ5" i="10"/>
  <c r="CJ11" i="10"/>
  <c r="CJ21" i="10"/>
  <c r="CL15" i="10" l="1"/>
  <c r="CK15" i="10"/>
  <c r="CJ15" i="10"/>
  <c r="CI5" i="10" l="1"/>
  <c r="CI11" i="10"/>
  <c r="CI21" i="10"/>
  <c r="CI15" i="10" l="1"/>
  <c r="CH5" i="10" l="1"/>
  <c r="CH11" i="10"/>
  <c r="CH21" i="10"/>
  <c r="CH15" i="10" l="1"/>
  <c r="CG5" i="10" l="1"/>
  <c r="CG11" i="10"/>
  <c r="CG21" i="10"/>
  <c r="CG15" i="10" l="1"/>
  <c r="CF5" i="10" l="1"/>
  <c r="CF11" i="10"/>
  <c r="CF21" i="10"/>
  <c r="CF15" i="10" l="1"/>
  <c r="CE5" i="10" l="1"/>
  <c r="CE11" i="10"/>
  <c r="CE21" i="10"/>
  <c r="CE15" i="10" l="1"/>
  <c r="CD5" i="10" l="1"/>
  <c r="CD11" i="10"/>
  <c r="CD21" i="10"/>
  <c r="CD15" i="10" l="1"/>
  <c r="CC5" i="10" l="1"/>
  <c r="CC11" i="10"/>
  <c r="CC21" i="10"/>
  <c r="CC15" i="10" l="1"/>
  <c r="CB5" i="10" l="1"/>
  <c r="CB11" i="10"/>
  <c r="CB21" i="10"/>
  <c r="CB15" i="10" l="1"/>
  <c r="CA5" i="10" l="1"/>
  <c r="CA11" i="10"/>
  <c r="CA21" i="10"/>
  <c r="CA15" i="10" l="1"/>
  <c r="E138" i="6"/>
  <c r="E137" i="6"/>
  <c r="E141" i="6" l="1"/>
  <c r="BZ5" i="10"/>
  <c r="BZ11" i="10"/>
  <c r="BZ21" i="10"/>
  <c r="BZ15" i="10" l="1"/>
  <c r="D15" i="8" l="1"/>
  <c r="E15" i="8" s="1"/>
  <c r="C14" i="8"/>
  <c r="C13" i="8"/>
  <c r="C5" i="8"/>
  <c r="C6" i="8"/>
  <c r="C16" i="8" l="1"/>
  <c r="F15" i="8"/>
  <c r="F14" i="8" s="1"/>
  <c r="E13" i="8"/>
  <c r="E14" i="8"/>
  <c r="D14" i="8"/>
  <c r="D13" i="8"/>
  <c r="C8" i="8"/>
  <c r="G15" i="8" l="1"/>
  <c r="H15" i="8" s="1"/>
  <c r="F13" i="8"/>
  <c r="F16" i="8" s="1"/>
  <c r="D16" i="8"/>
  <c r="E16" i="8"/>
  <c r="D7" i="8"/>
  <c r="G13" i="8" l="1"/>
  <c r="G14" i="8"/>
  <c r="H14" i="8"/>
  <c r="I15" i="8"/>
  <c r="H13" i="8"/>
  <c r="E7" i="8"/>
  <c r="D5" i="8"/>
  <c r="D6" i="8"/>
  <c r="G16" i="8" l="1"/>
  <c r="I14" i="8"/>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l="1"/>
  <c r="Y14" i="8"/>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l="1"/>
  <c r="AI13" i="8"/>
  <c r="AI14" i="8"/>
  <c r="AJ15" i="8"/>
  <c r="AI16" i="8" l="1"/>
  <c r="AJ13" i="8"/>
  <c r="AJ14" i="8"/>
  <c r="AK15" i="8"/>
  <c r="AJ16" i="8" l="1"/>
  <c r="AL15" i="8"/>
  <c r="AK14" i="8"/>
  <c r="AK13" i="8"/>
  <c r="AK16" i="8" l="1"/>
  <c r="AL14" i="8"/>
  <c r="AM15" i="8"/>
  <c r="AL13" i="8"/>
  <c r="AM14" i="8" l="1"/>
  <c r="AN15" i="8"/>
  <c r="AM13" i="8"/>
  <c r="AL16" i="8"/>
  <c r="AO15" i="8" l="1"/>
  <c r="AN13" i="8"/>
  <c r="AN14" i="8"/>
  <c r="AM16" i="8"/>
  <c r="AN16" i="8" l="1"/>
  <c r="AO13" i="8"/>
  <c r="AO14" i="8"/>
  <c r="AP15" i="8"/>
  <c r="AO16" i="8" l="1"/>
  <c r="AP13" i="8"/>
  <c r="AP14" i="8"/>
  <c r="AQ15" i="8"/>
  <c r="AP16" i="8" l="1"/>
  <c r="AQ14" i="8"/>
  <c r="AR15" i="8"/>
  <c r="AQ13" i="8"/>
  <c r="AR14" i="8" l="1"/>
  <c r="AS15" i="8"/>
  <c r="AR13" i="8"/>
  <c r="AQ16" i="8"/>
  <c r="AS14" i="8" l="1"/>
  <c r="AT15" i="8"/>
  <c r="AS13" i="8"/>
  <c r="AR16" i="8"/>
  <c r="AU15" i="8" l="1"/>
  <c r="AT13" i="8"/>
  <c r="AT14" i="8"/>
  <c r="AS16" i="8"/>
  <c r="AT16" i="8" l="1"/>
  <c r="AU13" i="8"/>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B15" i="8"/>
  <c r="BA16" i="8" l="1"/>
  <c r="BB13" i="8"/>
  <c r="BC15" i="8"/>
  <c r="BB14" i="8"/>
  <c r="BB16" i="8" l="1"/>
  <c r="BD15" i="8"/>
  <c r="BC14" i="8"/>
  <c r="BC13" i="8"/>
  <c r="BC16" i="8" l="1"/>
  <c r="BD14" i="8"/>
  <c r="BE15" i="8"/>
  <c r="BD13" i="8"/>
  <c r="BE14" i="8" l="1"/>
  <c r="BE13" i="8"/>
  <c r="BF15" i="8"/>
  <c r="BD16" i="8"/>
  <c r="BG15" i="8" l="1"/>
  <c r="BF13" i="8"/>
  <c r="BF14" i="8"/>
  <c r="BE16" i="8"/>
  <c r="BF16" i="8" l="1"/>
  <c r="BG13" i="8"/>
  <c r="BG14" i="8"/>
  <c r="BH15" i="8"/>
  <c r="BG16" i="8" l="1"/>
  <c r="BH13" i="8"/>
  <c r="BH14" i="8"/>
  <c r="BI15" i="8"/>
  <c r="BJ15" i="8" l="1"/>
  <c r="BI14" i="8"/>
  <c r="BI13" i="8"/>
  <c r="BH16" i="8"/>
  <c r="BI16" i="8" l="1"/>
  <c r="BJ14" i="8"/>
  <c r="BK15" i="8"/>
  <c r="BJ13" i="8"/>
  <c r="BK14" i="8" l="1"/>
  <c r="BK13" i="8"/>
  <c r="BL15" i="8"/>
  <c r="BJ16" i="8"/>
  <c r="BM15" i="8" l="1"/>
  <c r="BN15" i="8" s="1"/>
  <c r="BL13" i="8"/>
  <c r="BL14" i="8"/>
  <c r="BK16" i="8"/>
  <c r="BL16" i="8" l="1"/>
  <c r="BN14" i="8"/>
  <c r="BO15" i="8"/>
  <c r="BN13" i="8"/>
  <c r="BM13" i="8"/>
  <c r="BM14" i="8"/>
  <c r="BM16" i="8" l="1"/>
  <c r="BO13" i="8"/>
  <c r="BP15" i="8"/>
  <c r="BO14" i="8"/>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BY5" i="10"/>
  <c r="BX5" i="10"/>
  <c r="BW5" i="10"/>
  <c r="BV5" i="10"/>
  <c r="BU5" i="10"/>
  <c r="BT5" i="10"/>
  <c r="BS5" i="10"/>
  <c r="BR5" i="10"/>
  <c r="BQ5" i="10"/>
  <c r="BP5" i="10"/>
  <c r="BO5" i="10"/>
  <c r="BN5" i="10"/>
  <c r="BM5" i="10"/>
  <c r="BL5" i="10"/>
  <c r="BK5" i="10"/>
  <c r="BJ5" i="10"/>
  <c r="BI5" i="10"/>
  <c r="BH5" i="10"/>
  <c r="BG5" i="10"/>
  <c r="BF5" i="10"/>
  <c r="BE5" i="10"/>
  <c r="BD5" i="10"/>
  <c r="BC5" i="10"/>
  <c r="BB5" i="10"/>
  <c r="BA5" i="10"/>
  <c r="AZ5" i="10"/>
  <c r="AY5" i="10"/>
  <c r="AX5" i="10"/>
  <c r="AW5" i="10"/>
  <c r="AV5" i="10"/>
  <c r="AU5" i="10"/>
  <c r="AT5"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B138" i="6"/>
  <c r="B139" i="6" s="1"/>
  <c r="B140" i="6" s="1"/>
  <c r="AH15" i="10" l="1"/>
  <c r="J15" i="10"/>
  <c r="BF15" i="10"/>
  <c r="K15" i="10"/>
  <c r="AI15" i="10"/>
  <c r="U15" i="10"/>
  <c r="N15" i="10"/>
  <c r="BG15" i="10"/>
  <c r="AL15" i="10"/>
  <c r="BO16" i="8"/>
  <c r="R15" i="10"/>
  <c r="F15" i="10"/>
  <c r="BJ15" i="10"/>
  <c r="AS15" i="10"/>
  <c r="BQ15" i="10"/>
  <c r="T15" i="10"/>
  <c r="AR15" i="10"/>
  <c r="S15" i="10"/>
  <c r="AQ15" i="10"/>
  <c r="AC15" i="10"/>
  <c r="BA15" i="10"/>
  <c r="BY15" i="10"/>
  <c r="E15" i="10"/>
  <c r="AP15" i="10"/>
  <c r="BN15" i="10"/>
  <c r="BO15" i="10"/>
  <c r="BP15" i="10"/>
  <c r="L15" i="10"/>
  <c r="AJ15" i="10"/>
  <c r="BH15" i="10"/>
  <c r="M15" i="10"/>
  <c r="AK15" i="10"/>
  <c r="BI15" i="10"/>
  <c r="AO15" i="10"/>
  <c r="BM15" i="10"/>
  <c r="BB15" i="10"/>
  <c r="AG15" i="10"/>
  <c r="AT15" i="10"/>
  <c r="Q15" i="10"/>
  <c r="AD15" i="10"/>
  <c r="BE15" i="10"/>
  <c r="I15" i="10"/>
  <c r="V15" i="10"/>
  <c r="BR15" i="10"/>
  <c r="Z15" i="10"/>
  <c r="AX15" i="10"/>
  <c r="BV15" i="10"/>
  <c r="AA15" i="10"/>
  <c r="AY15" i="10"/>
  <c r="BW15" i="10"/>
  <c r="D15" i="10"/>
  <c r="AB15" i="10"/>
  <c r="AZ15" i="10"/>
  <c r="BX15" i="10"/>
  <c r="Y15" i="10"/>
  <c r="AW15" i="10"/>
  <c r="BU15" i="10"/>
  <c r="G15" i="10"/>
  <c r="O15" i="10"/>
  <c r="W15" i="10"/>
  <c r="AE15" i="10"/>
  <c r="AM15" i="10"/>
  <c r="AU15" i="10"/>
  <c r="BC15" i="10"/>
  <c r="BK15" i="10"/>
  <c r="BS15" i="10"/>
  <c r="H15" i="10"/>
  <c r="P15" i="10"/>
  <c r="X15" i="10"/>
  <c r="AF15" i="10"/>
  <c r="AN15" i="10"/>
  <c r="AV15" i="10"/>
  <c r="BD15" i="10"/>
  <c r="BL15" i="10"/>
  <c r="BT15" i="10"/>
  <c r="BP14" i="8"/>
  <c r="BQ15" i="8"/>
  <c r="BP13" i="8"/>
  <c r="AW21" i="10"/>
  <c r="BP16" i="8" l="1"/>
  <c r="BQ13" i="8"/>
  <c r="BR15" i="8"/>
  <c r="BQ14" i="8"/>
  <c r="AX21" i="10"/>
  <c r="AY21" i="10"/>
  <c r="BQ16" i="8" l="1"/>
  <c r="BR13" i="8"/>
  <c r="BS15" i="8"/>
  <c r="BR14" i="8"/>
  <c r="AV21" i="10"/>
  <c r="BR16" i="8" l="1"/>
  <c r="BS13" i="8"/>
  <c r="BT15" i="8"/>
  <c r="BS14" i="8"/>
  <c r="AT21" i="10"/>
  <c r="AU21" i="10"/>
  <c r="BS16" i="8" l="1"/>
  <c r="BT13" i="8"/>
  <c r="BU15" i="8"/>
  <c r="BT14" i="8"/>
  <c r="AS21" i="10"/>
  <c r="BU13" i="8" l="1"/>
  <c r="BV15" i="8"/>
  <c r="BU14" i="8"/>
  <c r="BT16" i="8"/>
  <c r="AQ21" i="10"/>
  <c r="AR21" i="10"/>
  <c r="BU16" i="8" l="1"/>
  <c r="BV13" i="8"/>
  <c r="BW15" i="8"/>
  <c r="BV14" i="8"/>
  <c r="AP21" i="10"/>
  <c r="AO21" i="10"/>
  <c r="AN21" i="10"/>
  <c r="BV16" i="8" l="1"/>
  <c r="BW13" i="8"/>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4" i="10" s="1"/>
  <c r="CA4" i="10" s="1"/>
  <c r="CB4" i="10" s="1"/>
  <c r="CC4" i="10" s="1"/>
  <c r="CD4" i="10" s="1"/>
  <c r="CE4" i="10" s="1"/>
  <c r="CF4" i="10" s="1"/>
  <c r="CG4" i="10" s="1"/>
  <c r="CH4" i="10" s="1"/>
  <c r="CI4" i="10" s="1"/>
  <c r="CJ4" i="10" s="1"/>
  <c r="CK4" i="10" s="1"/>
  <c r="CL4" i="10" s="1"/>
  <c r="CM4" i="10" s="1"/>
  <c r="CN4" i="10" s="1"/>
  <c r="CO4" i="10" s="1"/>
  <c r="CP4" i="10" s="1"/>
  <c r="CQ4" i="10" s="1"/>
  <c r="CR4" i="10" s="1"/>
  <c r="CS4" i="10" s="1"/>
  <c r="CT4" i="10" s="1"/>
  <c r="CU4" i="10" s="1"/>
  <c r="CV4" i="10" s="1"/>
  <c r="CW4" i="10" s="1"/>
  <c r="CX4" i="10" s="1"/>
  <c r="CY4" i="10" s="1"/>
  <c r="CZ4" i="10" s="1"/>
  <c r="DA4" i="10" s="1"/>
  <c r="DB4" i="10" s="1"/>
  <c r="DC4" i="10" s="1"/>
  <c r="DD4" i="10" s="1"/>
  <c r="DE4" i="10" s="1"/>
  <c r="DF4" i="10" s="1"/>
  <c r="DG4" i="10" s="1"/>
  <c r="DH4" i="10" s="1"/>
  <c r="DI4" i="10" s="1"/>
  <c r="DJ4" i="10" s="1"/>
  <c r="DK4" i="10" s="1"/>
  <c r="DL4" i="10" s="1"/>
  <c r="DM4" i="10" s="1"/>
  <c r="BX16" i="8" l="1"/>
  <c r="BZ13" i="8"/>
  <c r="CA15" i="8"/>
  <c r="CB15" i="8" s="1"/>
  <c r="BZ14" i="8"/>
  <c r="BY13" i="8"/>
  <c r="BY14" i="8"/>
  <c r="C5" i="10"/>
  <c r="BZ16" i="8" l="1"/>
  <c r="CB13" i="8"/>
  <c r="CC15" i="8"/>
  <c r="CB14" i="8"/>
  <c r="CA14" i="8"/>
  <c r="CA13" i="8"/>
  <c r="BY16" i="8"/>
  <c r="C15" i="10"/>
  <c r="CB16" i="8" l="1"/>
  <c r="CA16" i="8"/>
  <c r="CC13" i="8"/>
  <c r="CD15" i="8"/>
  <c r="CE15" i="8" s="1"/>
  <c r="CC14" i="8"/>
  <c r="F7" i="8"/>
  <c r="C1" i="8"/>
  <c r="CC16" i="8" l="1"/>
  <c r="CE13" i="8"/>
  <c r="CF15" i="8"/>
  <c r="CE14" i="8"/>
  <c r="CD13" i="8"/>
  <c r="CD14" i="8"/>
  <c r="G7" i="8"/>
  <c r="F6" i="8"/>
  <c r="F5" i="8"/>
  <c r="C1" i="6"/>
  <c r="CE16" i="8" l="1"/>
  <c r="CD16" i="8"/>
  <c r="CF13" i="8"/>
  <c r="CG15" i="8"/>
  <c r="CF14" i="8"/>
  <c r="F8" i="8"/>
  <c r="H7" i="8"/>
  <c r="G6" i="8"/>
  <c r="G5" i="8"/>
  <c r="CF16" i="8" l="1"/>
  <c r="CG13" i="8"/>
  <c r="CH15" i="8"/>
  <c r="CG14" i="8"/>
  <c r="G8" i="8"/>
  <c r="I7" i="8"/>
  <c r="H5" i="8"/>
  <c r="H6" i="8"/>
  <c r="CG16" i="8" l="1"/>
  <c r="H8" i="8"/>
  <c r="CH13" i="8"/>
  <c r="CI15" i="8"/>
  <c r="CH14" i="8"/>
  <c r="J7" i="8"/>
  <c r="I5" i="8"/>
  <c r="I6" i="8"/>
  <c r="CH16" i="8" l="1"/>
  <c r="I8" i="8"/>
  <c r="CI13" i="8"/>
  <c r="CJ15" i="8"/>
  <c r="CI14" i="8"/>
  <c r="K7" i="8"/>
  <c r="J5" i="8"/>
  <c r="J6" i="8"/>
  <c r="CI16" i="8" l="1"/>
  <c r="J8" i="8"/>
  <c r="CJ13" i="8"/>
  <c r="CK15" i="8"/>
  <c r="CJ14" i="8"/>
  <c r="L7" i="8"/>
  <c r="K5" i="8"/>
  <c r="K6" i="8"/>
  <c r="CJ16" i="8" l="1"/>
  <c r="CL15" i="8"/>
  <c r="CK13" i="8"/>
  <c r="CK14" i="8"/>
  <c r="K8" i="8"/>
  <c r="M7" i="8"/>
  <c r="L6" i="8"/>
  <c r="L5" i="8"/>
  <c r="CK16" i="8" l="1"/>
  <c r="CM15" i="8"/>
  <c r="CL14" i="8"/>
  <c r="CL13" i="8"/>
  <c r="L8" i="8"/>
  <c r="M6" i="8"/>
  <c r="M5" i="8"/>
  <c r="N7" i="8"/>
  <c r="CL16" i="8" l="1"/>
  <c r="CM14" i="8"/>
  <c r="CN15" i="8"/>
  <c r="CM13" i="8"/>
  <c r="O7" i="8"/>
  <c r="N5" i="8"/>
  <c r="N6" i="8"/>
  <c r="M8" i="8"/>
  <c r="CM16" i="8" l="1"/>
  <c r="N8" i="8"/>
  <c r="CN14" i="8"/>
  <c r="CO15" i="8"/>
  <c r="CN13" i="8"/>
  <c r="P7" i="8"/>
  <c r="O5" i="8"/>
  <c r="O6" i="8"/>
  <c r="CN16" i="8" l="1"/>
  <c r="CP15" i="8"/>
  <c r="CO14" i="8"/>
  <c r="CO13" i="8"/>
  <c r="O8" i="8"/>
  <c r="Q7" i="8"/>
  <c r="P6" i="8"/>
  <c r="P5" i="8"/>
  <c r="CO16" i="8" l="1"/>
  <c r="CP14" i="8"/>
  <c r="CQ15" i="8"/>
  <c r="CP13" i="8"/>
  <c r="P8" i="8"/>
  <c r="Q5" i="8"/>
  <c r="Q6" i="8"/>
  <c r="R7" i="8"/>
  <c r="Q8" i="8" l="1"/>
  <c r="CP16" i="8"/>
  <c r="CQ14" i="8"/>
  <c r="CR15" i="8"/>
  <c r="CQ13" i="8"/>
  <c r="R6" i="8"/>
  <c r="R5" i="8"/>
  <c r="S7" i="8"/>
  <c r="CQ16" i="8" l="1"/>
  <c r="CR14" i="8"/>
  <c r="CS15" i="8"/>
  <c r="CR13" i="8"/>
  <c r="S6" i="8"/>
  <c r="S5" i="8"/>
  <c r="T7" i="8"/>
  <c r="R8" i="8"/>
  <c r="CR16" i="8" l="1"/>
  <c r="CT15" i="8"/>
  <c r="CS14" i="8"/>
  <c r="CS13" i="8"/>
  <c r="T5" i="8"/>
  <c r="T6" i="8"/>
  <c r="U7" i="8"/>
  <c r="S8" i="8"/>
  <c r="CS16" i="8" l="1"/>
  <c r="CU15" i="8"/>
  <c r="CT14" i="8"/>
  <c r="CT13" i="8"/>
  <c r="T8" i="8"/>
  <c r="U5" i="8"/>
  <c r="U6" i="8"/>
  <c r="V7" i="8"/>
  <c r="CT16" i="8" l="1"/>
  <c r="CV15" i="8"/>
  <c r="CU13" i="8"/>
  <c r="CU14" i="8"/>
  <c r="U8" i="8"/>
  <c r="W7" i="8"/>
  <c r="V5" i="8"/>
  <c r="V6" i="8"/>
  <c r="CU16" i="8" l="1"/>
  <c r="V8" i="8"/>
  <c r="CW15" i="8"/>
  <c r="CX15" i="8" s="1"/>
  <c r="CY15" i="8" s="1"/>
  <c r="CZ15" i="8" s="1"/>
  <c r="CV13" i="8"/>
  <c r="CV14" i="8"/>
  <c r="W6" i="8"/>
  <c r="W5" i="8"/>
  <c r="X7" i="8"/>
  <c r="CZ14" i="8" l="1"/>
  <c r="CZ13" i="8"/>
  <c r="DA15" i="8"/>
  <c r="CY14" i="8"/>
  <c r="CY13" i="8"/>
  <c r="CX14" i="8"/>
  <c r="CX13" i="8"/>
  <c r="CV16" i="8"/>
  <c r="CW14" i="8"/>
  <c r="CW13" i="8"/>
  <c r="X6" i="8"/>
  <c r="X5" i="8"/>
  <c r="Y7" i="8"/>
  <c r="W8" i="8"/>
  <c r="DA13" i="8" l="1"/>
  <c r="DA14" i="8"/>
  <c r="CZ16" i="8"/>
  <c r="CY16" i="8"/>
  <c r="CW16" i="8"/>
  <c r="CX16" i="8"/>
  <c r="Y6" i="8"/>
  <c r="Y5" i="8"/>
  <c r="Z7" i="8"/>
  <c r="X8" i="8"/>
  <c r="DA16" i="8" l="1"/>
  <c r="Z5" i="8"/>
  <c r="Z6" i="8"/>
  <c r="AA7" i="8"/>
  <c r="Y8" i="8"/>
  <c r="Z8" i="8" l="1"/>
  <c r="AA5" i="8"/>
  <c r="AA6" i="8"/>
  <c r="AB7" i="8"/>
  <c r="AA8" i="8" l="1"/>
  <c r="AB5" i="8"/>
  <c r="AB6" i="8"/>
  <c r="AC7" i="8"/>
  <c r="AB8" i="8" l="1"/>
  <c r="AC5" i="8"/>
  <c r="AC6" i="8"/>
  <c r="AD7" i="8"/>
  <c r="AC8" i="8" l="1"/>
  <c r="AD6" i="8"/>
  <c r="AD5" i="8"/>
  <c r="AE7" i="8"/>
  <c r="AE6" i="8" l="1"/>
  <c r="AE5" i="8"/>
  <c r="AF7" i="8"/>
  <c r="AD8" i="8"/>
  <c r="AF5" i="8" l="1"/>
  <c r="AF6" i="8"/>
  <c r="AG7" i="8"/>
  <c r="AE8" i="8"/>
  <c r="AF8" i="8" l="1"/>
  <c r="AG5" i="8"/>
  <c r="AG6" i="8"/>
  <c r="AH7" i="8"/>
  <c r="AG8" i="8" l="1"/>
  <c r="AI7" i="8"/>
  <c r="AH5" i="8"/>
  <c r="AH6" i="8"/>
  <c r="AH8" i="8" l="1"/>
  <c r="AI5" i="8"/>
  <c r="AI6" i="8"/>
  <c r="AJ7" i="8"/>
  <c r="AI8" i="8" l="1"/>
  <c r="AJ6" i="8"/>
  <c r="AJ5" i="8"/>
  <c r="AK7" i="8"/>
  <c r="AK6" i="8" l="1"/>
  <c r="AK5" i="8"/>
  <c r="AL7" i="8"/>
  <c r="AJ8" i="8"/>
  <c r="AL5" i="8" l="1"/>
  <c r="AL6" i="8"/>
  <c r="AM7" i="8"/>
  <c r="AK8" i="8"/>
  <c r="AL8" i="8" l="1"/>
  <c r="AM5" i="8"/>
  <c r="AM6" i="8"/>
  <c r="AN7" i="8"/>
  <c r="AM8" i="8" l="1"/>
  <c r="AN5" i="8"/>
  <c r="AN6" i="8"/>
  <c r="AO7" i="8"/>
  <c r="AN8" i="8" l="1"/>
  <c r="AO5" i="8"/>
  <c r="AO6" i="8"/>
  <c r="AP7" i="8"/>
  <c r="AO8" i="8" l="1"/>
  <c r="AP6" i="8"/>
  <c r="AP5" i="8"/>
  <c r="AQ7" i="8"/>
  <c r="AQ6" i="8" l="1"/>
  <c r="AQ5" i="8"/>
  <c r="AR7" i="8"/>
  <c r="AP8" i="8"/>
  <c r="AS7" i="8" l="1"/>
  <c r="AR5" i="8"/>
  <c r="AR6" i="8"/>
  <c r="AQ8" i="8"/>
  <c r="AR8" i="8" l="1"/>
  <c r="AT7" i="8"/>
  <c r="AS5" i="8"/>
  <c r="AS6" i="8"/>
  <c r="AS8" i="8" l="1"/>
  <c r="AU7" i="8"/>
  <c r="AT5" i="8"/>
  <c r="AT6" i="8"/>
  <c r="AT8" i="8" l="1"/>
  <c r="AV7" i="8"/>
  <c r="AU5" i="8"/>
  <c r="AU6" i="8"/>
  <c r="AU8" i="8" l="1"/>
  <c r="AW7" i="8"/>
  <c r="AV6" i="8"/>
  <c r="AV5" i="8"/>
  <c r="AV8" i="8" l="1"/>
  <c r="AX7" i="8"/>
  <c r="AW6" i="8"/>
  <c r="AW5" i="8"/>
  <c r="AW8" i="8" l="1"/>
  <c r="AY7" i="8"/>
  <c r="AX5" i="8"/>
  <c r="AX6" i="8"/>
  <c r="AX8" i="8" l="1"/>
  <c r="AZ7" i="8"/>
  <c r="AY5" i="8"/>
  <c r="AY6" i="8"/>
  <c r="AY8" i="8" l="1"/>
  <c r="BA7" i="8"/>
  <c r="BA6" i="8" s="1"/>
  <c r="AZ5" i="8"/>
  <c r="AZ6" i="8"/>
  <c r="BA5" i="8" l="1"/>
  <c r="BA8" i="8" s="1"/>
  <c r="BB7" i="8"/>
  <c r="BB6" i="8" s="1"/>
  <c r="AZ8" i="8"/>
  <c r="BC7" i="8" l="1"/>
  <c r="BC6" i="8" s="1"/>
  <c r="BB5" i="8"/>
  <c r="BB8" i="8" s="1"/>
  <c r="BD7" i="8" l="1"/>
  <c r="BD5" i="8" s="1"/>
  <c r="BC5" i="8"/>
  <c r="BC8" i="8" s="1"/>
  <c r="BD6" i="8" l="1"/>
  <c r="BD8" i="8" s="1"/>
  <c r="BE7" i="8"/>
  <c r="BF7" i="8" s="1"/>
  <c r="BE6" i="8" l="1"/>
  <c r="BE5" i="8"/>
  <c r="BF5" i="8"/>
  <c r="BG7" i="8"/>
  <c r="BF6" i="8"/>
  <c r="BF8" i="8" l="1"/>
  <c r="BE8" i="8"/>
  <c r="BG6" i="8"/>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l="1"/>
  <c r="BO6" i="8"/>
  <c r="BO5" i="8"/>
  <c r="BP7" i="8"/>
  <c r="BP6" i="8" l="1"/>
  <c r="BQ7" i="8"/>
  <c r="BP5" i="8"/>
  <c r="BO8" i="8"/>
  <c r="BQ6" i="8" l="1"/>
  <c r="BR7" i="8"/>
  <c r="BQ5" i="8"/>
  <c r="BP8" i="8"/>
  <c r="BR5" i="8" l="1"/>
  <c r="BR6" i="8"/>
  <c r="BS7" i="8"/>
  <c r="BQ8" i="8"/>
  <c r="BR8" i="8" l="1"/>
  <c r="BS5" i="8"/>
  <c r="BS6" i="8"/>
  <c r="BT7" i="8"/>
  <c r="BS8" i="8" l="1"/>
  <c r="BT6" i="8"/>
  <c r="BU7" i="8"/>
  <c r="BT5" i="8"/>
  <c r="BV7" i="8" l="1"/>
  <c r="BU6" i="8"/>
  <c r="BU5" i="8"/>
  <c r="BT8" i="8"/>
  <c r="BU8" i="8" l="1"/>
  <c r="BV6" i="8"/>
  <c r="BW7" i="8"/>
  <c r="BV5" i="8"/>
  <c r="BX7" i="8" l="1"/>
  <c r="BW6" i="8"/>
  <c r="BW5" i="8"/>
  <c r="BV8" i="8"/>
  <c r="BW8" i="8" l="1"/>
  <c r="BX5" i="8"/>
  <c r="BY7" i="8"/>
  <c r="BX6" i="8"/>
  <c r="BX8" i="8" l="1"/>
  <c r="BY5" i="8"/>
  <c r="BY6" i="8"/>
  <c r="BZ7" i="8"/>
  <c r="BY8" i="8" l="1"/>
  <c r="BZ5" i="8"/>
  <c r="BZ6" i="8"/>
  <c r="CA7" i="8"/>
  <c r="BZ8" i="8" l="1"/>
  <c r="CB7" i="8"/>
  <c r="CA5" i="8"/>
  <c r="CA6" i="8"/>
  <c r="CA8" i="8" l="1"/>
  <c r="CB5" i="8"/>
  <c r="CB6" i="8"/>
  <c r="CC7" i="8"/>
  <c r="CB8" i="8" l="1"/>
  <c r="CC5" i="8"/>
  <c r="CC6" i="8"/>
  <c r="CD7" i="8"/>
  <c r="CC8" i="8" l="1"/>
  <c r="CD5" i="8"/>
  <c r="CD6" i="8"/>
  <c r="CE7" i="8"/>
  <c r="CD8" i="8" l="1"/>
  <c r="CE5" i="8"/>
  <c r="CE6" i="8"/>
  <c r="CF7" i="8"/>
  <c r="CE8" i="8" l="1"/>
  <c r="CF5" i="8"/>
  <c r="CF6" i="8"/>
  <c r="CG7" i="8"/>
  <c r="CF8" i="8" l="1"/>
  <c r="CH7" i="8"/>
  <c r="CG5" i="8"/>
  <c r="CG6" i="8"/>
  <c r="CG8" i="8" l="1"/>
  <c r="CI7" i="8"/>
  <c r="CH5" i="8"/>
  <c r="CH6" i="8"/>
  <c r="CH8" i="8" l="1"/>
  <c r="CJ7" i="8"/>
  <c r="CI6" i="8"/>
  <c r="CI5" i="8"/>
  <c r="CI8" i="8" l="1"/>
  <c r="CK7" i="8"/>
  <c r="CJ5" i="8"/>
  <c r="CJ6" i="8"/>
  <c r="CJ8" i="8" l="1"/>
  <c r="CK5" i="8"/>
  <c r="CK6" i="8"/>
  <c r="CL7" i="8"/>
  <c r="CL6" i="8" l="1"/>
  <c r="CL5" i="8"/>
  <c r="CM7" i="8"/>
  <c r="CK8" i="8"/>
  <c r="CM6" i="8" l="1"/>
  <c r="CN7" i="8"/>
  <c r="CM5" i="8"/>
  <c r="CL8" i="8"/>
  <c r="CN6" i="8" l="1"/>
  <c r="CO7" i="8"/>
  <c r="CN5" i="8"/>
  <c r="CM8" i="8"/>
  <c r="CO5" i="8" l="1"/>
  <c r="CP7" i="8"/>
  <c r="CO6" i="8"/>
  <c r="CN8" i="8"/>
  <c r="CO8" i="8" l="1"/>
  <c r="CP5" i="8"/>
  <c r="CP6" i="8"/>
  <c r="CQ7" i="8"/>
  <c r="CP8" i="8" l="1"/>
  <c r="CQ6" i="8"/>
  <c r="CQ5" i="8"/>
  <c r="CR7" i="8"/>
  <c r="CR5" i="8" l="1"/>
  <c r="CR6" i="8"/>
  <c r="CS7" i="8"/>
  <c r="CQ8" i="8"/>
  <c r="CR8" i="8" l="1"/>
  <c r="CS5" i="8"/>
  <c r="CS6" i="8"/>
  <c r="CT7" i="8"/>
  <c r="CS8" i="8" l="1"/>
  <c r="CU7" i="8"/>
  <c r="CT6" i="8"/>
  <c r="CT5" i="8"/>
  <c r="CT8" i="8" l="1"/>
  <c r="CV7" i="8"/>
  <c r="CU5" i="8"/>
  <c r="CU6" i="8"/>
  <c r="CU8" i="8" l="1"/>
  <c r="CV5" i="8"/>
  <c r="CW7" i="8"/>
  <c r="CV6" i="8"/>
  <c r="CV8" i="8" l="1"/>
  <c r="CW5" i="8"/>
  <c r="CW6" i="8"/>
  <c r="CX7" i="8"/>
  <c r="CW8" i="8" l="1"/>
  <c r="CX5" i="8"/>
  <c r="CY7" i="8"/>
  <c r="CX6" i="8"/>
  <c r="CX8" i="8" l="1"/>
  <c r="CY5" i="8"/>
  <c r="CZ7" i="8"/>
  <c r="CY6" i="8"/>
  <c r="CY8" i="8" l="1"/>
  <c r="DA7" i="8"/>
  <c r="CZ6" i="8"/>
  <c r="CZ5" i="8"/>
  <c r="CZ8" i="8" l="1"/>
  <c r="DB7" i="8"/>
  <c r="DA6" i="8"/>
  <c r="DA5" i="8"/>
  <c r="DA8" i="8" l="1"/>
  <c r="DB5" i="8"/>
  <c r="DB6" i="8"/>
  <c r="DC7" i="8"/>
  <c r="DC5" i="8" l="1"/>
  <c r="DD7" i="8"/>
  <c r="DC6" i="8"/>
  <c r="DB8" i="8"/>
  <c r="DC8" i="8" l="1"/>
  <c r="DD5" i="8"/>
  <c r="DE7" i="8"/>
  <c r="DD6" i="8"/>
  <c r="DD8" i="8" l="1"/>
  <c r="DE6" i="8"/>
  <c r="DF7" i="8"/>
  <c r="DE5" i="8"/>
  <c r="DF6" i="8" l="1"/>
  <c r="DF5" i="8"/>
  <c r="DG7" i="8"/>
  <c r="DE8" i="8"/>
  <c r="DH7" i="8" l="1"/>
  <c r="DG5" i="8"/>
  <c r="DG6" i="8"/>
  <c r="DF8" i="8"/>
  <c r="DG8" i="8" l="1"/>
  <c r="DH5" i="8"/>
  <c r="DI7" i="8"/>
  <c r="DH6" i="8"/>
  <c r="DH8" i="8" l="1"/>
  <c r="DJ7" i="8"/>
  <c r="DI5" i="8"/>
  <c r="DI6" i="8"/>
  <c r="DI8" i="8" l="1"/>
  <c r="DJ5" i="8"/>
  <c r="DJ6" i="8"/>
  <c r="DK7" i="8"/>
  <c r="DJ8" i="8" l="1"/>
  <c r="DK5" i="8"/>
  <c r="DL7" i="8"/>
  <c r="DK6" i="8"/>
  <c r="DK8" i="8" l="1"/>
  <c r="DL6" i="8"/>
  <c r="DL5" i="8"/>
  <c r="DM7" i="8"/>
  <c r="DN7" i="8" l="1"/>
  <c r="DM5" i="8"/>
  <c r="DM6" i="8"/>
  <c r="DL8" i="8"/>
  <c r="DM8" i="8" l="1"/>
  <c r="DN5" i="8"/>
  <c r="DO7" i="8"/>
  <c r="DN6" i="8"/>
  <c r="DN8" i="8" l="1"/>
  <c r="DO5" i="8"/>
  <c r="DP7" i="8"/>
  <c r="DO6" i="8"/>
  <c r="DO8" i="8" l="1"/>
  <c r="DQ7" i="8"/>
  <c r="DR7" i="8" s="1"/>
  <c r="DP5" i="8"/>
  <c r="DP6" i="8"/>
  <c r="DR6" i="8" l="1"/>
  <c r="DS7" i="8"/>
  <c r="DR5" i="8"/>
  <c r="DP8" i="8"/>
  <c r="DQ5" i="8"/>
  <c r="DQ6" i="8"/>
  <c r="DR8" i="8" l="1"/>
  <c r="DQ8" i="8"/>
  <c r="DS5" i="8"/>
  <c r="DT7" i="8"/>
  <c r="DS6" i="8"/>
  <c r="DS8" i="8" l="1"/>
  <c r="DT6" i="8"/>
  <c r="DU7" i="8"/>
  <c r="DT5" i="8"/>
  <c r="DT8" i="8" l="1"/>
  <c r="DU6" i="8"/>
  <c r="DV7" i="8"/>
  <c r="DU5" i="8"/>
  <c r="DU8" i="8" l="1"/>
  <c r="DV6" i="8"/>
  <c r="DW7" i="8"/>
  <c r="DV5" i="8"/>
  <c r="DV8" i="8" l="1"/>
  <c r="DW6" i="8"/>
  <c r="DX7" i="8"/>
  <c r="DW5" i="8"/>
  <c r="DW8" i="8" l="1"/>
  <c r="DX5" i="8"/>
  <c r="DY7" i="8"/>
  <c r="DX6" i="8"/>
  <c r="DX8" i="8" l="1"/>
  <c r="DZ7" i="8"/>
  <c r="DY5" i="8"/>
  <c r="DY6" i="8"/>
  <c r="DY8" i="8" l="1"/>
  <c r="DZ6" i="8"/>
  <c r="EA7" i="8"/>
  <c r="DZ5" i="8"/>
  <c r="DZ8" i="8" l="1"/>
  <c r="EA5" i="8"/>
  <c r="EB7" i="8"/>
  <c r="EA6" i="8"/>
  <c r="EA8" i="8" l="1"/>
  <c r="EB5" i="8"/>
  <c r="EC7" i="8"/>
  <c r="ED7" i="8" s="1"/>
  <c r="EB6" i="8"/>
  <c r="EB8" i="8" l="1"/>
  <c r="ED5" i="8"/>
  <c r="EE7" i="8"/>
  <c r="EF7" i="8" s="1"/>
  <c r="ED6" i="8"/>
  <c r="EC5" i="8"/>
  <c r="EC6" i="8"/>
  <c r="EC8" i="8" l="1"/>
  <c r="EF6" i="8"/>
  <c r="EG7" i="8"/>
  <c r="EF5" i="8"/>
  <c r="ED8" i="8"/>
  <c r="EE5" i="8"/>
  <c r="EE6" i="8"/>
  <c r="EF8" i="8" l="1"/>
  <c r="EG6" i="8"/>
  <c r="EH7" i="8"/>
  <c r="EI7" i="8" s="1"/>
  <c r="EG5" i="8"/>
  <c r="EE8" i="8"/>
  <c r="EI6" i="8" l="1"/>
  <c r="EJ7" i="8"/>
  <c r="EI5" i="8"/>
  <c r="EH5" i="8"/>
  <c r="EH6" i="8"/>
  <c r="EG8" i="8"/>
  <c r="EH8" i="8" l="1"/>
  <c r="EI8" i="8"/>
  <c r="EJ5" i="8"/>
  <c r="EK7" i="8"/>
  <c r="EJ6" i="8"/>
  <c r="B98" i="6"/>
  <c r="B99" i="6" s="1"/>
  <c r="B100" i="6" s="1"/>
  <c r="B101" i="6" s="1"/>
  <c r="B102" i="6" s="1"/>
  <c r="B103" i="6" s="1"/>
  <c r="B104" i="6" s="1"/>
  <c r="B105" i="6" s="1"/>
  <c r="B106" i="6" s="1"/>
  <c r="B107" i="6" s="1"/>
  <c r="B108" i="6" s="1"/>
  <c r="B109" i="6" s="1"/>
  <c r="B110" i="6" s="1"/>
  <c r="B111" i="6" s="1"/>
  <c r="B112" i="6" s="1"/>
  <c r="B113" i="6" s="1"/>
  <c r="B114" i="6" s="1"/>
  <c r="B115" i="6" s="1"/>
  <c r="B116" i="6" s="1"/>
  <c r="B117" i="6" s="1"/>
  <c r="EJ8" i="8" l="1"/>
  <c r="EK6" i="8"/>
  <c r="EL7" i="8"/>
  <c r="EK5" i="8"/>
  <c r="EK8" i="8" l="1"/>
  <c r="EL5" i="8"/>
  <c r="EM7" i="8"/>
  <c r="EL6" i="8"/>
  <c r="EL8" i="8" l="1"/>
  <c r="EM5" i="8"/>
  <c r="EN7" i="8"/>
  <c r="EM6" i="8"/>
  <c r="EM8" i="8" l="1"/>
  <c r="EN5" i="8"/>
  <c r="EO7" i="8"/>
  <c r="EN6" i="8"/>
  <c r="EN8" i="8" l="1"/>
  <c r="EO6" i="8"/>
  <c r="EP7" i="8"/>
  <c r="EO5" i="8"/>
  <c r="EO8" i="8" l="1"/>
  <c r="EP6" i="8"/>
  <c r="EQ7" i="8"/>
  <c r="EP5" i="8"/>
  <c r="EP8" i="8" l="1"/>
  <c r="EQ6" i="8"/>
  <c r="ER7" i="8"/>
  <c r="EQ5" i="8"/>
  <c r="EQ8" i="8" l="1"/>
  <c r="ER6" i="8"/>
  <c r="ES7" i="8"/>
  <c r="ER5" i="8"/>
  <c r="ET7" i="8" l="1"/>
  <c r="ES6" i="8"/>
  <c r="ES5" i="8"/>
  <c r="ER8" i="8"/>
  <c r="ES8" i="8" l="1"/>
  <c r="EU7" i="8"/>
  <c r="ET5" i="8"/>
  <c r="ET6" i="8"/>
  <c r="ET8" i="8" l="1"/>
  <c r="EV7" i="8"/>
  <c r="EU6" i="8"/>
  <c r="EU5" i="8"/>
  <c r="EU8" i="8" l="1"/>
  <c r="EV6" i="8"/>
  <c r="EW7" i="8"/>
  <c r="EV5" i="8"/>
  <c r="EV8" i="8" l="1"/>
  <c r="EW5" i="8"/>
  <c r="EX7" i="8"/>
  <c r="EW6" i="8"/>
  <c r="EW8" i="8" l="1"/>
  <c r="EY7" i="8"/>
  <c r="EX6" i="8"/>
  <c r="EX5" i="8"/>
  <c r="EX8" i="8" l="1"/>
  <c r="EY6" i="8"/>
  <c r="EZ7" i="8"/>
  <c r="EY5" i="8"/>
  <c r="EY8" i="8" l="1"/>
  <c r="FA7" i="8"/>
  <c r="FB7" i="8" s="1"/>
  <c r="FC7" i="8" s="1"/>
  <c r="FD7" i="8" s="1"/>
  <c r="EZ5" i="8"/>
  <c r="EZ6" i="8"/>
  <c r="FD6" i="8" l="1"/>
  <c r="FE7" i="8"/>
  <c r="FD5" i="8"/>
  <c r="FC6" i="8"/>
  <c r="FC5" i="8"/>
  <c r="FB5" i="8"/>
  <c r="FB6" i="8"/>
  <c r="EZ8" i="8"/>
  <c r="FA5" i="8"/>
  <c r="FA6" i="8"/>
  <c r="FE5" i="8" l="1"/>
  <c r="FE6" i="8"/>
  <c r="FD8" i="8"/>
  <c r="FC8" i="8"/>
  <c r="FB8" i="8"/>
  <c r="FA8" i="8"/>
  <c r="FE8" i="8" l="1"/>
  <c r="I117" i="6"/>
  <c r="I105" i="6"/>
  <c r="I115" i="6"/>
  <c r="I104" i="6"/>
  <c r="I103" i="6"/>
  <c r="I116" i="6"/>
  <c r="I102" i="6"/>
  <c r="I101" i="6"/>
  <c r="I111" i="6"/>
  <c r="I99" i="6"/>
  <c r="I110" i="6"/>
  <c r="I98" i="6"/>
  <c r="I113" i="6"/>
  <c r="I114" i="6"/>
  <c r="I112" i="6"/>
  <c r="I109" i="6"/>
  <c r="I107" i="6"/>
  <c r="I100" i="6"/>
  <c r="I108" i="6"/>
  <c r="I106" i="6"/>
  <c r="I97" i="6" l="1"/>
  <c r="I118" i="6" s="1"/>
  <c r="F118" i="6"/>
  <c r="E123" i="6" l="1"/>
  <c r="E125" i="6" l="1"/>
  <c r="E132" i="6" l="1"/>
  <c r="E128" i="6" l="1"/>
  <c r="E129" i="6"/>
  <c r="E131" i="6"/>
  <c r="E126" i="6"/>
  <c r="E130" i="6"/>
  <c r="E122" i="6" l="1"/>
  <c r="E133" i="6" s="1"/>
  <c r="D133" i="6"/>
  <c r="F133"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<sst xmlns="http://schemas.openxmlformats.org/spreadsheetml/2006/main" count="1066" uniqueCount="559">
  <si>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</si>
  <si>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</si>
  <si>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</si>
  <si>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</si>
  <si>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</si>
  <si>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</si>
  <si>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</si>
  <si>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</si>
  <si>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</si>
  <si>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</si>
  <si>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</si>
  <si>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</si>
  <si>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</si>
  <si>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</si>
  <si>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</si>
  <si>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</si>
  <si>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</si>
  <si>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</si>
  <si>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</si>
  <si>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</si>
  <si>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</si>
  <si>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</si>
  <si>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</si>
  <si>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</si>
  <si>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</si>
  <si>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</si>
  <si>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</si>
  <si>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</si>
  <si>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</si>
  <si>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</si>
  <si>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</si>
  <si>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</si>
  <si>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</si>
  <si>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</si>
  <si>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</si>
  <si>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</si>
  <si>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</si>
  <si>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</si>
  <si>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</si>
  <si>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</si>
  <si>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</si>
  <si>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</si>
  <si>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</si>
  <si>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</si>
  <si>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</si>
  <si>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</si>
  <si>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</si>
  <si>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</si>
  <si>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</si>
  <si>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</si>
  <si>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</si>
  <si>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</si>
  <si>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</si>
  <si>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</si>
  <si>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20J0812309</t>
  </si>
  <si>
    <t>21H0697914</t>
  </si>
  <si>
    <t>20A0982855</t>
  </si>
  <si>
    <t>21G0154352</t>
  </si>
  <si>
    <t>20G0800227</t>
  </si>
  <si>
    <t>19I0737680</t>
  </si>
  <si>
    <t>19L0838765</t>
  </si>
  <si>
    <t>19L0909950</t>
  </si>
  <si>
    <t>21D0429192</t>
  </si>
  <si>
    <t>19L0917227</t>
  </si>
  <si>
    <t>20K0571487</t>
  </si>
  <si>
    <t>19I0737681</t>
  </si>
  <si>
    <t>21K0633996</t>
  </si>
  <si>
    <t>19F0923004</t>
  </si>
  <si>
    <t>20J0837207</t>
  </si>
  <si>
    <t>13L0034539</t>
  </si>
  <si>
    <t>21F0906525</t>
  </si>
  <si>
    <t>15H0698161</t>
  </si>
  <si>
    <t>19A0698738</t>
  </si>
  <si>
    <t>14K0234407</t>
  </si>
  <si>
    <t>Virgo</t>
  </si>
  <si>
    <t>Pesa/AIZ</t>
  </si>
  <si>
    <t>4/301</t>
  </si>
  <si>
    <t>Urban Hub - Anhanguera</t>
  </si>
  <si>
    <t>4/218</t>
  </si>
  <si>
    <t>Habitasec Sec.</t>
  </si>
  <si>
    <t>Rio Ave</t>
  </si>
  <si>
    <t>1/213</t>
  </si>
  <si>
    <t>Prevent Senior</t>
  </si>
  <si>
    <t>4/136</t>
  </si>
  <si>
    <t>Siqueira Castro Advogados</t>
  </si>
  <si>
    <t>RCP</t>
  </si>
  <si>
    <t>4/323</t>
  </si>
  <si>
    <t>Almeida Júnior - Nações</t>
  </si>
  <si>
    <t>1/248</t>
  </si>
  <si>
    <t>Opea Sec.</t>
  </si>
  <si>
    <t>Cemara</t>
  </si>
  <si>
    <t>4/282</t>
  </si>
  <si>
    <t>General Shopping FII – GSFI11</t>
  </si>
  <si>
    <t>1/236</t>
  </si>
  <si>
    <t>JCC Iguatemi Fortaleza</t>
  </si>
  <si>
    <t>1/163</t>
  </si>
  <si>
    <t>GPA</t>
  </si>
  <si>
    <t>4/63</t>
  </si>
  <si>
    <t>Almeida Júnior - Norte</t>
  </si>
  <si>
    <t>1/246</t>
  </si>
  <si>
    <t>Unitah</t>
  </si>
  <si>
    <t>4/172</t>
  </si>
  <si>
    <t>Almeida Júnior - Continente</t>
  </si>
  <si>
    <t>1/247</t>
  </si>
  <si>
    <t>4/133</t>
  </si>
  <si>
    <t>1/164</t>
  </si>
  <si>
    <t>Pesa/AIZ II</t>
  </si>
  <si>
    <t>4/415</t>
  </si>
  <si>
    <t>São Carlos</t>
  </si>
  <si>
    <t>1/216</t>
  </si>
  <si>
    <t>Vert Cia Sec.</t>
  </si>
  <si>
    <t>Creditas - Mezanino II</t>
  </si>
  <si>
    <t>27/2</t>
  </si>
  <si>
    <t>Cogna Educação</t>
  </si>
  <si>
    <t>1/1</t>
  </si>
  <si>
    <t>Emiliano</t>
  </si>
  <si>
    <t>4/291</t>
  </si>
  <si>
    <t>SCCI Sec.</t>
  </si>
  <si>
    <t>NEX</t>
  </si>
  <si>
    <t>1/16</t>
  </si>
  <si>
    <t>1/185</t>
  </si>
  <si>
    <t>Esser</t>
  </si>
  <si>
    <t>3/3</t>
  </si>
  <si>
    <t>IPCA +</t>
  </si>
  <si>
    <t>Mensal</t>
  </si>
  <si>
    <t>CDI +</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</si>
  <si>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</si>
  <si>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</si>
  <si>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</si>
  <si>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</si>
  <si>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</si>
  <si>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</si>
  <si>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</si>
  <si>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</si>
  <si>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</si>
  <si>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</si>
  <si>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</si>
  <si>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</si>
  <si>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</si>
  <si>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</si>
  <si>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</si>
  <si>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</si>
  <si>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</si>
  <si>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</si>
  <si>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</si>
  <si>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</si>
  <si>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</si>
  <si>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</si>
  <si>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</si>
  <si>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</si>
  <si>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</si>
  <si>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</si>
  <si>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</si>
  <si>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</si>
  <si>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</si>
  <si>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</si>
  <si>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</si>
  <si>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</si>
  <si>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</si>
  <si>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</si>
  <si>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</si>
  <si>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</si>
  <si>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</si>
  <si>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</si>
  <si>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Vila Nova Conceição 1</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</si>
  <si>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</si>
  <si>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</si>
  <si>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</si>
  <si>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</si>
  <si>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</si>
  <si>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</si>
  <si>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</si>
  <si>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</si>
  <si>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</si>
  <si>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</si>
  <si>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</si>
  <si>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</si>
  <si>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</si>
  <si>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</si>
  <si>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</si>
  <si>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</si>
  <si>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</si>
  <si>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</si>
  <si>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</si>
  <si>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</si>
  <si>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</si>
  <si>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</si>
  <si>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</si>
  <si>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</si>
  <si>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</si>
  <si>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</si>
  <si>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</si>
  <si>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</si>
  <si>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</si>
  <si>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</si>
  <si>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</si>
  <si>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</si>
  <si>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</si>
  <si>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</si>
  <si>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</si>
  <si>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</si>
  <si>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</si>
  <si>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</si>
  <si>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</si>
  <si>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</si>
  <si>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 Cessão Fiduciária de Direitos Creditórios;
- Aval dos acionistas da AIZ na PF.</t>
  </si>
  <si>
    <t>- AF do imóvel, LTV = 59%;
- Aval corporativo.</t>
  </si>
  <si>
    <t>Imóvel em região nobre da região da cidade de São Paulo, o qual acreditamos ter boa liquidez e com LTV confortável. Acionistas extremamente capitalizados.</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</si>
  <si>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</si>
  <si>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</si>
  <si>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</si>
  <si>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</si>
  <si>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</si>
  <si>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</si>
  <si>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</si>
  <si>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</si>
  <si>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</si>
  <si>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</si>
  <si>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</si>
  <si>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</si>
  <si>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</si>
  <si>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</si>
  <si>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Patrimônio Líquido (Contábil)</t>
  </si>
  <si>
    <t>Patrimônio Líquido (Mercado)</t>
  </si>
  <si>
    <t>Renda Urbana</t>
  </si>
  <si>
    <t>Estoque Residencial</t>
  </si>
  <si>
    <t>Renda Residencial</t>
  </si>
  <si>
    <t>XPCI11</t>
  </si>
  <si>
    <t>20H0695880</t>
  </si>
  <si>
    <t>1/85</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</si>
  <si>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</si>
  <si>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</si>
  <si>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</si>
  <si>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</si>
  <si>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</si>
  <si>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</si>
  <si>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</si>
  <si>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</si>
  <si>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</si>
  <si>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</si>
  <si>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</si>
  <si>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</si>
  <si>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</si>
  <si>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</si>
  <si>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</si>
  <si>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</si>
  <si>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</si>
  <si>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</si>
  <si>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</si>
  <si>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</si>
  <si>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</si>
  <si>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</si>
  <si>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</si>
  <si>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</si>
  <si>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</si>
  <si>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</si>
  <si>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</si>
  <si>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</si>
  <si>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</si>
  <si>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</si>
  <si>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</si>
  <si>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</si>
  <si>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</si>
  <si>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</si>
  <si>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</si>
  <si>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</si>
  <si>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</si>
  <si>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</si>
  <si>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</si>
  <si>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</si>
  <si>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</si>
  <si>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</si>
  <si>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</si>
  <si>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</si>
  <si>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</si>
  <si>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</si>
  <si>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</si>
  <si>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</si>
  <si>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</si>
  <si>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</si>
  <si>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</si>
  <si>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</si>
  <si>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</si>
  <si>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</si>
  <si>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</si>
  <si>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</si>
  <si>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</si>
  <si>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</si>
  <si>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</si>
  <si>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</si>
  <si>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</si>
  <si>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</si>
  <si>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</si>
  <si>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</si>
  <si>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</si>
  <si>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</si>
  <si>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</si>
  <si>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</si>
  <si>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</si>
  <si>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</si>
  <si>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</si>
  <si>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</si>
  <si>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</si>
  <si>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</si>
  <si>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</si>
  <si>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</si>
  <si>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</si>
  <si>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</si>
  <si>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</si>
  <si>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</si>
  <si>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</si>
  <si>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</si>
  <si>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</si>
  <si>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</si>
  <si>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</si>
  <si>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</si>
  <si>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</si>
  <si>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</si>
  <si>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</si>
  <si>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</si>
  <si>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</si>
  <si>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</si>
  <si>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</si>
  <si>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</si>
  <si>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</si>
  <si>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</si>
  <si>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</si>
  <si>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</si>
  <si>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</si>
  <si>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</si>
  <si>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</si>
  <si>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</si>
  <si>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</si>
  <si>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</si>
  <si>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</si>
  <si>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</si>
  <si>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</si>
  <si>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</si>
  <si>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</si>
  <si>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</si>
  <si>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</si>
  <si>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</si>
  <si>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</si>
  <si>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</si>
  <si>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</si>
  <si>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</si>
  <si>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174/1</t>
  </si>
  <si>
    <t>23L2159971</t>
  </si>
  <si>
    <t>Direcional Pro Soluto III - Sênior</t>
  </si>
  <si>
    <t>272/1</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</si>
  <si>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</si>
  <si>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</si>
  <si>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</si>
  <si>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</si>
  <si>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</si>
  <si>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</si>
  <si>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</si>
  <si>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</si>
  <si>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</si>
  <si>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</si>
  <si>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</si>
  <si>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</si>
  <si>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</si>
  <si>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</si>
  <si>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</si>
  <si>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</si>
  <si>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</si>
  <si>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</si>
  <si>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Bari Sec.</t>
  </si>
  <si>
    <t>24C1690314</t>
  </si>
  <si>
    <t>24C1990828</t>
  </si>
  <si>
    <t>22J0346038</t>
  </si>
  <si>
    <t>Porto 2 Life Sênior</t>
  </si>
  <si>
    <t>MRV Emcash</t>
  </si>
  <si>
    <t>Arquiplan III</t>
  </si>
  <si>
    <t>148/1</t>
  </si>
  <si>
    <t>229/1</t>
  </si>
  <si>
    <t>68/3</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</si>
  <si>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</si>
  <si>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</si>
  <si>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</si>
  <si>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</si>
  <si>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</si>
  <si>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</si>
  <si>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</si>
  <si>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24B1276268</t>
  </si>
  <si>
    <t>24B1276213</t>
  </si>
  <si>
    <t>Shopping Itaquera</t>
  </si>
  <si>
    <t>HBR Pedroso Alvarenga</t>
  </si>
  <si>
    <t>TRX Obramax Piracicaba</t>
  </si>
  <si>
    <t>TRX Leroy Merlin Salvador</t>
  </si>
  <si>
    <t>TRX Obramax Suzano</t>
  </si>
  <si>
    <t>BLMG11 | Casas Bahia</t>
  </si>
  <si>
    <t>286/1</t>
  </si>
  <si>
    <t>265/1</t>
  </si>
  <si>
    <t>27/</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</si>
  <si>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</si>
  <si>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</si>
  <si>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</si>
  <si>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</si>
  <si>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</si>
  <si>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</si>
  <si>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</si>
  <si>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Cambuí 1</t>
  </si>
  <si>
    <t>24E2453531</t>
  </si>
  <si>
    <t>Canal Sec.</t>
  </si>
  <si>
    <t>FGR</t>
  </si>
  <si>
    <t>100/1</t>
  </si>
  <si>
    <t>-Cessão de créditos e estoque/vendas futuras do projeto Jardins Genebra;
- Aval dos sócios PF;
- Fundo de Reserva (2 PMTs);
- Fundo de Despesas.
- Alienação fiduciária de ações da SPE;</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</si>
  <si>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648m² com projeto urbanístico assinado por Fernando Teixeira, arquiteto responsável pelo desenho da cidade de Palmas e paisagismo projetado pelo escritório Burle Marx.</t>
  </si>
  <si>
    <t>TGAR11</t>
  </si>
  <si>
    <t>Desenvolvimento</t>
  </si>
  <si>
    <t>24G1557250</t>
  </si>
  <si>
    <t>24E3191022</t>
  </si>
  <si>
    <t>24F2269311</t>
  </si>
  <si>
    <t>24F2269312</t>
  </si>
  <si>
    <t>Arcelor Mittal</t>
  </si>
  <si>
    <t>184/1</t>
  </si>
  <si>
    <t>Oba II</t>
  </si>
  <si>
    <t>324/1</t>
  </si>
  <si>
    <t>Mitre Michigan 1</t>
  </si>
  <si>
    <t>174/2</t>
  </si>
  <si>
    <t>Mitre Michigan 2</t>
  </si>
  <si>
    <t>Indústria</t>
  </si>
  <si>
    <t>- AF de Imóveis;
- AF de Quotas;
- Fundo de Despesas e Reserva.</t>
  </si>
  <si>
    <t>O Grupo Arcelor Mittal é líder na produção de aço no Brasil e gigante global em mineração, empregando mais de 190 mil pessoas mundialmente e atendendo clientes em 160 países.</t>
  </si>
  <si>
    <t>- AF de Imóvel;
- Cessão fiduciária de direitos creditórios;
- Fundo de Despesas e Reserva.</t>
  </si>
  <si>
    <t>- Aval da Mitre;
- AF de Quotas;
- AF de Imóvel;
- Cessão fiduciária dos direitos creditórios.</t>
  </si>
  <si>
    <t>Brooklin 3</t>
  </si>
  <si>
    <t>HGRU11</t>
  </si>
  <si>
    <t>Campo Belo 3</t>
  </si>
  <si>
    <t>21I0605705</t>
  </si>
  <si>
    <t>Bem Brasil</t>
  </si>
  <si>
    <t>58/1</t>
  </si>
  <si>
    <t>24C1690313</t>
  </si>
  <si>
    <t>Porto 2 Life Subordinada</t>
  </si>
  <si>
    <t>Alimentos</t>
  </si>
  <si>
    <t>- Fiança;
- Fundo de Despesas.</t>
  </si>
  <si>
    <t>Operação estruturada lastreada em créditos imobiliários provenientes de debêntures do grupo Bem Brasil. O CRI conta com pacote de garantias que incluem a Fiança dos sócios PF e Fundo de Despesas.</t>
  </si>
  <si>
    <t>PMIS11</t>
  </si>
  <si>
    <t>* (A partir de jan/23)</t>
  </si>
  <si>
    <t>Valor de Mercado da Cota + Rendimentos*</t>
  </si>
  <si>
    <t>Valor Patrimonial da Cota + Rendimentos*</t>
  </si>
  <si>
    <t>NTN-B (principal)*</t>
  </si>
  <si>
    <t>IFIX*</t>
  </si>
  <si>
    <t>24I2431440</t>
  </si>
  <si>
    <t>FS Infra</t>
  </si>
  <si>
    <t>2/1</t>
  </si>
  <si>
    <t>24I1768824</t>
  </si>
  <si>
    <t>Helbor - Carteira</t>
  </si>
  <si>
    <t>34/1</t>
  </si>
  <si>
    <t>23D1175169</t>
  </si>
  <si>
    <t>Mateus III</t>
  </si>
  <si>
    <t>18/1</t>
  </si>
  <si>
    <t>24D0480929</t>
  </si>
  <si>
    <t>Mateus Antares</t>
  </si>
  <si>
    <t>33/1</t>
  </si>
  <si>
    <t>24I2065537</t>
  </si>
  <si>
    <t>MRV Emcash 2</t>
  </si>
  <si>
    <t>229/3</t>
  </si>
  <si>
    <t>24I2268708</t>
  </si>
  <si>
    <t>FGR II</t>
  </si>
  <si>
    <t>115/1</t>
  </si>
  <si>
    <t>24I1177541</t>
  </si>
  <si>
    <t>Mateus Ilheus</t>
  </si>
  <si>
    <t>30/1</t>
  </si>
  <si>
    <t>23G1149789</t>
  </si>
  <si>
    <t>GR Group - Sênior</t>
  </si>
  <si>
    <t>161/1</t>
  </si>
  <si>
    <t>O CRI é resultado de securitização de contrato de locação de imóvel BTS para o Grupo Mateus - Quarto maior varejista alimentar do País, presente nos estados do Maranhão, Pará, Piauí, Tocantins, Bahia e Ceará. A operação conta com robusto pacote de garantias.</t>
  </si>
  <si>
    <t>- Cessão Fiduciaria de Recebíveis</t>
  </si>
  <si>
    <t>A FS Infra faz parte do Grupo FS Bioenergia, que é um grande produtor de etanol a base de milho do Brasil. A operação conta com garantia de cessão fiduciária de recebíveis da FS Bioenergia e fiança. O grupo possui rating AA- (em escala local) pela Fitch Ratings;</t>
  </si>
  <si>
    <t>- Cessão Fiduciária dos Diretios Creditórios;
- Fundo de Reserva;
- Fundo de Despesas.</t>
  </si>
  <si>
    <t>O CRI é resultado da securitização de carteira de imóveis da Helbor, totalizando 392 imóveis residenciais e comerciais. Conta com robusto pacote de garantias, incluindo obrigação da companhia de recomposição do Fundo de Reserva e Reembolso Compulsório dos DCs.</t>
  </si>
  <si>
    <t>- Alienação Fiduciária;
- Seguro Patrimonial;
- Fiança;
- Fundo de Reserva.</t>
  </si>
  <si>
    <t>O CRI é resultado de securitização de contrato de locação de imóvel BTS para o Grupo Mateus - Quarto maior varejista alimentar do País, com 202 lojas físicas além dos canais digitais, presente nos estados do Maranhão, Pará, Piauí, Tocantins, Bahia e Ceará. A operação conta com robusto pacote de garantias, incluindo (i) Alienação Fiduciária do Imóvel, localizado em Maceió – AL; (ii) Seguro Patrimonial; (iii) Fiança e (iv) Fundo de Reserva.</t>
  </si>
  <si>
    <t>- Aval
- Cessão Fiduciária
- Alienação Fiduciária de Quotas
- Fundo de Reserva
- Fundo de Obras e de Obras Materiais
- Fundo de Liquidez e de Despesas.</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</si>
  <si>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t>
  </si>
  <si>
    <t>- AF de Imóveis;
- Fiança.</t>
  </si>
  <si>
    <t>(i) AF de cotas de SPE e de imóveis;
(ii) CF de recebíveis atuais e futuros;
(iii) Fundo de reserva de 2 PMTs;
(iv) Fundos de obras e de despesas;
(v) Aval dos sócios da GR Group.</t>
  </si>
  <si>
    <t>A GR Group é um dos maiores grupos de multipropriedade, time-share e loteamento do Brasil, com robusto patrimônio e carteira de recebíveis. A operação é lastreada na carteira de recebíveis de mais de 7 empreendimentos, sendo 5 deles performados, espalhados pelo Brasil, incluindo São Paulo, Rio Grande do Norte, Rio Grande do Sul, Paraná, Alagoas e Goiás.</t>
  </si>
  <si>
    <t>ALZC11</t>
  </si>
  <si>
    <t>Multiestratégia</t>
  </si>
  <si>
    <t>Pinheiros 1</t>
  </si>
  <si>
    <t>TELM11</t>
  </si>
  <si>
    <t>12E0031990</t>
  </si>
  <si>
    <t>Aloes</t>
  </si>
  <si>
    <t>1/9</t>
  </si>
  <si>
    <t>- Cessão Fiduciária dos contratos de locação, que perfazem ao menos 120% da PMT do CRI;
- AF do imóvel;
- Fundo de Reserva de 2 PMTs;
- Endosso do seguro patrimonial.</t>
  </si>
  <si>
    <t>Imóvel muito bem localizado na cidade de Niterói RJ, com inquilinos capitalizados e de longo prazo.</t>
  </si>
  <si>
    <t>24L2170982</t>
  </si>
  <si>
    <t>Helbor | TF - República do Líbano</t>
  </si>
  <si>
    <t>43/1</t>
  </si>
  <si>
    <t>24L1853110</t>
  </si>
  <si>
    <t>Uberlândia Refrescos</t>
  </si>
  <si>
    <t>47/1</t>
  </si>
  <si>
    <t>25A3991496</t>
  </si>
  <si>
    <t>Mercado Livre</t>
  </si>
  <si>
    <t>362/1</t>
  </si>
  <si>
    <t>24K1682331</t>
  </si>
  <si>
    <t>Tenda PS 1</t>
  </si>
  <si>
    <t>349/1</t>
  </si>
  <si>
    <t>25B2178970</t>
  </si>
  <si>
    <t>Embraed 4</t>
  </si>
  <si>
    <t>128/1</t>
  </si>
  <si>
    <t>24K1682338</t>
  </si>
  <si>
    <t>Tenda PS 2</t>
  </si>
  <si>
    <t>349/2</t>
  </si>
  <si>
    <t>Logístico</t>
  </si>
  <si>
    <t>- Alienação Fiducíária do Imóvel objeto de locação do Contrato BTS</t>
  </si>
  <si>
    <t>Compra do CRI que financiou a compra de um terreno em uma das regiões mais nobres de São Paulo, na qual as devedoras são a Helbor Empreendimentos S.A. e Toledo Ferrari, com garantia do terreno e dos recebíveis futuros do empreendimento. O projeto consiste em um empreendimento residencial e hotel de luxo, que levará bandeira St. Regis Hotel &amp; Resorts. As torres residenciais possuirão 60 unidades e um VGV de R$ 1,2 bilhões de reais, o empreendimento ao todo terá R$ 1,5 bilhões de reais em VGV.</t>
  </si>
  <si>
    <t>- Aval
- Cessão Fiduciária
- Alienação Fiduciária do terreno
- Fundos de reserva, Despesa e Obra</t>
  </si>
  <si>
    <t>BTS localizado em Uberlândia, distribuidora da Femsa Coca-Cola no nordeste de São Paulo com a divisa de Minas Gerais.</t>
  </si>
  <si>
    <t>- AF de Imóvel;
- Fundo de Despesas;
- Fundo de Reserva;
- Seguro patrimonial do imóvel.</t>
  </si>
  <si>
    <t xml:space="preserve">Aquisição de um CD focado em distribuição e alto giro, last-mile, em construção na modalidade Built-to-suit para o Mercado Livre, com 38,4 mil m2 de ABL, com um contrato atípico de locação por 12 anos, na grande Ribeirão Preto. O MeLi é líder em comércio eletrônico e meios de pagamento na América Latina, com presença em 18 países da região e a oferta diversificada de serviços. </t>
  </si>
  <si>
    <t xml:space="preserve"> -Fundo de Inadimplência 
- Cessão de Carteira pró-soluto elegível de R$ 282 milhões (165% razão de garantia)
- Fundo de Despesas</t>
  </si>
  <si>
    <t>O CRI é resultado de securitização de carteira de recebíveis pro-soluto da Tenda, uma das maiores incorporadoras do país.
Conta com ampla cobertura de garantias, incluindo cessão de carteira pro-soluto com 160% de Razão de Garantia na
largada, Fundo de Inadimplência e Fundo de Despesas.</t>
  </si>
  <si>
    <t>- Cessão Fiduciária de recebíveis;
- Aval PJ;
- Fundo de Reserva;
- Fundo de Despesas;
- AF de Imóvel.</t>
  </si>
  <si>
    <t>Operação é resultado da securitização de carteira de recebíveis selecionados da Embraed Empreendimentos, incoporadora e construtora fundada em 1984 focada no alto padrão e conhecida por seus projetos exclusivos em Balneário Camboriú - SC, com perfil financeiro conservador. A carteira de recebíveis tem nível relevante de folga em relação à PMT do CRI, e, além disso, a operação também conta com AF de imóvel avaliado em R$ 338 milhões, resultando em LTV bastante confortável.</t>
  </si>
  <si>
    <t>-Fundo de Inadimplência 
- Cessão de Carteira pró-soluto elegível de R$ 282 milhões (165% razão de garantia)
- Fundo de Despesas</t>
  </si>
  <si>
    <t>MCLO11</t>
  </si>
  <si>
    <t>Brooklin 4</t>
  </si>
  <si>
    <t>24J2248382</t>
  </si>
  <si>
    <t>Mateus TRX</t>
  </si>
  <si>
    <t>36/1</t>
  </si>
  <si>
    <t>- AF de Imóveis;
- AF de Quotas;
- Promessa de CF de Recebíveis;
- Promessa de AF de Imóveis;
- CF de Sobejo;
- Fiança;
- Fundos.</t>
  </si>
  <si>
    <t>25C3830957</t>
  </si>
  <si>
    <t>HBR Hotel W</t>
  </si>
  <si>
    <t>2/49</t>
  </si>
  <si>
    <t>-Alienação Fiduciária de Imóvel do W São Paulo Hotel, a ser registrada após quitação do financiamento ao fomento à produção (“Plano Empresário”) do empreendimento, sendo a data máxima para registro da garantia em favor do presente CRI até 31/03/2026, prorrogável por mais 90 dias em caso de exigências;
- Cessão Fiduciária do Sobejo em caso de execução do Hotel W enquanto estiver vigente o Plano Empresário;
- Alienação Fiduciária de Quotas da SPE HBR 15, detentora do W São Paulo Hotel;
- Cessão Fiduciária do NOI do W São Paulo Hotel, referente ao percentual detido pela HBR (“CF W”); e
- Fundo de Reserva equivalente a 1 (uma) PMT.</t>
  </si>
  <si>
    <t>O ativo é lastreado em uma CCI com destinação em despesas imobiliárias do Hotel W da HBR. O imóvel se encontra em localização privilegiada na Vila Olímpia, Hotel é operado pela Marriot International e conta com robustas garantias e um LTV confortável.</t>
  </si>
  <si>
    <t>23F2427206</t>
  </si>
  <si>
    <t>GPA II</t>
  </si>
  <si>
    <t>168/2</t>
  </si>
  <si>
    <t>24B0013802</t>
  </si>
  <si>
    <t>BRF I</t>
  </si>
  <si>
    <t>26/1</t>
  </si>
  <si>
    <t>25F8639014</t>
  </si>
  <si>
    <t>JK Square</t>
  </si>
  <si>
    <t>459/1</t>
  </si>
  <si>
    <t>25F2094673</t>
  </si>
  <si>
    <t>Helbor Multi Renda Urbana</t>
  </si>
  <si>
    <t>51/1</t>
  </si>
  <si>
    <t>25F0010202</t>
  </si>
  <si>
    <t>Lucio | Direcional</t>
  </si>
  <si>
    <t>276/1</t>
  </si>
  <si>
    <t>Bullet</t>
  </si>
  <si>
    <t>% CDI</t>
  </si>
  <si>
    <t>Semestral</t>
  </si>
  <si>
    <t>- (i) AF de imóveis no valor de R$ 153MM, perfazendo um LTV inicial de 73%;
- (ii) Cessão fiduciária;
- (iii) endosso dos seguros de locação (seguro patrimonial e seguro de perda de receita).</t>
  </si>
  <si>
    <t>Com um modelo de negócios multiformato e multicanal, o grupo reúne algumas das redes e marcas mais conhecidas e valiosas do varejo, como,  Pão de Açúcar e Extra, além das marcas exclusivas Qualitá, Taeq e Club des Sommeliers, entre outras.
Com mais de 700 lojas físicas e líderes do e-commerce alimentar no Brasil, é bastante capitalizado. A operação conta ainda com robusta garantia de AF de Imóveis, cessão fiduciária e seguro de locação.</t>
  </si>
  <si>
    <t>- AF de imóvel;
- AF de quotas;
- Fundo de despesas.</t>
  </si>
  <si>
    <t xml:space="preserve">Operação fruto de securitização de contrato de compra e venda (CCV) do imóvel BRF Salvador. </t>
  </si>
  <si>
    <t>- Cessão Fiduciária das receitas de locação; 
- Hipoteca em Segundo Grau com conversão em Alienação Fiduciária após a quitação do Itau
- Fundo de despesas;
- Aval Tellus IV Participações
- Fundo de Reserva de 1 PMT’s de juros
- Cash Sweep dos recursos de eventual comercialização das lajes</t>
  </si>
  <si>
    <t>O CRI é lastreado em laje corporativa das mais altas especificações técnicas e padrão construtivo, em região muito nobre da cidade de São Paulo, a obra foi recém entregue.</t>
  </si>
  <si>
    <t>- Cessão Fiduciária dos Diretios Creditórios;
- Fundo de Reserva;
- Fundo de Despesas.  
- AF Imovéis</t>
  </si>
  <si>
    <t>Os CRIs são lastreados em CCBs imobiliárias devidas pela Helbor. A Helbor é uma empresa listada que possui 47 anos de experiência e atuação em diversas cidades brasileiras exclusivamente nas atividades de incorporação. O CRI conta com robusta estrutura de garantias: (i) AF de unidades dos Empreendimentos HelborCorporate Tower (avaliado em aproximadamente R$62,9mm) e Helbor Trilogy(avaliado em aproximadamente R$59,7mm); (ii) fundo de reserva; e (iii) fundo de despesas e (iv) CF de contratos de locação com a WeWork e Hub da Saúde.</t>
  </si>
  <si>
    <t>- Fiança Direcional Engenharia S.A. e Lucio Empreendimentos e Participações Ltda.</t>
  </si>
  <si>
    <t>Os CRI serão lastreados em créditos imobiliários decorrentes de notas comerciais emitidos pela RL80 Desenvolvimento Imobiliário Ltda. A Riva+Lucio foi constituída em 17 de junho de 2021, na cidade de São Paulo-SP. tendo como objeto
o desenvolvimento de incorporação, construção e comercialização de bens imóveis. A Devedora participa de empreendimentos imobiliários por meio de Sociedades em Conta de Participação (SCPs) e Sociedades de Propósito Específico (SPEs). A operação conta com fiança da Direcional e da Lúcio.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</si>
</sst>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1">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5" fontId="3" fillId="2" borderId="8" xfId="0" applyNumberFormat="1" applyFont="1" applyFill="1" applyBorder="1" applyAlignment="1">
      <alignment horizontal="center" vertical="center"/>
    </xf>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8" fontId="0" fillId="0" borderId="0" xfId="0" applyNumberFormat="1" applyAlignment="1">
      <alignment horizontal="left"/>
    </xf>
    <xf numFmtId="0" fontId="0" fillId="0" borderId="0" xfId="0" applyAlignment="1">
      <alignment horizontal="left"/>
    </xf>
    <xf numFmtId="0" fontId="6" fillId="0" borderId="0" xfId="0" applyFont="1" applyAlignment="1">
      <alignment horizontal="center" vertical="center"/>
    </xf>
    <xf numFmtId="164" fontId="0" fillId="0" borderId="4" xfId="0" applyNumberFormat="1" applyFont="1" applyBorder="1" applyAlignment="1">
      <alignment horizontal="left" vertical="center" wrapText="1"/>
    </xf>
    <xf numFmtId="164" fontId="0" fillId="0" borderId="4" xfId="0" quotePrefix="1" applyNumberFormat="1" applyFont="1" applyBorder="1" applyAlignment="1">
      <alignment horizontal="left" vertical="center" wrapText="1"/>
    </xf>
    <xf numFmtId="10" fontId="0" fillId="0" borderId="3" xfId="0" applyNumberFormat="1" applyFont="1" applyFill="1" applyBorder="1" applyAlignment="1">
      <alignment horizontal="center" vertical="center"/>
    </xf>
    <xf numFmtId="4" fontId="0" fillId="0" borderId="3" xfId="0" applyNumberFormat="1" applyFont="1" applyFill="1" applyBorder="1" applyAlignment="1">
      <alignment horizontal="center" vertical="center"/>
    </xf>
    <xf numFmtId="10" fontId="0" fillId="0" borderId="4"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4" fillId="0" borderId="0" xfId="0" applyFont="1" applyFill="1" applyAlignment="1">
      <alignment horizontal="center" vertical="center" wrapText="1"/>
    </xf>
    <xf numFmtId="0" fontId="3" fillId="2" borderId="0" xfId="0" applyFont="1" applyFill="1" applyBorder="1" applyAlignment="1">
      <alignment horizontal="left" vertical="center"/>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ichStyles" Target="richData/rich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Structure" Target="richData/rdrichvaluestructure.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microsoft.com/office/2017/06/relationships/rdSupportingPropertyBag" Target="richData/rdsupportingpropertybag.xml"/><Relationship Id="rId10" Type="http://schemas.openxmlformats.org/officeDocument/2006/relationships/sheetMetadata" Target="metadata.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SupportingPropertyBagStructure" Target="richData/rdsupportingpropertybag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9.4600000000000009</fb>
    <v>0</v>
  </rv>
</rvData>
</file>

<file path=xl/richData/rdrichvaluestructure.xml><?xml version="1.0" encoding="utf-8"?>
<rvStructures xmlns="http://schemas.microsoft.com/office/spreadsheetml/2017/richdata" count="1">
  <s t="_formattednumber">
    <k n="_Format" t="spb"/>
  </s>
</rvStructures>
</file>

<file path=xl/richData/rdsupportingpropertybag.xml><?xml version="1.0" encoding="utf-8"?>
<supportingPropertyBags xmlns="http://schemas.microsoft.com/office/spreadsheetml/2017/richdata2">
  <spbData count="1">
    <spb s="0">
      <v>1</v>
    </spb>
  </spbData>
</supportingPropertyBags>
</file>

<file path=xl/richData/rdsupportingpropertybagstructure.xml><?xml version="1.0" encoding="utf-8"?>
<spbStructures xmlns="http://schemas.microsoft.com/office/spreadsheetml/2017/richdata2" count="1">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1">
    <x:dxf>
      <x:numFmt numFmtId="0" formatCode="General"/>
    </x:dxf>
  </dxfs>
  <richProperties>
    <rPr n="NumberFormat" t="s"/>
  </richProperties>
  <richStyles>
    <rSty dxfid="0">
      <rpv i="0">_-[$R$-pt-BR] * #,##0.00_-;-[$R$-pt-BR] * #,##0.00_-;_-[$R$-pt-BR] * "-"??_-;_-@_-</rpv>
    </rSty>
  </richStyles>
</richStyleShee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tabSelected="1" zoomScaleNormal="100" workbookViewId="0">
      <selection activeCell="K20" sqref="K20"/>
    </sheetView>
  </sheetViews>
  <sheetFormatPr defaultRowHeight="15"/>
  <cols>
    <col min="1" max="1" width="3" customWidth="1"/>
    <col min="2" max="5" width="9.140625" customWidth="1"/>
    <col min="6" max="6" width="19.285156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222</v>
      </c>
      <c r="F29" s="90">
        <v>4121346798.7200007</v>
      </c>
    </row>
    <row r="30" spans="2:6">
      <c r="F30" s="91"/>
    </row>
    <row r="31" spans="2:6" s="60" customFormat="1">
      <c r="B31" s="1" t="s">
        <v>223</v>
      </c>
      <c r="F31" s="90">
        <v>4198322851.1999998</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1"/>
  <sheetViews>
    <sheetView showGridLines="0" zoomScale="85" zoomScaleNormal="85" workbookViewId="0">
      <pane xSplit="4" ySplit="4" topLeftCell="E101" activePane="bottomRight" state="frozen"/>
      <selection activeCell="F23" sqref="F23"/>
      <selection pane="topRight" activeCell="F23" sqref="F23"/>
      <selection pane="bottomLeft" activeCell="F23" sqref="F23"/>
      <selection pane="bottomRight" activeCell="K130" sqref="K130"/>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99"/>
      <c r="P2" s="5"/>
      <c r="Q2" s="5"/>
      <c r="R2" s="5"/>
    </row>
    <row r="3" spans="1:18" s="87" customFormat="1">
      <c r="C3" s="53"/>
      <c r="D3" s="53"/>
      <c r="E3" s="53"/>
      <c r="F3" s="53"/>
      <c r="G3" s="53"/>
      <c r="H3" s="53"/>
      <c r="I3" s="53"/>
      <c r="J3" s="53"/>
      <c r="K3" s="53"/>
      <c r="L3" s="53"/>
      <c r="M3" s="53"/>
      <c r="N3" s="53"/>
      <c r="O3" s="53"/>
      <c r="P3" s="53"/>
      <c r="Q3" s="53"/>
      <c r="R3" s="53"/>
    </row>
    <row r="4" spans="1:18" s="7" customFormat="1" ht="15.75">
      <c r="A4" s="6" t="s">
        <v>173</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181</v>
      </c>
      <c r="R5" s="58" t="s">
        <v>182</v>
      </c>
    </row>
    <row r="6" spans="1:18" ht="15" customHeight="1">
      <c r="B6" s="12">
        <v>1</v>
      </c>
      <c r="C6" s="12" t="s">
        <v>382</v>
      </c>
      <c r="D6" s="12" t="s">
        <v>89</v>
      </c>
      <c r="E6" s="13" t="s">
        <v>387</v>
      </c>
      <c r="F6" s="13" t="s">
        <v>393</v>
      </c>
      <c r="G6" s="13">
        <v>139660</v>
      </c>
      <c r="H6" s="86">
        <v>140.12669649676423</v>
      </c>
      <c r="I6" s="71">
        <v>5.7218597021902076</v>
      </c>
      <c r="J6" s="61">
        <v>3.4000219670978542E-2</v>
      </c>
      <c r="K6" s="63">
        <v>50844</v>
      </c>
      <c r="L6" s="13" t="s">
        <v>123</v>
      </c>
      <c r="M6" s="64">
        <v>9.1134000000000007E-2</v>
      </c>
      <c r="N6" s="13" t="s">
        <v>124</v>
      </c>
      <c r="O6" s="13" t="s">
        <v>127</v>
      </c>
      <c r="P6" s="13" t="s">
        <v>137</v>
      </c>
      <c r="Q6" s="93" t="s">
        <v>396</v>
      </c>
      <c r="R6" s="93" t="s">
        <v>397</v>
      </c>
    </row>
    <row r="7" spans="1:18" ht="15" customHeight="1">
      <c r="B7" s="12">
        <f>B6+1</f>
        <v>2</v>
      </c>
      <c r="C7" s="12" t="s">
        <v>412</v>
      </c>
      <c r="D7" s="12" t="s">
        <v>74</v>
      </c>
      <c r="E7" s="13" t="s">
        <v>416</v>
      </c>
      <c r="F7" s="13" t="s">
        <v>417</v>
      </c>
      <c r="G7" s="13">
        <v>141788</v>
      </c>
      <c r="H7" s="86">
        <v>131.88870211702098</v>
      </c>
      <c r="I7" s="71">
        <v>3.8935532426243196</v>
      </c>
      <c r="J7" s="61">
        <v>3.200135988507026E-2</v>
      </c>
      <c r="K7" s="63">
        <v>49114</v>
      </c>
      <c r="L7" s="10" t="s">
        <v>123</v>
      </c>
      <c r="M7" s="64">
        <v>8.7830000000000005E-2</v>
      </c>
      <c r="N7" s="13" t="s">
        <v>124</v>
      </c>
      <c r="O7" s="10" t="s">
        <v>423</v>
      </c>
      <c r="P7" s="10" t="s">
        <v>273</v>
      </c>
      <c r="Q7" s="93" t="s">
        <v>424</v>
      </c>
      <c r="R7" s="93" t="s">
        <v>425</v>
      </c>
    </row>
    <row r="8" spans="1:18" ht="15" customHeight="1">
      <c r="B8" s="12">
        <f t="shared" ref="B8:B71" si="0">B7+1</f>
        <v>3</v>
      </c>
      <c r="C8" s="12" t="s">
        <v>490</v>
      </c>
      <c r="D8" s="12" t="s">
        <v>368</v>
      </c>
      <c r="E8" s="13" t="s">
        <v>491</v>
      </c>
      <c r="F8" s="13" t="s">
        <v>492</v>
      </c>
      <c r="G8" s="13">
        <v>126000</v>
      </c>
      <c r="H8" s="86">
        <v>124.53764020236001</v>
      </c>
      <c r="I8" s="71">
        <v>4.1143424370314836</v>
      </c>
      <c r="J8" s="61">
        <v>3.021770462049897E-2</v>
      </c>
      <c r="K8" s="63">
        <v>48206</v>
      </c>
      <c r="L8" s="10" t="s">
        <v>123</v>
      </c>
      <c r="M8" s="64">
        <v>0.108</v>
      </c>
      <c r="N8" s="13" t="s">
        <v>124</v>
      </c>
      <c r="O8" s="10" t="s">
        <v>136</v>
      </c>
      <c r="P8" s="10" t="s">
        <v>131</v>
      </c>
      <c r="Q8" s="93" t="s">
        <v>509</v>
      </c>
      <c r="R8" s="93" t="s">
        <v>510</v>
      </c>
    </row>
    <row r="9" spans="1:18" ht="15" customHeight="1">
      <c r="B9" s="12">
        <f t="shared" si="0"/>
        <v>4</v>
      </c>
      <c r="C9" s="12" t="s">
        <v>493</v>
      </c>
      <c r="D9" s="12" t="s">
        <v>368</v>
      </c>
      <c r="E9" s="13" t="s">
        <v>494</v>
      </c>
      <c r="F9" s="13" t="s">
        <v>495</v>
      </c>
      <c r="G9" s="13">
        <v>106840</v>
      </c>
      <c r="H9" s="86">
        <v>107.23932805983689</v>
      </c>
      <c r="I9" s="71">
        <v>3.0833973364723981</v>
      </c>
      <c r="J9" s="61">
        <v>2.6020457218776896E-2</v>
      </c>
      <c r="K9" s="63">
        <v>49408</v>
      </c>
      <c r="L9" s="10" t="s">
        <v>123</v>
      </c>
      <c r="M9" s="64">
        <v>7.7499999999999999E-2</v>
      </c>
      <c r="N9" s="13" t="s">
        <v>124</v>
      </c>
      <c r="O9" s="10" t="s">
        <v>128</v>
      </c>
      <c r="P9" s="10" t="s">
        <v>138</v>
      </c>
      <c r="Q9" s="93" t="s">
        <v>511</v>
      </c>
      <c r="R9" s="93" t="s">
        <v>512</v>
      </c>
    </row>
    <row r="10" spans="1:18" ht="15" customHeight="1">
      <c r="B10" s="12">
        <f t="shared" si="0"/>
        <v>5</v>
      </c>
      <c r="C10" s="12" t="s">
        <v>270</v>
      </c>
      <c r="D10" s="12" t="s">
        <v>89</v>
      </c>
      <c r="E10" s="13" t="s">
        <v>271</v>
      </c>
      <c r="F10" s="13" t="s">
        <v>272</v>
      </c>
      <c r="G10" s="13">
        <v>106482</v>
      </c>
      <c r="H10" s="86">
        <v>102.771864146235</v>
      </c>
      <c r="I10" s="71">
        <v>6.8207010780362323</v>
      </c>
      <c r="J10" s="61">
        <v>2.493647566328407E-2</v>
      </c>
      <c r="K10" s="63">
        <v>51962</v>
      </c>
      <c r="L10" s="10" t="s">
        <v>123</v>
      </c>
      <c r="M10" s="64">
        <v>7.8444E-2</v>
      </c>
      <c r="N10" s="13" t="s">
        <v>124</v>
      </c>
      <c r="O10" s="10" t="s">
        <v>128</v>
      </c>
      <c r="P10" s="10" t="s">
        <v>273</v>
      </c>
      <c r="Q10" s="93" t="s">
        <v>274</v>
      </c>
      <c r="R10" s="93" t="s">
        <v>275</v>
      </c>
    </row>
    <row r="11" spans="1:18" ht="15" customHeight="1">
      <c r="B11" s="12">
        <f t="shared" si="0"/>
        <v>6</v>
      </c>
      <c r="C11" s="12" t="s">
        <v>369</v>
      </c>
      <c r="D11" s="12" t="s">
        <v>74</v>
      </c>
      <c r="E11" s="13" t="s">
        <v>372</v>
      </c>
      <c r="F11" s="13" t="s">
        <v>375</v>
      </c>
      <c r="G11" s="13">
        <v>91708</v>
      </c>
      <c r="H11" s="86">
        <v>94.183053173978109</v>
      </c>
      <c r="I11" s="71">
        <v>2.6269267473103759</v>
      </c>
      <c r="J11" s="61">
        <v>2.2852494044720839E-2</v>
      </c>
      <c r="K11" s="63">
        <v>47933</v>
      </c>
      <c r="L11" s="10" t="s">
        <v>123</v>
      </c>
      <c r="M11" s="64">
        <v>9.7500000000000003E-2</v>
      </c>
      <c r="N11" s="13" t="s">
        <v>124</v>
      </c>
      <c r="O11" s="10" t="s">
        <v>136</v>
      </c>
      <c r="P11" s="10" t="s">
        <v>131</v>
      </c>
      <c r="Q11" s="93" t="s">
        <v>378</v>
      </c>
      <c r="R11" s="93" t="s">
        <v>380</v>
      </c>
    </row>
    <row r="12" spans="1:18" ht="15" customHeight="1">
      <c r="B12" s="12">
        <f t="shared" si="0"/>
        <v>7</v>
      </c>
      <c r="C12" s="12" t="s">
        <v>359</v>
      </c>
      <c r="D12" s="12" t="s">
        <v>368</v>
      </c>
      <c r="E12" s="13" t="s">
        <v>360</v>
      </c>
      <c r="F12" s="13" t="s">
        <v>361</v>
      </c>
      <c r="G12" s="13">
        <v>96000</v>
      </c>
      <c r="H12" s="86">
        <v>92.927866303048859</v>
      </c>
      <c r="I12" s="71">
        <v>6.6893200400880595</v>
      </c>
      <c r="J12" s="61">
        <v>2.2547936594879664E-2</v>
      </c>
      <c r="K12" s="63">
        <v>51881</v>
      </c>
      <c r="L12" s="10" t="s">
        <v>123</v>
      </c>
      <c r="M12" s="64">
        <v>7.7499999999999999E-2</v>
      </c>
      <c r="N12" s="13" t="s">
        <v>124</v>
      </c>
      <c r="O12" s="10" t="s">
        <v>127</v>
      </c>
      <c r="P12" s="10" t="s">
        <v>130</v>
      </c>
      <c r="Q12" s="93" t="s">
        <v>312</v>
      </c>
      <c r="R12" s="93" t="s">
        <v>364</v>
      </c>
    </row>
    <row r="13" spans="1:18" ht="15" customHeight="1">
      <c r="B13" s="12">
        <f t="shared" si="0"/>
        <v>8</v>
      </c>
      <c r="C13" s="12" t="s">
        <v>431</v>
      </c>
      <c r="D13" s="12" t="s">
        <v>110</v>
      </c>
      <c r="E13" s="13" t="s">
        <v>432</v>
      </c>
      <c r="F13" s="13" t="s">
        <v>433</v>
      </c>
      <c r="G13" s="13">
        <v>93128</v>
      </c>
      <c r="H13" s="86">
        <v>89.801545234955697</v>
      </c>
      <c r="I13" s="71">
        <v>1.9</v>
      </c>
      <c r="J13" s="61">
        <v>2.1789368772083453E-2</v>
      </c>
      <c r="K13" s="63">
        <v>47379</v>
      </c>
      <c r="L13" s="10" t="s">
        <v>123</v>
      </c>
      <c r="M13" s="64">
        <v>5.4066000000000003E-2</v>
      </c>
      <c r="N13" s="13" t="s">
        <v>124</v>
      </c>
      <c r="O13" s="10" t="s">
        <v>423</v>
      </c>
      <c r="P13" s="10" t="s">
        <v>436</v>
      </c>
      <c r="Q13" s="93" t="s">
        <v>437</v>
      </c>
      <c r="R13" s="93" t="s">
        <v>438</v>
      </c>
    </row>
    <row r="14" spans="1:18" ht="15" customHeight="1">
      <c r="B14" s="12">
        <f t="shared" si="0"/>
        <v>9</v>
      </c>
      <c r="C14" s="12" t="s">
        <v>404</v>
      </c>
      <c r="D14" s="12" t="s">
        <v>405</v>
      </c>
      <c r="E14" s="13" t="s">
        <v>406</v>
      </c>
      <c r="F14" s="13" t="s">
        <v>407</v>
      </c>
      <c r="G14" s="13">
        <v>83188</v>
      </c>
      <c r="H14" s="86">
        <v>84.426239619872902</v>
      </c>
      <c r="I14" s="71">
        <v>6.2839711781752534</v>
      </c>
      <c r="J14" s="61">
        <v>2.0485109296333379E-2</v>
      </c>
      <c r="K14" s="63">
        <v>51670</v>
      </c>
      <c r="L14" s="10" t="s">
        <v>123</v>
      </c>
      <c r="M14" s="64">
        <v>0.09</v>
      </c>
      <c r="N14" s="13" t="s">
        <v>124</v>
      </c>
      <c r="O14" s="10" t="s">
        <v>136</v>
      </c>
      <c r="P14" s="10" t="s">
        <v>131</v>
      </c>
      <c r="Q14" s="93" t="s">
        <v>408</v>
      </c>
      <c r="R14" s="93" t="s">
        <v>409</v>
      </c>
    </row>
    <row r="15" spans="1:18" ht="15" customHeight="1">
      <c r="B15" s="12">
        <f t="shared" si="0"/>
        <v>10</v>
      </c>
      <c r="C15" s="12" t="s">
        <v>496</v>
      </c>
      <c r="D15" s="12" t="s">
        <v>89</v>
      </c>
      <c r="E15" s="13" t="s">
        <v>497</v>
      </c>
      <c r="F15" s="13" t="s">
        <v>498</v>
      </c>
      <c r="G15" s="13">
        <v>75000</v>
      </c>
      <c r="H15" s="86">
        <v>77.681812564500007</v>
      </c>
      <c r="I15" s="71">
        <v>3.3573167219423787</v>
      </c>
      <c r="J15" s="61">
        <v>1.8848647386001647E-2</v>
      </c>
      <c r="K15" s="63">
        <v>49901</v>
      </c>
      <c r="L15" s="10" t="s">
        <v>123</v>
      </c>
      <c r="M15" s="64">
        <v>7.7499999999999999E-2</v>
      </c>
      <c r="N15" s="13" t="s">
        <v>124</v>
      </c>
      <c r="O15" s="10" t="s">
        <v>127</v>
      </c>
      <c r="P15" s="10" t="s">
        <v>508</v>
      </c>
      <c r="Q15" s="93" t="s">
        <v>513</v>
      </c>
      <c r="R15" s="93" t="s">
        <v>514</v>
      </c>
    </row>
    <row r="16" spans="1:18" ht="15" customHeight="1">
      <c r="B16" s="12">
        <f t="shared" si="0"/>
        <v>11</v>
      </c>
      <c r="C16" s="12" t="s">
        <v>445</v>
      </c>
      <c r="D16" s="12" t="s">
        <v>308</v>
      </c>
      <c r="E16" s="13" t="s">
        <v>446</v>
      </c>
      <c r="F16" s="13" t="s">
        <v>447</v>
      </c>
      <c r="G16" s="13">
        <v>77526</v>
      </c>
      <c r="H16" s="86">
        <v>77.084916248617688</v>
      </c>
      <c r="I16" s="71">
        <v>2.529616995090437</v>
      </c>
      <c r="J16" s="61">
        <v>1.8703816983457584E-2</v>
      </c>
      <c r="K16" s="63">
        <v>48481</v>
      </c>
      <c r="L16" s="10" t="s">
        <v>123</v>
      </c>
      <c r="M16" s="64">
        <v>8.9459999999999998E-2</v>
      </c>
      <c r="N16" s="13" t="s">
        <v>124</v>
      </c>
      <c r="O16" s="10" t="s">
        <v>127</v>
      </c>
      <c r="P16" s="10" t="s">
        <v>129</v>
      </c>
      <c r="Q16" s="93" t="s">
        <v>470</v>
      </c>
      <c r="R16" s="93" t="s">
        <v>471</v>
      </c>
    </row>
    <row r="17" spans="2:18" ht="15" customHeight="1">
      <c r="B17" s="12">
        <f t="shared" si="0"/>
        <v>12</v>
      </c>
      <c r="C17" s="12" t="s">
        <v>460</v>
      </c>
      <c r="D17" s="12" t="s">
        <v>405</v>
      </c>
      <c r="E17" s="13" t="s">
        <v>461</v>
      </c>
      <c r="F17" s="13" t="s">
        <v>462</v>
      </c>
      <c r="G17" s="13">
        <v>76109</v>
      </c>
      <c r="H17" s="86">
        <v>75.119996132590501</v>
      </c>
      <c r="I17" s="71">
        <v>2.3220043559070622</v>
      </c>
      <c r="J17" s="61">
        <v>1.8227050476781307E-2</v>
      </c>
      <c r="K17" s="63">
        <v>51763</v>
      </c>
      <c r="L17" s="10" t="s">
        <v>123</v>
      </c>
      <c r="M17" s="64">
        <v>9.5000000000000001E-2</v>
      </c>
      <c r="N17" s="13" t="s">
        <v>124</v>
      </c>
      <c r="O17" s="10" t="s">
        <v>136</v>
      </c>
      <c r="P17" s="10" t="s">
        <v>131</v>
      </c>
      <c r="Q17" s="93" t="s">
        <v>476</v>
      </c>
      <c r="R17" s="93" t="s">
        <v>477</v>
      </c>
    </row>
    <row r="18" spans="2:18" ht="15" customHeight="1">
      <c r="B18" s="12">
        <f t="shared" si="0"/>
        <v>13</v>
      </c>
      <c r="C18" s="12" t="s">
        <v>53</v>
      </c>
      <c r="D18" s="12" t="s">
        <v>89</v>
      </c>
      <c r="E18" s="13" t="s">
        <v>82</v>
      </c>
      <c r="F18" s="13" t="s">
        <v>83</v>
      </c>
      <c r="G18" s="13">
        <v>73729</v>
      </c>
      <c r="H18" s="86">
        <v>74.041085622199404</v>
      </c>
      <c r="I18" s="71">
        <v>5.0143333259607772</v>
      </c>
      <c r="J18" s="61">
        <v>1.7965264569629259E-2</v>
      </c>
      <c r="K18" s="63">
        <v>49388</v>
      </c>
      <c r="L18" s="10" t="s">
        <v>123</v>
      </c>
      <c r="M18" s="64">
        <v>5.8999999999999997E-2</v>
      </c>
      <c r="N18" s="13" t="s">
        <v>124</v>
      </c>
      <c r="O18" s="10" t="s">
        <v>128</v>
      </c>
      <c r="P18" s="10" t="s">
        <v>132</v>
      </c>
      <c r="Q18" s="93" t="s">
        <v>186</v>
      </c>
      <c r="R18" s="93" t="s">
        <v>187</v>
      </c>
    </row>
    <row r="19" spans="2:18" ht="15" customHeight="1">
      <c r="B19" s="12">
        <f t="shared" si="0"/>
        <v>14</v>
      </c>
      <c r="C19" s="12" t="s">
        <v>304</v>
      </c>
      <c r="D19" s="12" t="s">
        <v>74</v>
      </c>
      <c r="E19" s="13" t="s">
        <v>305</v>
      </c>
      <c r="F19" s="13" t="s">
        <v>306</v>
      </c>
      <c r="G19" s="13">
        <v>92216</v>
      </c>
      <c r="H19" s="86">
        <v>72.522913672870004</v>
      </c>
      <c r="I19" s="71">
        <v>2.1941903986794893</v>
      </c>
      <c r="J19" s="61">
        <v>1.759689664926864E-2</v>
      </c>
      <c r="K19" s="63">
        <v>47710</v>
      </c>
      <c r="L19" s="10" t="s">
        <v>123</v>
      </c>
      <c r="M19" s="64">
        <v>0.09</v>
      </c>
      <c r="N19" s="13" t="s">
        <v>124</v>
      </c>
      <c r="O19" s="10" t="s">
        <v>136</v>
      </c>
      <c r="P19" s="10" t="s">
        <v>131</v>
      </c>
      <c r="Q19" s="93" t="s">
        <v>313</v>
      </c>
      <c r="R19" s="93" t="s">
        <v>319</v>
      </c>
    </row>
    <row r="20" spans="2:18" ht="15" customHeight="1">
      <c r="B20" s="12">
        <f t="shared" si="0"/>
        <v>15</v>
      </c>
      <c r="C20" s="12" t="s">
        <v>413</v>
      </c>
      <c r="D20" s="12" t="s">
        <v>89</v>
      </c>
      <c r="E20" s="13" t="s">
        <v>418</v>
      </c>
      <c r="F20" s="13" t="s">
        <v>419</v>
      </c>
      <c r="G20" s="13">
        <v>74000</v>
      </c>
      <c r="H20" s="86">
        <v>68.672042381280008</v>
      </c>
      <c r="I20" s="71">
        <v>4.3367515380259869</v>
      </c>
      <c r="J20" s="61">
        <v>1.666252459089539E-2</v>
      </c>
      <c r="K20" s="63">
        <v>49505</v>
      </c>
      <c r="L20" s="10" t="s">
        <v>123</v>
      </c>
      <c r="M20" s="64">
        <v>7.6499999999999999E-2</v>
      </c>
      <c r="N20" s="13" t="s">
        <v>124</v>
      </c>
      <c r="O20" s="10" t="s">
        <v>128</v>
      </c>
      <c r="P20" s="10" t="s">
        <v>130</v>
      </c>
      <c r="Q20" s="93" t="s">
        <v>426</v>
      </c>
      <c r="R20" s="93" t="s">
        <v>282</v>
      </c>
    </row>
    <row r="21" spans="2:18" ht="15" customHeight="1">
      <c r="B21" s="12">
        <f t="shared" si="0"/>
        <v>16</v>
      </c>
      <c r="C21" s="12" t="s">
        <v>50</v>
      </c>
      <c r="D21" s="12" t="s">
        <v>74</v>
      </c>
      <c r="E21" s="13" t="s">
        <v>75</v>
      </c>
      <c r="F21" s="13" t="s">
        <v>76</v>
      </c>
      <c r="G21" s="13">
        <v>74500</v>
      </c>
      <c r="H21" s="86">
        <v>63.850794157649993</v>
      </c>
      <c r="I21" s="71">
        <v>2.8676543967321328</v>
      </c>
      <c r="J21" s="61">
        <v>1.5492701118353019E-2</v>
      </c>
      <c r="K21" s="63">
        <v>48113</v>
      </c>
      <c r="L21" s="10" t="s">
        <v>123</v>
      </c>
      <c r="M21" s="64">
        <v>7.0000000000000007E-2</v>
      </c>
      <c r="N21" s="13" t="s">
        <v>124</v>
      </c>
      <c r="O21" s="10" t="s">
        <v>128</v>
      </c>
      <c r="P21" s="10" t="s">
        <v>129</v>
      </c>
      <c r="Q21" s="93" t="s">
        <v>183</v>
      </c>
      <c r="R21" s="93" t="s">
        <v>317</v>
      </c>
    </row>
    <row r="22" spans="2:18" ht="15" customHeight="1">
      <c r="B22" s="12">
        <f t="shared" si="0"/>
        <v>17</v>
      </c>
      <c r="C22" s="12" t="s">
        <v>263</v>
      </c>
      <c r="D22" s="12" t="s">
        <v>89</v>
      </c>
      <c r="E22" s="13" t="s">
        <v>235</v>
      </c>
      <c r="F22" s="13" t="s">
        <v>264</v>
      </c>
      <c r="G22" s="13">
        <v>62000</v>
      </c>
      <c r="H22" s="86">
        <v>62.520926861299998</v>
      </c>
      <c r="I22" s="71">
        <v>2.0456923173763988</v>
      </c>
      <c r="J22" s="61">
        <v>1.5170023275089982E-2</v>
      </c>
      <c r="K22" s="63">
        <v>47102</v>
      </c>
      <c r="L22" s="10" t="s">
        <v>125</v>
      </c>
      <c r="M22" s="64">
        <v>3.7499999999999999E-2</v>
      </c>
      <c r="N22" s="13" t="s">
        <v>124</v>
      </c>
      <c r="O22" s="10" t="s">
        <v>128</v>
      </c>
      <c r="P22" s="10" t="s">
        <v>131</v>
      </c>
      <c r="Q22" s="93" t="s">
        <v>265</v>
      </c>
      <c r="R22" s="93" t="s">
        <v>241</v>
      </c>
    </row>
    <row r="23" spans="2:18" ht="15" customHeight="1">
      <c r="B23" s="12">
        <f t="shared" si="0"/>
        <v>18</v>
      </c>
      <c r="C23" s="12" t="s">
        <v>51</v>
      </c>
      <c r="D23" s="12" t="s">
        <v>89</v>
      </c>
      <c r="E23" s="13" t="s">
        <v>77</v>
      </c>
      <c r="F23" s="13" t="s">
        <v>78</v>
      </c>
      <c r="G23" s="13">
        <v>65000</v>
      </c>
      <c r="H23" s="86">
        <v>61.1438625694</v>
      </c>
      <c r="I23" s="71">
        <v>3.0339930465956999</v>
      </c>
      <c r="J23" s="61">
        <v>1.4835893593907199E-2</v>
      </c>
      <c r="K23" s="63">
        <v>48202</v>
      </c>
      <c r="L23" s="10" t="s">
        <v>123</v>
      </c>
      <c r="M23" s="64">
        <v>7.1999999999999995E-2</v>
      </c>
      <c r="N23" s="13" t="s">
        <v>124</v>
      </c>
      <c r="O23" s="10" t="s">
        <v>127</v>
      </c>
      <c r="P23" s="10" t="s">
        <v>130</v>
      </c>
      <c r="Q23" s="93" t="s">
        <v>184</v>
      </c>
      <c r="R23" s="93" t="s">
        <v>316</v>
      </c>
    </row>
    <row r="24" spans="2:18" ht="15" customHeight="1">
      <c r="B24" s="12">
        <f t="shared" si="0"/>
        <v>19</v>
      </c>
      <c r="C24" s="12" t="s">
        <v>531</v>
      </c>
      <c r="D24" s="12" t="s">
        <v>89</v>
      </c>
      <c r="E24" s="13" t="s">
        <v>532</v>
      </c>
      <c r="F24" s="13" t="s">
        <v>533</v>
      </c>
      <c r="G24" s="13">
        <v>54237</v>
      </c>
      <c r="H24" s="86">
        <v>59.2166562990625</v>
      </c>
      <c r="I24" s="71">
        <v>9.0073192045439185</v>
      </c>
      <c r="J24" s="61">
        <v>1.4368277941922743E-2</v>
      </c>
      <c r="K24" s="63">
        <v>52407</v>
      </c>
      <c r="L24" s="10" t="s">
        <v>123</v>
      </c>
      <c r="M24" s="64">
        <v>7.2499999999999995E-2</v>
      </c>
      <c r="N24" s="13" t="s">
        <v>124</v>
      </c>
      <c r="O24" s="10" t="s">
        <v>127</v>
      </c>
      <c r="P24" s="10" t="s">
        <v>130</v>
      </c>
      <c r="Q24" s="93" t="s">
        <v>549</v>
      </c>
      <c r="R24" s="93" t="s">
        <v>550</v>
      </c>
    </row>
    <row r="25" spans="2:18" ht="15" customHeight="1">
      <c r="B25" s="12">
        <f t="shared" si="0"/>
        <v>20</v>
      </c>
      <c r="C25" s="12" t="s">
        <v>299</v>
      </c>
      <c r="D25" s="12" t="s">
        <v>89</v>
      </c>
      <c r="E25" s="13" t="s">
        <v>300</v>
      </c>
      <c r="F25" s="13" t="s">
        <v>301</v>
      </c>
      <c r="G25" s="13">
        <v>51312</v>
      </c>
      <c r="H25" s="86">
        <v>56.877509937170899</v>
      </c>
      <c r="I25" s="71">
        <v>5.3045032295106243</v>
      </c>
      <c r="J25" s="61">
        <v>1.3800709504678373E-2</v>
      </c>
      <c r="K25" s="63">
        <v>50598</v>
      </c>
      <c r="L25" s="10" t="s">
        <v>123</v>
      </c>
      <c r="M25" s="64">
        <v>0.09</v>
      </c>
      <c r="N25" s="13" t="s">
        <v>124</v>
      </c>
      <c r="O25" s="10" t="s">
        <v>127</v>
      </c>
      <c r="P25" s="10" t="s">
        <v>135</v>
      </c>
      <c r="Q25" s="93" t="s">
        <v>310</v>
      </c>
      <c r="R25" s="93" t="s">
        <v>311</v>
      </c>
    </row>
    <row r="26" spans="2:18" ht="15" customHeight="1">
      <c r="B26" s="12">
        <f t="shared" si="0"/>
        <v>21</v>
      </c>
      <c r="C26" s="12" t="s">
        <v>52</v>
      </c>
      <c r="D26" s="12" t="s">
        <v>79</v>
      </c>
      <c r="E26" s="13" t="s">
        <v>80</v>
      </c>
      <c r="F26" s="13" t="s">
        <v>81</v>
      </c>
      <c r="G26" s="13">
        <v>62996</v>
      </c>
      <c r="H26" s="86">
        <v>55.111639874269542</v>
      </c>
      <c r="I26" s="71">
        <v>4.9707513308064977</v>
      </c>
      <c r="J26" s="61">
        <v>1.3372240329638361E-2</v>
      </c>
      <c r="K26" s="63">
        <v>49847</v>
      </c>
      <c r="L26" s="10" t="s">
        <v>123</v>
      </c>
      <c r="M26" s="64">
        <v>0.06</v>
      </c>
      <c r="N26" s="13" t="s">
        <v>124</v>
      </c>
      <c r="O26" s="10" t="s">
        <v>128</v>
      </c>
      <c r="P26" s="10" t="s">
        <v>131</v>
      </c>
      <c r="Q26" s="93" t="s">
        <v>185</v>
      </c>
      <c r="R26" s="93" t="s">
        <v>318</v>
      </c>
    </row>
    <row r="27" spans="2:18" ht="15" customHeight="1">
      <c r="B27" s="12">
        <f t="shared" si="0"/>
        <v>22</v>
      </c>
      <c r="C27" s="12" t="s">
        <v>289</v>
      </c>
      <c r="D27" s="12" t="s">
        <v>89</v>
      </c>
      <c r="E27" s="13" t="s">
        <v>290</v>
      </c>
      <c r="F27" s="13" t="s">
        <v>291</v>
      </c>
      <c r="G27" s="13">
        <v>56000</v>
      </c>
      <c r="H27" s="86">
        <v>53.965485829397799</v>
      </c>
      <c r="I27" s="71">
        <v>4.5812915503647469</v>
      </c>
      <c r="J27" s="61">
        <v>1.3094138509809047E-2</v>
      </c>
      <c r="K27" s="63">
        <v>48893</v>
      </c>
      <c r="L27" s="10" t="s">
        <v>123</v>
      </c>
      <c r="M27" s="64">
        <v>5.5E-2</v>
      </c>
      <c r="N27" s="13" t="s">
        <v>124</v>
      </c>
      <c r="O27" s="10" t="s">
        <v>128</v>
      </c>
      <c r="P27" s="10" t="s">
        <v>130</v>
      </c>
      <c r="Q27" s="93" t="s">
        <v>295</v>
      </c>
      <c r="R27" s="93" t="s">
        <v>296</v>
      </c>
    </row>
    <row r="28" spans="2:18" ht="15" customHeight="1">
      <c r="B28" s="12">
        <f t="shared" si="0"/>
        <v>23</v>
      </c>
      <c r="C28" s="12" t="s">
        <v>434</v>
      </c>
      <c r="D28" s="12" t="s">
        <v>74</v>
      </c>
      <c r="E28" s="13" t="s">
        <v>435</v>
      </c>
      <c r="F28" s="13" t="s">
        <v>375</v>
      </c>
      <c r="G28" s="13">
        <v>53500</v>
      </c>
      <c r="H28" s="86">
        <v>52.142978812999999</v>
      </c>
      <c r="I28" s="71">
        <v>2.6082665868161601</v>
      </c>
      <c r="J28" s="61">
        <v>1.2651926993669753E-2</v>
      </c>
      <c r="K28" s="63">
        <v>47933</v>
      </c>
      <c r="L28" s="10" t="s">
        <v>123</v>
      </c>
      <c r="M28" s="64">
        <v>0.1075</v>
      </c>
      <c r="N28" s="13" t="s">
        <v>124</v>
      </c>
      <c r="O28" s="10" t="s">
        <v>136</v>
      </c>
      <c r="P28" s="10" t="s">
        <v>131</v>
      </c>
      <c r="Q28" s="93" t="s">
        <v>378</v>
      </c>
      <c r="R28" s="93" t="s">
        <v>380</v>
      </c>
    </row>
    <row r="29" spans="2:18" ht="15" customHeight="1">
      <c r="B29" s="12">
        <f t="shared" si="0"/>
        <v>24</v>
      </c>
      <c r="C29" s="12" t="s">
        <v>370</v>
      </c>
      <c r="D29" s="12" t="s">
        <v>89</v>
      </c>
      <c r="E29" s="13" t="s">
        <v>373</v>
      </c>
      <c r="F29" s="13" t="s">
        <v>376</v>
      </c>
      <c r="G29" s="13">
        <v>66137</v>
      </c>
      <c r="H29" s="86">
        <v>52.103293946350931</v>
      </c>
      <c r="I29" s="71">
        <v>1.8043953799565848</v>
      </c>
      <c r="J29" s="61">
        <v>1.2642297892167935E-2</v>
      </c>
      <c r="K29" s="63">
        <v>47345</v>
      </c>
      <c r="L29" s="10" t="s">
        <v>123</v>
      </c>
      <c r="M29" s="64">
        <v>0.115</v>
      </c>
      <c r="N29" s="13" t="s">
        <v>124</v>
      </c>
      <c r="O29" s="10" t="s">
        <v>136</v>
      </c>
      <c r="P29" s="10" t="s">
        <v>131</v>
      </c>
      <c r="Q29" s="93" t="s">
        <v>379</v>
      </c>
      <c r="R29" s="93" t="s">
        <v>381</v>
      </c>
    </row>
    <row r="30" spans="2:18" ht="15" customHeight="1">
      <c r="B30" s="12">
        <f t="shared" si="0"/>
        <v>25</v>
      </c>
      <c r="C30" s="12" t="s">
        <v>302</v>
      </c>
      <c r="D30" s="12" t="s">
        <v>368</v>
      </c>
      <c r="E30" s="13" t="s">
        <v>362</v>
      </c>
      <c r="F30" s="13" t="s">
        <v>303</v>
      </c>
      <c r="G30" s="13">
        <v>55063</v>
      </c>
      <c r="H30" s="86">
        <v>49.656811471441003</v>
      </c>
      <c r="I30" s="71">
        <v>6.5569495978280665</v>
      </c>
      <c r="J30" s="61">
        <v>1.2048685513886701E-2</v>
      </c>
      <c r="K30" s="63">
        <v>51728</v>
      </c>
      <c r="L30" s="10" t="s">
        <v>123</v>
      </c>
      <c r="M30" s="64">
        <v>7.7499999999999999E-2</v>
      </c>
      <c r="N30" s="13" t="s">
        <v>124</v>
      </c>
      <c r="O30" s="10" t="s">
        <v>127</v>
      </c>
      <c r="P30" s="10" t="s">
        <v>130</v>
      </c>
      <c r="Q30" s="93" t="s">
        <v>312</v>
      </c>
      <c r="R30" s="93" t="s">
        <v>365</v>
      </c>
    </row>
    <row r="31" spans="2:18" ht="15" customHeight="1">
      <c r="B31" s="12">
        <f t="shared" si="0"/>
        <v>26</v>
      </c>
      <c r="C31" s="12" t="s">
        <v>522</v>
      </c>
      <c r="D31" s="12" t="s">
        <v>368</v>
      </c>
      <c r="E31" s="13" t="s">
        <v>523</v>
      </c>
      <c r="F31" s="13" t="s">
        <v>524</v>
      </c>
      <c r="G31" s="13">
        <v>50000</v>
      </c>
      <c r="H31" s="86">
        <v>49.551264058683095</v>
      </c>
      <c r="I31" s="71">
        <v>6.0413546048922475</v>
      </c>
      <c r="J31" s="61">
        <v>1.2023075581524134E-2</v>
      </c>
      <c r="K31" s="63">
        <v>51053</v>
      </c>
      <c r="L31" s="10" t="s">
        <v>123</v>
      </c>
      <c r="M31" s="64">
        <v>6.9000000000000006E-2</v>
      </c>
      <c r="N31" s="13" t="s">
        <v>124</v>
      </c>
      <c r="O31" s="10" t="s">
        <v>423</v>
      </c>
      <c r="P31" s="10" t="s">
        <v>130</v>
      </c>
      <c r="Q31" s="93" t="s">
        <v>525</v>
      </c>
      <c r="R31" s="93" t="s">
        <v>469</v>
      </c>
    </row>
    <row r="32" spans="2:18" ht="15" customHeight="1">
      <c r="B32" s="12">
        <f t="shared" si="0"/>
        <v>27</v>
      </c>
      <c r="C32" s="12" t="s">
        <v>384</v>
      </c>
      <c r="D32" s="12" t="s">
        <v>368</v>
      </c>
      <c r="E32" s="13" t="s">
        <v>389</v>
      </c>
      <c r="F32" s="13" t="s">
        <v>395</v>
      </c>
      <c r="G32" s="13">
        <v>49042</v>
      </c>
      <c r="H32" s="86">
        <v>46.630161846449298</v>
      </c>
      <c r="I32" s="71">
        <v>5.8292068013302334</v>
      </c>
      <c r="J32" s="61">
        <v>1.1314301883290093E-2</v>
      </c>
      <c r="K32" s="63">
        <v>50815</v>
      </c>
      <c r="L32" s="10" t="s">
        <v>123</v>
      </c>
      <c r="M32" s="64">
        <v>7.1057999999999996E-2</v>
      </c>
      <c r="N32" s="13" t="s">
        <v>124</v>
      </c>
      <c r="O32" s="10" t="s">
        <v>127</v>
      </c>
      <c r="P32" s="10" t="s">
        <v>138</v>
      </c>
      <c r="Q32" s="93" t="s">
        <v>400</v>
      </c>
      <c r="R32" s="93" t="s">
        <v>401</v>
      </c>
    </row>
    <row r="33" spans="2:18" ht="15" customHeight="1">
      <c r="B33" s="12">
        <f t="shared" si="0"/>
        <v>28</v>
      </c>
      <c r="C33" s="12" t="s">
        <v>55</v>
      </c>
      <c r="D33" s="12" t="s">
        <v>74</v>
      </c>
      <c r="E33" s="13" t="s">
        <v>85</v>
      </c>
      <c r="F33" s="13" t="s">
        <v>86</v>
      </c>
      <c r="G33" s="13">
        <v>42000</v>
      </c>
      <c r="H33" s="86">
        <v>45.776795778</v>
      </c>
      <c r="I33" s="71">
        <v>4.87276305721947</v>
      </c>
      <c r="J33" s="61">
        <v>1.1107241883215763E-2</v>
      </c>
      <c r="K33" s="63">
        <v>49913</v>
      </c>
      <c r="L33" s="10" t="s">
        <v>123</v>
      </c>
      <c r="M33" s="64">
        <v>6.8000000000000005E-2</v>
      </c>
      <c r="N33" s="13" t="s">
        <v>124</v>
      </c>
      <c r="O33" s="10" t="s">
        <v>127</v>
      </c>
      <c r="P33" s="10" t="s">
        <v>134</v>
      </c>
      <c r="Q33" s="93" t="s">
        <v>190</v>
      </c>
      <c r="R33" s="93" t="s">
        <v>191</v>
      </c>
    </row>
    <row r="34" spans="2:18" ht="15" customHeight="1">
      <c r="B34" s="12">
        <f t="shared" si="0"/>
        <v>29</v>
      </c>
      <c r="C34" s="12" t="s">
        <v>340</v>
      </c>
      <c r="D34" s="12" t="s">
        <v>368</v>
      </c>
      <c r="E34" s="13" t="s">
        <v>341</v>
      </c>
      <c r="F34" s="13" t="s">
        <v>342</v>
      </c>
      <c r="G34" s="13">
        <v>44529</v>
      </c>
      <c r="H34" s="86">
        <v>43.766705864852597</v>
      </c>
      <c r="I34" s="71">
        <v>6.885971225924262</v>
      </c>
      <c r="J34" s="61">
        <v>1.0619515416282263E-2</v>
      </c>
      <c r="K34" s="63">
        <v>49121</v>
      </c>
      <c r="L34" s="10" t="s">
        <v>123</v>
      </c>
      <c r="M34" s="64">
        <v>6.6500000000000004E-2</v>
      </c>
      <c r="N34" s="13" t="s">
        <v>124</v>
      </c>
      <c r="O34" s="10" t="s">
        <v>127</v>
      </c>
      <c r="P34" s="10" t="s">
        <v>130</v>
      </c>
      <c r="Q34" s="93" t="s">
        <v>353</v>
      </c>
      <c r="R34" s="93" t="s">
        <v>243</v>
      </c>
    </row>
    <row r="35" spans="2:18" ht="15" customHeight="1">
      <c r="B35" s="12">
        <f t="shared" si="0"/>
        <v>30</v>
      </c>
      <c r="C35" s="12" t="s">
        <v>54</v>
      </c>
      <c r="D35" s="12" t="s">
        <v>74</v>
      </c>
      <c r="E35" s="13" t="s">
        <v>84</v>
      </c>
      <c r="F35" s="13" t="s">
        <v>83</v>
      </c>
      <c r="G35" s="13">
        <v>43250</v>
      </c>
      <c r="H35" s="86">
        <v>42.326565058233541</v>
      </c>
      <c r="I35" s="71">
        <v>2.588260447220168</v>
      </c>
      <c r="J35" s="61">
        <v>1.027008090447017E-2</v>
      </c>
      <c r="K35" s="63">
        <v>47819</v>
      </c>
      <c r="L35" s="10" t="s">
        <v>123</v>
      </c>
      <c r="M35" s="64">
        <v>6.9500000000000006E-2</v>
      </c>
      <c r="N35" s="13" t="s">
        <v>124</v>
      </c>
      <c r="O35" s="10" t="s">
        <v>128</v>
      </c>
      <c r="P35" s="10" t="s">
        <v>133</v>
      </c>
      <c r="Q35" s="93" t="s">
        <v>188</v>
      </c>
      <c r="R35" s="93" t="s">
        <v>189</v>
      </c>
    </row>
    <row r="36" spans="2:18" ht="15" customHeight="1">
      <c r="B36" s="12">
        <f t="shared" si="0"/>
        <v>31</v>
      </c>
      <c r="C36" s="12" t="s">
        <v>335</v>
      </c>
      <c r="D36" s="12" t="s">
        <v>89</v>
      </c>
      <c r="E36" s="13" t="s">
        <v>336</v>
      </c>
      <c r="F36" s="13" t="s">
        <v>337</v>
      </c>
      <c r="G36" s="13">
        <v>46650</v>
      </c>
      <c r="H36" s="86">
        <v>41.924903770540489</v>
      </c>
      <c r="I36" s="71">
        <v>6.194849114811106</v>
      </c>
      <c r="J36" s="61">
        <v>1.0172622159232375E-2</v>
      </c>
      <c r="K36" s="63">
        <v>49658</v>
      </c>
      <c r="L36" s="10" t="s">
        <v>123</v>
      </c>
      <c r="M36" s="64">
        <v>5.2299999999999999E-2</v>
      </c>
      <c r="N36" s="13" t="s">
        <v>124</v>
      </c>
      <c r="O36" s="10" t="s">
        <v>128</v>
      </c>
      <c r="P36" s="10" t="s">
        <v>132</v>
      </c>
      <c r="Q36" s="93" t="s">
        <v>338</v>
      </c>
      <c r="R36" s="93" t="s">
        <v>339</v>
      </c>
    </row>
    <row r="37" spans="2:18" ht="15" customHeight="1">
      <c r="B37" s="12">
        <f t="shared" si="0"/>
        <v>32</v>
      </c>
      <c r="C37" s="12" t="s">
        <v>457</v>
      </c>
      <c r="D37" s="12" t="s">
        <v>89</v>
      </c>
      <c r="E37" s="13" t="s">
        <v>458</v>
      </c>
      <c r="F37" s="13" t="s">
        <v>459</v>
      </c>
      <c r="G37" s="13">
        <v>48582</v>
      </c>
      <c r="H37" s="86">
        <v>41.397915592053202</v>
      </c>
      <c r="I37" s="71">
        <v>1.8794718937995882</v>
      </c>
      <c r="J37" s="61">
        <v>1.0044754206297437E-2</v>
      </c>
      <c r="K37" s="63">
        <v>47529</v>
      </c>
      <c r="L37" s="10" t="s">
        <v>123</v>
      </c>
      <c r="M37" s="64">
        <v>0.115</v>
      </c>
      <c r="N37" s="13" t="s">
        <v>124</v>
      </c>
      <c r="O37" s="10" t="s">
        <v>136</v>
      </c>
      <c r="P37" s="10" t="s">
        <v>131</v>
      </c>
      <c r="Q37" s="93" t="s">
        <v>379</v>
      </c>
      <c r="R37" s="93" t="s">
        <v>381</v>
      </c>
    </row>
    <row r="38" spans="2:18" ht="15" customHeight="1">
      <c r="B38" s="12">
        <f t="shared" si="0"/>
        <v>33</v>
      </c>
      <c r="C38" s="12" t="s">
        <v>534</v>
      </c>
      <c r="D38" s="12" t="s">
        <v>368</v>
      </c>
      <c r="E38" s="13" t="s">
        <v>535</v>
      </c>
      <c r="F38" s="13" t="s">
        <v>536</v>
      </c>
      <c r="G38" s="13">
        <v>32198</v>
      </c>
      <c r="H38" s="86">
        <v>40.837246038901903</v>
      </c>
      <c r="I38" s="71">
        <v>0.56388888888888888</v>
      </c>
      <c r="J38" s="61">
        <v>9.9087138339304642E-3</v>
      </c>
      <c r="K38" s="63">
        <v>46072</v>
      </c>
      <c r="L38" s="10" t="s">
        <v>123</v>
      </c>
      <c r="M38" s="64">
        <v>0.12</v>
      </c>
      <c r="N38" s="13" t="s">
        <v>546</v>
      </c>
      <c r="O38" s="10" t="s">
        <v>127</v>
      </c>
      <c r="P38" s="10" t="s">
        <v>130</v>
      </c>
      <c r="Q38" s="93" t="s">
        <v>551</v>
      </c>
      <c r="R38" s="93" t="s">
        <v>552</v>
      </c>
    </row>
    <row r="39" spans="2:18" ht="15" customHeight="1">
      <c r="B39" s="12">
        <f t="shared" si="0"/>
        <v>34</v>
      </c>
      <c r="C39" s="12" t="s">
        <v>526</v>
      </c>
      <c r="D39" s="12" t="s">
        <v>368</v>
      </c>
      <c r="E39" s="13" t="s">
        <v>527</v>
      </c>
      <c r="F39" s="13" t="s">
        <v>528</v>
      </c>
      <c r="G39" s="13">
        <v>42150</v>
      </c>
      <c r="H39" s="86">
        <v>40.783224292450505</v>
      </c>
      <c r="I39" s="71">
        <v>4.826903366209625</v>
      </c>
      <c r="J39" s="61">
        <v>9.8956060443923018E-3</v>
      </c>
      <c r="K39" s="63">
        <v>50126</v>
      </c>
      <c r="L39" s="10" t="s">
        <v>125</v>
      </c>
      <c r="M39" s="64">
        <v>2.2499999999999999E-2</v>
      </c>
      <c r="N39" s="13" t="s">
        <v>124</v>
      </c>
      <c r="O39" s="10" t="s">
        <v>127</v>
      </c>
      <c r="P39" s="10" t="s">
        <v>140</v>
      </c>
      <c r="Q39" s="93" t="s">
        <v>529</v>
      </c>
      <c r="R39" s="93" t="s">
        <v>530</v>
      </c>
    </row>
    <row r="40" spans="2:18" ht="15" customHeight="1">
      <c r="B40" s="12">
        <f t="shared" si="0"/>
        <v>35</v>
      </c>
      <c r="C40" s="12" t="s">
        <v>307</v>
      </c>
      <c r="D40" s="12" t="s">
        <v>308</v>
      </c>
      <c r="E40" s="13" t="s">
        <v>309</v>
      </c>
      <c r="F40" s="13" t="s">
        <v>114</v>
      </c>
      <c r="G40" s="13">
        <v>40000</v>
      </c>
      <c r="H40" s="86">
        <v>40.392485358399995</v>
      </c>
      <c r="I40" s="71">
        <v>1.7182691770041691</v>
      </c>
      <c r="J40" s="61">
        <v>9.8007974895354608E-3</v>
      </c>
      <c r="K40" s="63">
        <v>47280</v>
      </c>
      <c r="L40" s="10" t="s">
        <v>125</v>
      </c>
      <c r="M40" s="64">
        <v>2.5000000000000001E-2</v>
      </c>
      <c r="N40" s="13" t="s">
        <v>124</v>
      </c>
      <c r="O40" s="10" t="s">
        <v>128</v>
      </c>
      <c r="P40" s="10" t="s">
        <v>129</v>
      </c>
      <c r="Q40" s="93" t="s">
        <v>314</v>
      </c>
      <c r="R40" s="93" t="s">
        <v>315</v>
      </c>
    </row>
    <row r="41" spans="2:18" ht="15" customHeight="1">
      <c r="B41" s="12">
        <f t="shared" si="0"/>
        <v>36</v>
      </c>
      <c r="C41" s="12" t="s">
        <v>60</v>
      </c>
      <c r="D41" s="12" t="s">
        <v>74</v>
      </c>
      <c r="E41" s="13" t="s">
        <v>96</v>
      </c>
      <c r="F41" s="13" t="s">
        <v>97</v>
      </c>
      <c r="G41" s="13">
        <v>60471</v>
      </c>
      <c r="H41" s="86">
        <v>39.991612394692524</v>
      </c>
      <c r="I41" s="71">
        <v>3.4079808637271545</v>
      </c>
      <c r="J41" s="61">
        <v>9.7035300225433684E-3</v>
      </c>
      <c r="K41" s="63">
        <v>49296</v>
      </c>
      <c r="L41" s="10" t="s">
        <v>125</v>
      </c>
      <c r="M41" s="64">
        <v>1.7500000000000002E-2</v>
      </c>
      <c r="N41" s="13" t="s">
        <v>124</v>
      </c>
      <c r="O41" s="10" t="s">
        <v>128</v>
      </c>
      <c r="P41" s="10" t="s">
        <v>130</v>
      </c>
      <c r="Q41" s="93" t="s">
        <v>199</v>
      </c>
      <c r="R41" s="93" t="s">
        <v>200</v>
      </c>
    </row>
    <row r="42" spans="2:18" ht="15" customHeight="1">
      <c r="B42" s="12">
        <f t="shared" si="0"/>
        <v>37</v>
      </c>
      <c r="C42" s="12" t="s">
        <v>451</v>
      </c>
      <c r="D42" s="12" t="s">
        <v>368</v>
      </c>
      <c r="E42" s="13" t="s">
        <v>452</v>
      </c>
      <c r="F42" s="13" t="s">
        <v>453</v>
      </c>
      <c r="G42" s="13">
        <v>38190</v>
      </c>
      <c r="H42" s="86">
        <v>36.413758419138297</v>
      </c>
      <c r="I42" s="71">
        <v>7.2983515365772558</v>
      </c>
      <c r="J42" s="61">
        <v>8.8354026480973666E-3</v>
      </c>
      <c r="K42" s="63">
        <v>52376</v>
      </c>
      <c r="L42" s="10" t="s">
        <v>123</v>
      </c>
      <c r="M42" s="64">
        <v>7.7499999999999999E-2</v>
      </c>
      <c r="N42" s="13" t="s">
        <v>124</v>
      </c>
      <c r="O42" s="10" t="s">
        <v>128</v>
      </c>
      <c r="P42" s="10" t="s">
        <v>130</v>
      </c>
      <c r="Q42" s="93" t="s">
        <v>242</v>
      </c>
      <c r="R42" s="93" t="s">
        <v>243</v>
      </c>
    </row>
    <row r="43" spans="2:18" ht="15" customHeight="1">
      <c r="B43" s="12">
        <f t="shared" si="0"/>
        <v>38</v>
      </c>
      <c r="C43" s="12" t="s">
        <v>454</v>
      </c>
      <c r="D43" s="12" t="s">
        <v>368</v>
      </c>
      <c r="E43" s="13" t="s">
        <v>455</v>
      </c>
      <c r="F43" s="13" t="s">
        <v>456</v>
      </c>
      <c r="G43" s="13">
        <v>39491</v>
      </c>
      <c r="H43" s="86">
        <v>36.070944456639602</v>
      </c>
      <c r="I43" s="71">
        <v>7.2390462042881039</v>
      </c>
      <c r="J43" s="61">
        <v>8.7522225666237172E-3</v>
      </c>
      <c r="K43" s="63">
        <v>52376</v>
      </c>
      <c r="L43" s="10" t="s">
        <v>123</v>
      </c>
      <c r="M43" s="64">
        <v>7.2499999999999995E-2</v>
      </c>
      <c r="N43" s="13" t="s">
        <v>124</v>
      </c>
      <c r="O43" s="10" t="s">
        <v>127</v>
      </c>
      <c r="P43" s="10" t="s">
        <v>138</v>
      </c>
      <c r="Q43" s="93" t="s">
        <v>474</v>
      </c>
      <c r="R43" s="93" t="s">
        <v>475</v>
      </c>
    </row>
    <row r="44" spans="2:18" ht="15" customHeight="1">
      <c r="B44" s="12">
        <f t="shared" si="0"/>
        <v>39</v>
      </c>
      <c r="C44" s="12" t="s">
        <v>499</v>
      </c>
      <c r="D44" s="12" t="s">
        <v>89</v>
      </c>
      <c r="E44" s="13" t="s">
        <v>500</v>
      </c>
      <c r="F44" s="13" t="s">
        <v>501</v>
      </c>
      <c r="G44" s="13">
        <v>43000</v>
      </c>
      <c r="H44" s="86">
        <v>35.872479143429999</v>
      </c>
      <c r="I44" s="71">
        <v>1.9415341705856139</v>
      </c>
      <c r="J44" s="61">
        <v>8.7040671157717665E-3</v>
      </c>
      <c r="K44" s="63">
        <v>47805</v>
      </c>
      <c r="L44" s="10" t="s">
        <v>123</v>
      </c>
      <c r="M44" s="64">
        <v>9.9404999999999993E-2</v>
      </c>
      <c r="N44" s="13" t="s">
        <v>124</v>
      </c>
      <c r="O44" s="10" t="s">
        <v>136</v>
      </c>
      <c r="P44" s="10" t="s">
        <v>131</v>
      </c>
      <c r="Q44" s="93" t="s">
        <v>515</v>
      </c>
      <c r="R44" s="93" t="s">
        <v>516</v>
      </c>
    </row>
    <row r="45" spans="2:18" ht="15" customHeight="1">
      <c r="B45" s="12">
        <f t="shared" si="0"/>
        <v>40</v>
      </c>
      <c r="C45" s="12" t="s">
        <v>385</v>
      </c>
      <c r="D45" s="12" t="s">
        <v>368</v>
      </c>
      <c r="E45" s="13" t="s">
        <v>390</v>
      </c>
      <c r="F45" s="13" t="s">
        <v>395</v>
      </c>
      <c r="G45" s="13">
        <v>37611</v>
      </c>
      <c r="H45" s="86">
        <v>35.870763593537703</v>
      </c>
      <c r="I45" s="71">
        <v>5.8298131546823377</v>
      </c>
      <c r="J45" s="61">
        <v>8.7036508562391233E-3</v>
      </c>
      <c r="K45" s="63">
        <v>50815</v>
      </c>
      <c r="L45" s="10" t="s">
        <v>123</v>
      </c>
      <c r="M45" s="64">
        <v>7.1057999999999996E-2</v>
      </c>
      <c r="N45" s="13" t="s">
        <v>124</v>
      </c>
      <c r="O45" s="10" t="s">
        <v>127</v>
      </c>
      <c r="P45" s="10" t="s">
        <v>138</v>
      </c>
      <c r="Q45" s="93" t="s">
        <v>400</v>
      </c>
      <c r="R45" s="93" t="s">
        <v>402</v>
      </c>
    </row>
    <row r="46" spans="2:18" ht="15" customHeight="1">
      <c r="B46" s="12">
        <f t="shared" si="0"/>
        <v>41</v>
      </c>
      <c r="C46" s="84" t="s">
        <v>58</v>
      </c>
      <c r="D46" s="12" t="s">
        <v>89</v>
      </c>
      <c r="E46" s="13" t="s">
        <v>92</v>
      </c>
      <c r="F46" s="13" t="s">
        <v>93</v>
      </c>
      <c r="G46" s="13">
        <v>41606078</v>
      </c>
      <c r="H46" s="86">
        <v>35.395534576332203</v>
      </c>
      <c r="I46" s="71">
        <v>3.8402316370971938</v>
      </c>
      <c r="J46" s="61">
        <v>8.5883417011461578E-3</v>
      </c>
      <c r="K46" s="63">
        <v>48414</v>
      </c>
      <c r="L46" s="10" t="s">
        <v>123</v>
      </c>
      <c r="M46" s="64">
        <v>0.05</v>
      </c>
      <c r="N46" s="13" t="s">
        <v>124</v>
      </c>
      <c r="O46" s="10" t="s">
        <v>127</v>
      </c>
      <c r="P46" s="10" t="s">
        <v>135</v>
      </c>
      <c r="Q46" s="94" t="s">
        <v>196</v>
      </c>
      <c r="R46" s="93" t="s">
        <v>197</v>
      </c>
    </row>
    <row r="47" spans="2:18" ht="15" customHeight="1">
      <c r="B47" s="12">
        <f t="shared" si="0"/>
        <v>42</v>
      </c>
      <c r="C47" s="84" t="s">
        <v>259</v>
      </c>
      <c r="D47" s="12" t="s">
        <v>89</v>
      </c>
      <c r="E47" s="13" t="s">
        <v>363</v>
      </c>
      <c r="F47" s="13" t="s">
        <v>260</v>
      </c>
      <c r="G47" s="13">
        <v>40720</v>
      </c>
      <c r="H47" s="86">
        <v>35.065146305720802</v>
      </c>
      <c r="I47" s="71">
        <v>4.0059878705622562</v>
      </c>
      <c r="J47" s="61">
        <v>8.5081765787366551E-3</v>
      </c>
      <c r="K47" s="63">
        <v>49045</v>
      </c>
      <c r="L47" s="10" t="s">
        <v>123</v>
      </c>
      <c r="M47" s="64">
        <v>6.7500000000000004E-2</v>
      </c>
      <c r="N47" s="13" t="s">
        <v>124</v>
      </c>
      <c r="O47" s="10" t="s">
        <v>127</v>
      </c>
      <c r="P47" s="10" t="s">
        <v>138</v>
      </c>
      <c r="Q47" s="94" t="s">
        <v>261</v>
      </c>
      <c r="R47" s="93" t="s">
        <v>262</v>
      </c>
    </row>
    <row r="48" spans="2:18" ht="15" customHeight="1">
      <c r="B48" s="12">
        <f t="shared" si="0"/>
        <v>43</v>
      </c>
      <c r="C48" s="12" t="s">
        <v>463</v>
      </c>
      <c r="D48" s="12" t="s">
        <v>368</v>
      </c>
      <c r="E48" s="13" t="s">
        <v>464</v>
      </c>
      <c r="F48" s="13" t="s">
        <v>465</v>
      </c>
      <c r="G48" s="13">
        <v>36268</v>
      </c>
      <c r="H48" s="86">
        <v>34.551896820616392</v>
      </c>
      <c r="I48" s="71">
        <v>7.6050289081258038</v>
      </c>
      <c r="J48" s="61">
        <v>8.38364217040591E-3</v>
      </c>
      <c r="K48" s="63">
        <v>52895</v>
      </c>
      <c r="L48" s="10" t="s">
        <v>123</v>
      </c>
      <c r="M48" s="64">
        <v>7.4999999999999997E-2</v>
      </c>
      <c r="N48" s="13" t="s">
        <v>124</v>
      </c>
      <c r="O48" s="10" t="s">
        <v>423</v>
      </c>
      <c r="P48" s="10" t="s">
        <v>130</v>
      </c>
      <c r="Q48" s="93" t="s">
        <v>478</v>
      </c>
      <c r="R48" s="93" t="s">
        <v>469</v>
      </c>
    </row>
    <row r="49" spans="2:18" ht="15" customHeight="1">
      <c r="B49" s="12">
        <f t="shared" si="0"/>
        <v>44</v>
      </c>
      <c r="C49" s="12" t="s">
        <v>448</v>
      </c>
      <c r="D49" s="12" t="s">
        <v>368</v>
      </c>
      <c r="E49" s="13" t="s">
        <v>449</v>
      </c>
      <c r="F49" s="13" t="s">
        <v>450</v>
      </c>
      <c r="G49" s="13">
        <v>60000</v>
      </c>
      <c r="H49" s="86">
        <v>34.320224028600002</v>
      </c>
      <c r="I49" s="71">
        <v>3.5649283279010571</v>
      </c>
      <c r="J49" s="61">
        <v>8.3274292858002402E-3</v>
      </c>
      <c r="K49" s="63">
        <v>49205</v>
      </c>
      <c r="L49" s="10" t="s">
        <v>123</v>
      </c>
      <c r="M49" s="64">
        <v>0.09</v>
      </c>
      <c r="N49" s="13" t="s">
        <v>124</v>
      </c>
      <c r="O49" s="10" t="s">
        <v>136</v>
      </c>
      <c r="P49" s="10" t="s">
        <v>131</v>
      </c>
      <c r="Q49" s="93" t="s">
        <v>472</v>
      </c>
      <c r="R49" s="93" t="s">
        <v>473</v>
      </c>
    </row>
    <row r="50" spans="2:18" ht="15" customHeight="1">
      <c r="B50" s="12">
        <f t="shared" si="0"/>
        <v>45</v>
      </c>
      <c r="C50" s="12" t="s">
        <v>343</v>
      </c>
      <c r="D50" s="12" t="s">
        <v>79</v>
      </c>
      <c r="E50" s="13" t="s">
        <v>344</v>
      </c>
      <c r="F50" s="13" t="s">
        <v>345</v>
      </c>
      <c r="G50" s="13">
        <v>33325</v>
      </c>
      <c r="H50" s="86">
        <v>32.903848320248457</v>
      </c>
      <c r="I50" s="71">
        <v>0.95105912300909812</v>
      </c>
      <c r="J50" s="61">
        <v>7.9837611167465124E-3</v>
      </c>
      <c r="K50" s="63">
        <v>46342</v>
      </c>
      <c r="L50" s="10" t="s">
        <v>125</v>
      </c>
      <c r="M50" s="64">
        <v>0.02</v>
      </c>
      <c r="N50" s="13" t="s">
        <v>124</v>
      </c>
      <c r="O50" s="10" t="s">
        <v>128</v>
      </c>
      <c r="P50" s="10" t="s">
        <v>131</v>
      </c>
      <c r="Q50" s="93" t="s">
        <v>354</v>
      </c>
      <c r="R50" s="93" t="s">
        <v>355</v>
      </c>
    </row>
    <row r="51" spans="2:18" ht="15" customHeight="1">
      <c r="B51" s="12">
        <f t="shared" si="0"/>
        <v>46</v>
      </c>
      <c r="C51" s="12" t="s">
        <v>57</v>
      </c>
      <c r="D51" s="12" t="s">
        <v>74</v>
      </c>
      <c r="E51" s="13" t="s">
        <v>90</v>
      </c>
      <c r="F51" s="13" t="s">
        <v>91</v>
      </c>
      <c r="G51" s="13">
        <v>42300</v>
      </c>
      <c r="H51" s="86">
        <v>31.811606034777</v>
      </c>
      <c r="I51" s="71">
        <v>3.2872507625946565</v>
      </c>
      <c r="J51" s="61">
        <v>7.7187403992930136E-3</v>
      </c>
      <c r="K51" s="63">
        <v>49844</v>
      </c>
      <c r="L51" s="10" t="s">
        <v>123</v>
      </c>
      <c r="M51" s="64">
        <v>0.09</v>
      </c>
      <c r="N51" s="13" t="s">
        <v>124</v>
      </c>
      <c r="O51" s="10" t="s">
        <v>136</v>
      </c>
      <c r="P51" s="10" t="s">
        <v>131</v>
      </c>
      <c r="Q51" s="93" t="s">
        <v>194</v>
      </c>
      <c r="R51" s="93" t="s">
        <v>195</v>
      </c>
    </row>
    <row r="52" spans="2:18" ht="15" customHeight="1">
      <c r="B52" s="12">
        <f t="shared" si="0"/>
        <v>47</v>
      </c>
      <c r="C52" s="12" t="s">
        <v>56</v>
      </c>
      <c r="D52" s="12" t="s">
        <v>89</v>
      </c>
      <c r="E52" s="13" t="s">
        <v>87</v>
      </c>
      <c r="F52" s="13" t="s">
        <v>88</v>
      </c>
      <c r="G52" s="13">
        <v>47250</v>
      </c>
      <c r="H52" s="86">
        <v>30.730882208985001</v>
      </c>
      <c r="I52" s="71">
        <v>1.7795738537099639</v>
      </c>
      <c r="J52" s="61">
        <v>7.4565145108704111E-3</v>
      </c>
      <c r="K52" s="63">
        <v>47500</v>
      </c>
      <c r="L52" s="10" t="s">
        <v>125</v>
      </c>
      <c r="M52" s="64">
        <v>1.4999999999999999E-2</v>
      </c>
      <c r="N52" s="13" t="s">
        <v>124</v>
      </c>
      <c r="O52" s="10" t="s">
        <v>127</v>
      </c>
      <c r="P52" s="10" t="s">
        <v>135</v>
      </c>
      <c r="Q52" s="93" t="s">
        <v>192</v>
      </c>
      <c r="R52" s="93" t="s">
        <v>193</v>
      </c>
    </row>
    <row r="53" spans="2:18" ht="15" customHeight="1">
      <c r="B53" s="12">
        <f t="shared" si="0"/>
        <v>48</v>
      </c>
      <c r="C53" s="12" t="s">
        <v>383</v>
      </c>
      <c r="D53" s="12" t="s">
        <v>89</v>
      </c>
      <c r="E53" s="13" t="s">
        <v>388</v>
      </c>
      <c r="F53" s="13" t="s">
        <v>394</v>
      </c>
      <c r="G53" s="13">
        <v>31031</v>
      </c>
      <c r="H53" s="86">
        <v>30.518061854450199</v>
      </c>
      <c r="I53" s="71">
        <v>2.4337069149941981</v>
      </c>
      <c r="J53" s="61">
        <v>7.4048759652860169E-3</v>
      </c>
      <c r="K53" s="63">
        <v>47934</v>
      </c>
      <c r="L53" s="10" t="s">
        <v>125</v>
      </c>
      <c r="M53" s="64">
        <v>0.02</v>
      </c>
      <c r="N53" s="13" t="s">
        <v>124</v>
      </c>
      <c r="O53" s="10" t="s">
        <v>136</v>
      </c>
      <c r="P53" s="10" t="s">
        <v>131</v>
      </c>
      <c r="Q53" s="93" t="s">
        <v>398</v>
      </c>
      <c r="R53" s="93" t="s">
        <v>399</v>
      </c>
    </row>
    <row r="54" spans="2:18" ht="15" customHeight="1">
      <c r="B54" s="12">
        <f t="shared" si="0"/>
        <v>49</v>
      </c>
      <c r="C54" s="12" t="s">
        <v>292</v>
      </c>
      <c r="D54" s="12" t="s">
        <v>89</v>
      </c>
      <c r="E54" s="13" t="s">
        <v>293</v>
      </c>
      <c r="F54" s="13" t="s">
        <v>294</v>
      </c>
      <c r="G54" s="13">
        <v>58650</v>
      </c>
      <c r="H54" s="86">
        <v>26.002738226815499</v>
      </c>
      <c r="I54" s="71">
        <v>1.1560574028742017</v>
      </c>
      <c r="J54" s="61">
        <v>6.3092817704376095E-3</v>
      </c>
      <c r="K54" s="63">
        <v>47284</v>
      </c>
      <c r="L54" s="10" t="s">
        <v>123</v>
      </c>
      <c r="M54" s="64">
        <v>9.8750000000000004E-2</v>
      </c>
      <c r="N54" s="13" t="s">
        <v>124</v>
      </c>
      <c r="O54" s="10" t="s">
        <v>136</v>
      </c>
      <c r="P54" s="10" t="s">
        <v>131</v>
      </c>
      <c r="Q54" s="93" t="s">
        <v>297</v>
      </c>
      <c r="R54" s="93" t="s">
        <v>298</v>
      </c>
    </row>
    <row r="55" spans="2:18" ht="15" customHeight="1">
      <c r="B55" s="12">
        <f t="shared" si="0"/>
        <v>50</v>
      </c>
      <c r="C55" s="12" t="s">
        <v>386</v>
      </c>
      <c r="D55" s="12" t="s">
        <v>368</v>
      </c>
      <c r="E55" s="13" t="s">
        <v>391</v>
      </c>
      <c r="F55" s="13" t="s">
        <v>395</v>
      </c>
      <c r="G55" s="13">
        <v>26097</v>
      </c>
      <c r="H55" s="86">
        <v>23.384835824648299</v>
      </c>
      <c r="I55" s="71">
        <v>5.820721834100266</v>
      </c>
      <c r="J55" s="61">
        <v>5.674076210211456E-3</v>
      </c>
      <c r="K55" s="63">
        <v>50815</v>
      </c>
      <c r="L55" s="10" t="s">
        <v>123</v>
      </c>
      <c r="M55" s="64">
        <v>7.1057999999999996E-2</v>
      </c>
      <c r="N55" s="13" t="s">
        <v>124</v>
      </c>
      <c r="O55" s="10" t="s">
        <v>127</v>
      </c>
      <c r="P55" s="10" t="s">
        <v>138</v>
      </c>
      <c r="Q55" s="93" t="s">
        <v>400</v>
      </c>
      <c r="R55" s="93" t="s">
        <v>401</v>
      </c>
    </row>
    <row r="56" spans="2:18" ht="15" customHeight="1">
      <c r="B56" s="12">
        <f t="shared" si="0"/>
        <v>51</v>
      </c>
      <c r="C56" s="12" t="s">
        <v>502</v>
      </c>
      <c r="D56" s="12" t="s">
        <v>405</v>
      </c>
      <c r="E56" s="13" t="s">
        <v>503</v>
      </c>
      <c r="F56" s="13" t="s">
        <v>504</v>
      </c>
      <c r="G56" s="13">
        <v>25000</v>
      </c>
      <c r="H56" s="86">
        <v>22.280995443249999</v>
      </c>
      <c r="I56" s="71">
        <v>3.0028098082968415</v>
      </c>
      <c r="J56" s="61">
        <v>5.4062413408573103E-3</v>
      </c>
      <c r="K56" s="63">
        <v>47385</v>
      </c>
      <c r="L56" s="10" t="s">
        <v>125</v>
      </c>
      <c r="M56" s="64">
        <v>0.04</v>
      </c>
      <c r="N56" s="13" t="s">
        <v>124</v>
      </c>
      <c r="O56" s="10" t="s">
        <v>136</v>
      </c>
      <c r="P56" s="10" t="s">
        <v>131</v>
      </c>
      <c r="Q56" s="93" t="s">
        <v>517</v>
      </c>
      <c r="R56" s="93" t="s">
        <v>518</v>
      </c>
    </row>
    <row r="57" spans="2:18" ht="15" customHeight="1">
      <c r="B57" s="12">
        <f t="shared" si="0"/>
        <v>52</v>
      </c>
      <c r="C57" s="12" t="s">
        <v>61</v>
      </c>
      <c r="D57" s="12" t="s">
        <v>89</v>
      </c>
      <c r="E57" s="13" t="s">
        <v>98</v>
      </c>
      <c r="F57" s="13" t="s">
        <v>99</v>
      </c>
      <c r="G57" s="13">
        <v>41250</v>
      </c>
      <c r="H57" s="86">
        <v>21.871070323162499</v>
      </c>
      <c r="I57" s="71">
        <v>1.7608870994233512</v>
      </c>
      <c r="J57" s="61">
        <v>5.3067774665202091E-3</v>
      </c>
      <c r="K57" s="63">
        <v>47471</v>
      </c>
      <c r="L57" s="10" t="s">
        <v>125</v>
      </c>
      <c r="M57" s="64">
        <v>1.2500000000000001E-2</v>
      </c>
      <c r="N57" s="13" t="s">
        <v>124</v>
      </c>
      <c r="O57" s="10" t="s">
        <v>127</v>
      </c>
      <c r="P57" s="10" t="s">
        <v>135</v>
      </c>
      <c r="Q57" s="93" t="s">
        <v>192</v>
      </c>
      <c r="R57" s="93" t="s">
        <v>193</v>
      </c>
    </row>
    <row r="58" spans="2:18" ht="15" customHeight="1">
      <c r="B58" s="12">
        <f t="shared" si="0"/>
        <v>53</v>
      </c>
      <c r="C58" s="84" t="s">
        <v>64</v>
      </c>
      <c r="D58" s="12" t="s">
        <v>74</v>
      </c>
      <c r="E58" s="13" t="s">
        <v>392</v>
      </c>
      <c r="F58" s="13" t="s">
        <v>104</v>
      </c>
      <c r="G58" s="13">
        <v>22595</v>
      </c>
      <c r="H58" s="86">
        <v>21.195656754143499</v>
      </c>
      <c r="I58" s="71">
        <v>3.1761477548915531</v>
      </c>
      <c r="J58" s="61">
        <v>5.1428957060168784E-3</v>
      </c>
      <c r="K58" s="63">
        <v>47800</v>
      </c>
      <c r="L58" s="10" t="s">
        <v>123</v>
      </c>
      <c r="M58" s="64">
        <v>5.3400000000000003E-2</v>
      </c>
      <c r="N58" s="13" t="s">
        <v>124</v>
      </c>
      <c r="O58" s="10" t="s">
        <v>128</v>
      </c>
      <c r="P58" s="10" t="s">
        <v>130</v>
      </c>
      <c r="Q58" s="94" t="s">
        <v>203</v>
      </c>
      <c r="R58" s="93" t="s">
        <v>204</v>
      </c>
    </row>
    <row r="59" spans="2:18" ht="15" customHeight="1">
      <c r="B59" s="12">
        <f t="shared" si="0"/>
        <v>54</v>
      </c>
      <c r="C59" s="12" t="s">
        <v>63</v>
      </c>
      <c r="D59" s="12" t="s">
        <v>89</v>
      </c>
      <c r="E59" s="13" t="s">
        <v>102</v>
      </c>
      <c r="F59" s="13" t="s">
        <v>103</v>
      </c>
      <c r="G59" s="13">
        <v>40000</v>
      </c>
      <c r="H59" s="86">
        <v>20.7150134368</v>
      </c>
      <c r="I59" s="71">
        <v>1.7608870994432353</v>
      </c>
      <c r="J59" s="61">
        <v>5.0262728298510638E-3</v>
      </c>
      <c r="K59" s="63">
        <v>47471</v>
      </c>
      <c r="L59" s="10" t="s">
        <v>125</v>
      </c>
      <c r="M59" s="64">
        <v>1.2500000000000001E-2</v>
      </c>
      <c r="N59" s="13" t="s">
        <v>124</v>
      </c>
      <c r="O59" s="10" t="s">
        <v>127</v>
      </c>
      <c r="P59" s="10" t="s">
        <v>135</v>
      </c>
      <c r="Q59" s="93" t="s">
        <v>192</v>
      </c>
      <c r="R59" s="93" t="s">
        <v>193</v>
      </c>
    </row>
    <row r="60" spans="2:18" ht="15" customHeight="1">
      <c r="B60" s="12">
        <f t="shared" si="0"/>
        <v>55</v>
      </c>
      <c r="C60" s="12" t="s">
        <v>65</v>
      </c>
      <c r="D60" s="12" t="s">
        <v>79</v>
      </c>
      <c r="E60" s="13" t="s">
        <v>94</v>
      </c>
      <c r="F60" s="13" t="s">
        <v>105</v>
      </c>
      <c r="G60" s="13">
        <v>22894</v>
      </c>
      <c r="H60" s="86">
        <v>20.463481451995211</v>
      </c>
      <c r="I60" s="71">
        <v>4.0042602674822154</v>
      </c>
      <c r="J60" s="61">
        <v>4.9652413279927619E-3</v>
      </c>
      <c r="K60" s="63">
        <v>49941</v>
      </c>
      <c r="L60" s="10" t="s">
        <v>125</v>
      </c>
      <c r="M60" s="64">
        <v>1.4E-2</v>
      </c>
      <c r="N60" s="13" t="s">
        <v>124</v>
      </c>
      <c r="O60" s="10" t="s">
        <v>127</v>
      </c>
      <c r="P60" s="10" t="s">
        <v>135</v>
      </c>
      <c r="Q60" s="93" t="s">
        <v>198</v>
      </c>
      <c r="R60" s="93" t="s">
        <v>283</v>
      </c>
    </row>
    <row r="61" spans="2:18" ht="15" customHeight="1">
      <c r="B61" s="12">
        <f t="shared" si="0"/>
        <v>56</v>
      </c>
      <c r="C61" s="84" t="s">
        <v>537</v>
      </c>
      <c r="D61" s="12" t="s">
        <v>89</v>
      </c>
      <c r="E61" s="13" t="s">
        <v>538</v>
      </c>
      <c r="F61" s="13" t="s">
        <v>539</v>
      </c>
      <c r="G61" s="13">
        <v>20000</v>
      </c>
      <c r="H61" s="86">
        <v>19.957157481400003</v>
      </c>
      <c r="I61" s="71">
        <v>3.9961611247761981</v>
      </c>
      <c r="J61" s="61">
        <v>4.8423873204745237E-3</v>
      </c>
      <c r="K61" s="63">
        <v>47681</v>
      </c>
      <c r="L61" s="10" t="s">
        <v>123</v>
      </c>
      <c r="M61" s="64">
        <v>9.0399999999999994E-2</v>
      </c>
      <c r="N61" s="13" t="s">
        <v>124</v>
      </c>
      <c r="O61" s="10" t="s">
        <v>136</v>
      </c>
      <c r="P61" s="10" t="s">
        <v>131</v>
      </c>
      <c r="Q61" s="94" t="s">
        <v>553</v>
      </c>
      <c r="R61" s="93" t="s">
        <v>554</v>
      </c>
    </row>
    <row r="62" spans="2:18" ht="15" customHeight="1">
      <c r="B62" s="12">
        <f t="shared" si="0"/>
        <v>57</v>
      </c>
      <c r="C62" s="12" t="s">
        <v>466</v>
      </c>
      <c r="D62" s="12" t="s">
        <v>89</v>
      </c>
      <c r="E62" s="13" t="s">
        <v>467</v>
      </c>
      <c r="F62" s="13" t="s">
        <v>468</v>
      </c>
      <c r="G62" s="13">
        <v>22946</v>
      </c>
      <c r="H62" s="86">
        <v>17.715195420311598</v>
      </c>
      <c r="I62" s="71">
        <v>1.8337215407150889</v>
      </c>
      <c r="J62" s="61">
        <v>4.2983995973873267E-3</v>
      </c>
      <c r="K62" s="63">
        <v>47325</v>
      </c>
      <c r="L62" s="10" t="s">
        <v>123</v>
      </c>
      <c r="M62" s="64">
        <v>0.12</v>
      </c>
      <c r="N62" s="13" t="s">
        <v>124</v>
      </c>
      <c r="O62" s="10" t="s">
        <v>136</v>
      </c>
      <c r="P62" s="10" t="s">
        <v>131</v>
      </c>
      <c r="Q62" s="93" t="s">
        <v>479</v>
      </c>
      <c r="R62" s="93" t="s">
        <v>480</v>
      </c>
    </row>
    <row r="63" spans="2:18" ht="15" customHeight="1">
      <c r="B63" s="12">
        <f t="shared" si="0"/>
        <v>58</v>
      </c>
      <c r="C63" s="84" t="s">
        <v>62</v>
      </c>
      <c r="D63" s="12" t="s">
        <v>74</v>
      </c>
      <c r="E63" s="13" t="s">
        <v>100</v>
      </c>
      <c r="F63" s="13" t="s">
        <v>101</v>
      </c>
      <c r="G63" s="13">
        <v>35000</v>
      </c>
      <c r="H63" s="86">
        <v>17.538203758950001</v>
      </c>
      <c r="I63" s="71">
        <v>0.85595316084053708</v>
      </c>
      <c r="J63" s="61">
        <v>4.2554544947289996E-3</v>
      </c>
      <c r="K63" s="63">
        <v>46492</v>
      </c>
      <c r="L63" s="10" t="s">
        <v>123</v>
      </c>
      <c r="M63" s="64">
        <v>7.4999999999999997E-2</v>
      </c>
      <c r="N63" s="13" t="s">
        <v>124</v>
      </c>
      <c r="O63" s="10" t="s">
        <v>127</v>
      </c>
      <c r="P63" s="10" t="s">
        <v>137</v>
      </c>
      <c r="Q63" s="94" t="s">
        <v>201</v>
      </c>
      <c r="R63" s="93" t="s">
        <v>202</v>
      </c>
    </row>
    <row r="64" spans="2:18" ht="15" customHeight="1">
      <c r="B64" s="12">
        <f t="shared" si="0"/>
        <v>59</v>
      </c>
      <c r="C64" s="12" t="s">
        <v>252</v>
      </c>
      <c r="D64" s="12" t="s">
        <v>89</v>
      </c>
      <c r="E64" s="13" t="s">
        <v>253</v>
      </c>
      <c r="F64" s="13" t="s">
        <v>254</v>
      </c>
      <c r="G64" s="13">
        <v>17164</v>
      </c>
      <c r="H64" s="86">
        <v>17.234579598658801</v>
      </c>
      <c r="I64" s="71">
        <v>1.0916448343738312</v>
      </c>
      <c r="J64" s="61">
        <v>4.1817833927519713E-3</v>
      </c>
      <c r="K64" s="63">
        <v>46317</v>
      </c>
      <c r="L64" s="10" t="s">
        <v>125</v>
      </c>
      <c r="M64" s="64">
        <v>0.05</v>
      </c>
      <c r="N64" s="13" t="s">
        <v>124</v>
      </c>
      <c r="O64" s="10" t="s">
        <v>136</v>
      </c>
      <c r="P64" s="10" t="s">
        <v>131</v>
      </c>
      <c r="Q64" s="93" t="s">
        <v>257</v>
      </c>
      <c r="R64" s="93" t="s">
        <v>258</v>
      </c>
    </row>
    <row r="65" spans="2:18" ht="15" customHeight="1">
      <c r="B65" s="12">
        <f t="shared" si="0"/>
        <v>60</v>
      </c>
      <c r="C65" s="12" t="s">
        <v>371</v>
      </c>
      <c r="D65" s="12" t="s">
        <v>89</v>
      </c>
      <c r="E65" s="13" t="s">
        <v>374</v>
      </c>
      <c r="F65" s="13" t="s">
        <v>377</v>
      </c>
      <c r="G65" s="13">
        <v>15580</v>
      </c>
      <c r="H65" s="86">
        <v>15.644066077085999</v>
      </c>
      <c r="I65" s="71">
        <v>1.0996008821635264</v>
      </c>
      <c r="J65" s="61">
        <v>3.7958625762686848E-3</v>
      </c>
      <c r="K65" s="63">
        <v>46317</v>
      </c>
      <c r="L65" s="10" t="s">
        <v>125</v>
      </c>
      <c r="M65" s="64">
        <v>0.05</v>
      </c>
      <c r="N65" s="13" t="s">
        <v>124</v>
      </c>
      <c r="O65" s="10" t="s">
        <v>136</v>
      </c>
      <c r="P65" s="10" t="s">
        <v>131</v>
      </c>
      <c r="Q65" s="93" t="s">
        <v>257</v>
      </c>
      <c r="R65" s="93" t="s">
        <v>258</v>
      </c>
    </row>
    <row r="66" spans="2:18" ht="15" customHeight="1">
      <c r="B66" s="12">
        <f t="shared" si="0"/>
        <v>61</v>
      </c>
      <c r="C66" s="12" t="s">
        <v>505</v>
      </c>
      <c r="D66" s="12" t="s">
        <v>89</v>
      </c>
      <c r="E66" s="13" t="s">
        <v>506</v>
      </c>
      <c r="F66" s="13" t="s">
        <v>507</v>
      </c>
      <c r="G66" s="13">
        <v>17790</v>
      </c>
      <c r="H66" s="86">
        <v>14.643896871302699</v>
      </c>
      <c r="I66" s="71">
        <v>2.0428321523077897</v>
      </c>
      <c r="J66" s="61">
        <v>3.5531823907298389E-3</v>
      </c>
      <c r="K66" s="63">
        <v>47805</v>
      </c>
      <c r="L66" s="10" t="s">
        <v>125</v>
      </c>
      <c r="M66" s="64">
        <v>2.7E-2</v>
      </c>
      <c r="N66" s="13" t="s">
        <v>124</v>
      </c>
      <c r="O66" s="10" t="s">
        <v>136</v>
      </c>
      <c r="P66" s="10" t="s">
        <v>131</v>
      </c>
      <c r="Q66" s="93" t="s">
        <v>519</v>
      </c>
      <c r="R66" s="93" t="s">
        <v>516</v>
      </c>
    </row>
    <row r="67" spans="2:18" ht="15" customHeight="1">
      <c r="B67" s="12">
        <f t="shared" si="0"/>
        <v>62</v>
      </c>
      <c r="C67" s="12" t="s">
        <v>59</v>
      </c>
      <c r="D67" s="12" t="s">
        <v>79</v>
      </c>
      <c r="E67" s="13" t="s">
        <v>94</v>
      </c>
      <c r="F67" s="13" t="s">
        <v>95</v>
      </c>
      <c r="G67" s="13">
        <v>16064</v>
      </c>
      <c r="H67" s="86">
        <v>13.6599477024</v>
      </c>
      <c r="I67" s="71">
        <v>3.4671462143720007</v>
      </c>
      <c r="J67" s="61">
        <v>3.3144378208216979E-3</v>
      </c>
      <c r="K67" s="63">
        <v>49208</v>
      </c>
      <c r="L67" s="10" t="s">
        <v>125</v>
      </c>
      <c r="M67" s="64">
        <v>1.2999999999999999E-2</v>
      </c>
      <c r="N67" s="13" t="s">
        <v>124</v>
      </c>
      <c r="O67" s="10" t="s">
        <v>127</v>
      </c>
      <c r="P67" s="10" t="s">
        <v>135</v>
      </c>
      <c r="Q67" s="93" t="s">
        <v>198</v>
      </c>
      <c r="R67" s="93" t="s">
        <v>283</v>
      </c>
    </row>
    <row r="68" spans="2:18" ht="15" customHeight="1">
      <c r="B68" s="12">
        <f t="shared" si="0"/>
        <v>63</v>
      </c>
      <c r="C68" s="12" t="s">
        <v>540</v>
      </c>
      <c r="D68" s="12" t="s">
        <v>368</v>
      </c>
      <c r="E68" s="13" t="s">
        <v>541</v>
      </c>
      <c r="F68" s="13" t="s">
        <v>542</v>
      </c>
      <c r="G68" s="13">
        <v>12001</v>
      </c>
      <c r="H68" s="86">
        <v>12.0095088441313</v>
      </c>
      <c r="I68" s="71">
        <v>3.7764670800085844</v>
      </c>
      <c r="J68" s="61">
        <v>2.9139767728018394E-3</v>
      </c>
      <c r="K68" s="63">
        <v>49558</v>
      </c>
      <c r="L68" s="10" t="s">
        <v>125</v>
      </c>
      <c r="M68" s="64">
        <v>2.5000000000000001E-2</v>
      </c>
      <c r="N68" s="13" t="s">
        <v>124</v>
      </c>
      <c r="O68" s="10" t="s">
        <v>136</v>
      </c>
      <c r="P68" s="10" t="s">
        <v>131</v>
      </c>
      <c r="Q68" s="93" t="s">
        <v>555</v>
      </c>
      <c r="R68" s="93" t="s">
        <v>556</v>
      </c>
    </row>
    <row r="69" spans="2:18" ht="15" customHeight="1">
      <c r="B69" s="12">
        <f t="shared" si="0"/>
        <v>64</v>
      </c>
      <c r="C69" s="12" t="s">
        <v>237</v>
      </c>
      <c r="D69" s="12" t="s">
        <v>368</v>
      </c>
      <c r="E69" s="13" t="s">
        <v>238</v>
      </c>
      <c r="F69" s="13" t="s">
        <v>239</v>
      </c>
      <c r="G69" s="13">
        <v>11150</v>
      </c>
      <c r="H69" s="86">
        <v>10.4505486073099</v>
      </c>
      <c r="I69" s="71">
        <v>11.234653530345421</v>
      </c>
      <c r="J69" s="61">
        <v>2.535712017866492E-3</v>
      </c>
      <c r="K69" s="63">
        <v>53807</v>
      </c>
      <c r="L69" s="10" t="s">
        <v>123</v>
      </c>
      <c r="M69" s="64">
        <v>6.6500000000000004E-2</v>
      </c>
      <c r="N69" s="13" t="s">
        <v>124</v>
      </c>
      <c r="O69" s="10" t="s">
        <v>127</v>
      </c>
      <c r="P69" s="10" t="s">
        <v>138</v>
      </c>
      <c r="Q69" s="93" t="s">
        <v>242</v>
      </c>
      <c r="R69" s="93" t="s">
        <v>243</v>
      </c>
    </row>
    <row r="70" spans="2:18" ht="15" customHeight="1">
      <c r="B70" s="12">
        <f t="shared" si="0"/>
        <v>65</v>
      </c>
      <c r="C70" s="12" t="s">
        <v>277</v>
      </c>
      <c r="D70" s="12" t="s">
        <v>89</v>
      </c>
      <c r="E70" s="13" t="s">
        <v>278</v>
      </c>
      <c r="F70" s="13" t="s">
        <v>279</v>
      </c>
      <c r="G70" s="13">
        <v>26000</v>
      </c>
      <c r="H70" s="86">
        <v>9.1332237048000007</v>
      </c>
      <c r="I70" s="71">
        <v>0.87932494382091819</v>
      </c>
      <c r="J70" s="61">
        <v>2.2160774501278511E-3</v>
      </c>
      <c r="K70" s="63">
        <v>46202</v>
      </c>
      <c r="L70" s="10" t="s">
        <v>123</v>
      </c>
      <c r="M70" s="64">
        <v>7.0000000000000007E-2</v>
      </c>
      <c r="N70" s="13" t="s">
        <v>124</v>
      </c>
      <c r="O70" s="10" t="s">
        <v>128</v>
      </c>
      <c r="P70" s="10" t="s">
        <v>131</v>
      </c>
      <c r="Q70" s="93" t="s">
        <v>281</v>
      </c>
      <c r="R70" s="93" t="s">
        <v>356</v>
      </c>
    </row>
    <row r="71" spans="2:18" ht="15" customHeight="1">
      <c r="B71" s="12">
        <f t="shared" si="0"/>
        <v>66</v>
      </c>
      <c r="C71" s="12" t="s">
        <v>66</v>
      </c>
      <c r="D71" s="12" t="s">
        <v>74</v>
      </c>
      <c r="E71" s="13" t="s">
        <v>106</v>
      </c>
      <c r="F71" s="13" t="s">
        <v>107</v>
      </c>
      <c r="G71" s="13">
        <v>20000</v>
      </c>
      <c r="H71" s="86">
        <v>8.0757315799999994</v>
      </c>
      <c r="I71" s="71">
        <v>0.62618278375086023</v>
      </c>
      <c r="J71" s="61">
        <v>1.9594884814129552E-3</v>
      </c>
      <c r="K71" s="63">
        <v>46314</v>
      </c>
      <c r="L71" s="10" t="s">
        <v>123</v>
      </c>
      <c r="M71" s="64">
        <v>7.4999999999999997E-2</v>
      </c>
      <c r="N71" s="13" t="s">
        <v>124</v>
      </c>
      <c r="O71" s="10" t="s">
        <v>128</v>
      </c>
      <c r="P71" s="10" t="s">
        <v>129</v>
      </c>
      <c r="Q71" s="93" t="s">
        <v>205</v>
      </c>
      <c r="R71" s="93" t="s">
        <v>320</v>
      </c>
    </row>
    <row r="72" spans="2:18" ht="15" customHeight="1">
      <c r="B72" s="12">
        <f t="shared" ref="B72:B92" si="1">B71+1</f>
        <v>67</v>
      </c>
      <c r="C72" s="12" t="s">
        <v>70</v>
      </c>
      <c r="D72" s="12" t="s">
        <v>74</v>
      </c>
      <c r="E72" s="13" t="s">
        <v>115</v>
      </c>
      <c r="F72" s="13" t="s">
        <v>116</v>
      </c>
      <c r="G72" s="13">
        <v>9216</v>
      </c>
      <c r="H72" s="86">
        <v>7.9336872778752001</v>
      </c>
      <c r="I72" s="71">
        <v>3.6934534108772064</v>
      </c>
      <c r="J72" s="61">
        <v>1.9250229755814841E-3</v>
      </c>
      <c r="K72" s="63">
        <v>48745</v>
      </c>
      <c r="L72" s="10" t="s">
        <v>123</v>
      </c>
      <c r="M72" s="64">
        <v>6.4699999999999994E-2</v>
      </c>
      <c r="N72" s="13" t="s">
        <v>124</v>
      </c>
      <c r="O72" s="10" t="s">
        <v>127</v>
      </c>
      <c r="P72" s="10" t="s">
        <v>140</v>
      </c>
      <c r="Q72" s="93" t="s">
        <v>211</v>
      </c>
      <c r="R72" s="93" t="s">
        <v>212</v>
      </c>
    </row>
    <row r="73" spans="2:18" ht="15" customHeight="1">
      <c r="B73" s="12">
        <f t="shared" si="1"/>
        <v>68</v>
      </c>
      <c r="C73" s="12" t="s">
        <v>347</v>
      </c>
      <c r="D73" s="12" t="s">
        <v>89</v>
      </c>
      <c r="E73" s="13" t="s">
        <v>348</v>
      </c>
      <c r="F73" s="13" t="s">
        <v>349</v>
      </c>
      <c r="G73" s="13">
        <v>9658</v>
      </c>
      <c r="H73" s="86">
        <v>7.26442057133122</v>
      </c>
      <c r="I73" s="71">
        <v>1.3393609699922018</v>
      </c>
      <c r="J73" s="61">
        <v>1.7626326844388317E-3</v>
      </c>
      <c r="K73" s="63">
        <v>47639</v>
      </c>
      <c r="L73" s="10" t="s">
        <v>125</v>
      </c>
      <c r="M73" s="64">
        <v>3.4500000000000003E-2</v>
      </c>
      <c r="N73" s="13" t="s">
        <v>124</v>
      </c>
      <c r="O73" s="10" t="s">
        <v>136</v>
      </c>
      <c r="P73" s="10" t="s">
        <v>131</v>
      </c>
      <c r="Q73" s="93" t="s">
        <v>357</v>
      </c>
      <c r="R73" s="93" t="s">
        <v>356</v>
      </c>
    </row>
    <row r="74" spans="2:18" ht="15" customHeight="1">
      <c r="B74" s="12">
        <f t="shared" si="1"/>
        <v>69</v>
      </c>
      <c r="C74" s="12" t="s">
        <v>67</v>
      </c>
      <c r="D74" s="12" t="s">
        <v>89</v>
      </c>
      <c r="E74" s="13" t="s">
        <v>108</v>
      </c>
      <c r="F74" s="13" t="s">
        <v>109</v>
      </c>
      <c r="G74" s="13">
        <v>10000</v>
      </c>
      <c r="H74" s="86">
        <v>7.0793508386000008</v>
      </c>
      <c r="I74" s="71">
        <v>4.2259145339577202</v>
      </c>
      <c r="J74" s="61">
        <v>1.7177275255745744E-3</v>
      </c>
      <c r="K74" s="63">
        <v>49116</v>
      </c>
      <c r="L74" s="10" t="s">
        <v>125</v>
      </c>
      <c r="M74" s="64">
        <v>1.09E-2</v>
      </c>
      <c r="N74" s="13" t="s">
        <v>124</v>
      </c>
      <c r="O74" s="10" t="s">
        <v>128</v>
      </c>
      <c r="P74" s="10" t="s">
        <v>134</v>
      </c>
      <c r="Q74" s="93" t="s">
        <v>206</v>
      </c>
      <c r="R74" s="93" t="s">
        <v>207</v>
      </c>
    </row>
    <row r="75" spans="2:18" ht="15" customHeight="1">
      <c r="B75" s="12">
        <f t="shared" si="1"/>
        <v>70</v>
      </c>
      <c r="C75" s="12" t="s">
        <v>321</v>
      </c>
      <c r="D75" s="12" t="s">
        <v>89</v>
      </c>
      <c r="E75" s="13" t="s">
        <v>322</v>
      </c>
      <c r="F75" s="13" t="s">
        <v>323</v>
      </c>
      <c r="G75" s="13">
        <v>6655</v>
      </c>
      <c r="H75" s="86">
        <v>5.8981233800164494</v>
      </c>
      <c r="I75" s="71">
        <v>4.3405966164242669</v>
      </c>
      <c r="J75" s="61">
        <v>1.4311155231703085E-3</v>
      </c>
      <c r="K75" s="63">
        <v>49388</v>
      </c>
      <c r="L75" s="10" t="s">
        <v>123</v>
      </c>
      <c r="M75" s="64">
        <v>7.0000000000000007E-2</v>
      </c>
      <c r="N75" s="13" t="s">
        <v>124</v>
      </c>
      <c r="O75" s="10" t="s">
        <v>128</v>
      </c>
      <c r="P75" s="10" t="s">
        <v>130</v>
      </c>
      <c r="Q75" s="93" t="s">
        <v>333</v>
      </c>
      <c r="R75" s="93" t="s">
        <v>334</v>
      </c>
    </row>
    <row r="76" spans="2:18" ht="15" customHeight="1">
      <c r="B76" s="12">
        <f t="shared" si="1"/>
        <v>71</v>
      </c>
      <c r="C76" s="12" t="s">
        <v>324</v>
      </c>
      <c r="D76" s="12" t="s">
        <v>89</v>
      </c>
      <c r="E76" s="13" t="s">
        <v>325</v>
      </c>
      <c r="F76" s="13" t="s">
        <v>326</v>
      </c>
      <c r="G76" s="13">
        <v>5737</v>
      </c>
      <c r="H76" s="86">
        <v>5.1761757251685303</v>
      </c>
      <c r="I76" s="71">
        <v>4.3844064174425679</v>
      </c>
      <c r="J76" s="61">
        <v>1.255942772584956E-3</v>
      </c>
      <c r="K76" s="63">
        <v>49388</v>
      </c>
      <c r="L76" s="10" t="s">
        <v>123</v>
      </c>
      <c r="M76" s="64">
        <v>7.0000000000000007E-2</v>
      </c>
      <c r="N76" s="13" t="s">
        <v>124</v>
      </c>
      <c r="O76" s="10" t="s">
        <v>128</v>
      </c>
      <c r="P76" s="10" t="s">
        <v>130</v>
      </c>
      <c r="Q76" s="93" t="s">
        <v>333</v>
      </c>
      <c r="R76" s="93" t="s">
        <v>334</v>
      </c>
    </row>
    <row r="77" spans="2:18" ht="15" customHeight="1">
      <c r="B77" s="12">
        <f t="shared" si="1"/>
        <v>72</v>
      </c>
      <c r="C77" s="12" t="s">
        <v>414</v>
      </c>
      <c r="D77" s="12" t="s">
        <v>74</v>
      </c>
      <c r="E77" s="13" t="s">
        <v>420</v>
      </c>
      <c r="F77" s="13" t="s">
        <v>421</v>
      </c>
      <c r="G77" s="13">
        <v>5000</v>
      </c>
      <c r="H77" s="86">
        <v>4.8400366045499998</v>
      </c>
      <c r="I77" s="71">
        <v>2.5835467458631891</v>
      </c>
      <c r="J77" s="61">
        <v>1.1743822689352929E-3</v>
      </c>
      <c r="K77" s="63">
        <v>47018</v>
      </c>
      <c r="L77" s="10" t="s">
        <v>123</v>
      </c>
      <c r="M77" s="64">
        <v>0.1</v>
      </c>
      <c r="N77" s="13" t="s">
        <v>124</v>
      </c>
      <c r="O77" s="10" t="s">
        <v>136</v>
      </c>
      <c r="P77" s="10" t="s">
        <v>131</v>
      </c>
      <c r="Q77" s="93" t="s">
        <v>427</v>
      </c>
      <c r="R77" s="93" t="s">
        <v>280</v>
      </c>
    </row>
    <row r="78" spans="2:18" ht="15" customHeight="1">
      <c r="B78" s="12">
        <f t="shared" si="1"/>
        <v>73</v>
      </c>
      <c r="C78" s="12" t="s">
        <v>415</v>
      </c>
      <c r="D78" s="12" t="s">
        <v>74</v>
      </c>
      <c r="E78" s="13" t="s">
        <v>422</v>
      </c>
      <c r="F78" s="13" t="s">
        <v>346</v>
      </c>
      <c r="G78" s="13">
        <v>5000</v>
      </c>
      <c r="H78" s="86">
        <v>4.8368314123499996</v>
      </c>
      <c r="I78" s="71">
        <v>2.6178935066130236</v>
      </c>
      <c r="J78" s="61">
        <v>1.1736045638897005E-3</v>
      </c>
      <c r="K78" s="63">
        <v>47018</v>
      </c>
      <c r="L78" s="10" t="s">
        <v>123</v>
      </c>
      <c r="M78" s="64">
        <v>0.1</v>
      </c>
      <c r="N78" s="13" t="s">
        <v>124</v>
      </c>
      <c r="O78" s="10" t="s">
        <v>136</v>
      </c>
      <c r="P78" s="10" t="s">
        <v>131</v>
      </c>
      <c r="Q78" s="93" t="s">
        <v>427</v>
      </c>
      <c r="R78" s="93" t="s">
        <v>280</v>
      </c>
    </row>
    <row r="79" spans="2:18" ht="15" customHeight="1">
      <c r="B79" s="12">
        <f t="shared" si="1"/>
        <v>74</v>
      </c>
      <c r="C79" s="12" t="s">
        <v>543</v>
      </c>
      <c r="D79" s="12" t="s">
        <v>74</v>
      </c>
      <c r="E79" s="13" t="s">
        <v>544</v>
      </c>
      <c r="F79" s="13" t="s">
        <v>545</v>
      </c>
      <c r="G79" s="13">
        <v>3921</v>
      </c>
      <c r="H79" s="86">
        <v>3.9967935150916198</v>
      </c>
      <c r="I79" s="71">
        <v>3.1</v>
      </c>
      <c r="J79" s="61">
        <v>9.6977849967222745E-4</v>
      </c>
      <c r="K79" s="63">
        <v>47646</v>
      </c>
      <c r="L79" s="10" t="s">
        <v>547</v>
      </c>
      <c r="M79" s="64">
        <v>1.0249999999999999</v>
      </c>
      <c r="N79" s="13" t="s">
        <v>548</v>
      </c>
      <c r="O79" s="10" t="s">
        <v>136</v>
      </c>
      <c r="P79" s="10" t="s">
        <v>131</v>
      </c>
      <c r="Q79" s="93" t="s">
        <v>557</v>
      </c>
      <c r="R79" s="93" t="s">
        <v>558</v>
      </c>
    </row>
    <row r="80" spans="2:18" ht="15" customHeight="1">
      <c r="B80" s="12">
        <f t="shared" si="1"/>
        <v>75</v>
      </c>
      <c r="C80" s="12" t="s">
        <v>327</v>
      </c>
      <c r="D80" s="12" t="s">
        <v>89</v>
      </c>
      <c r="E80" s="13" t="s">
        <v>328</v>
      </c>
      <c r="F80" s="13" t="s">
        <v>329</v>
      </c>
      <c r="G80" s="13">
        <v>4154</v>
      </c>
      <c r="H80" s="86">
        <v>3.7479229496862598</v>
      </c>
      <c r="I80" s="71">
        <v>4.3405966164242669</v>
      </c>
      <c r="J80" s="61">
        <v>9.093927623004893E-4</v>
      </c>
      <c r="K80" s="63">
        <v>49388</v>
      </c>
      <c r="L80" s="10" t="s">
        <v>123</v>
      </c>
      <c r="M80" s="64">
        <v>7.0000000000000007E-2</v>
      </c>
      <c r="N80" s="13" t="s">
        <v>124</v>
      </c>
      <c r="O80" s="10" t="s">
        <v>128</v>
      </c>
      <c r="P80" s="10" t="s">
        <v>130</v>
      </c>
      <c r="Q80" s="93" t="s">
        <v>333</v>
      </c>
      <c r="R80" s="93" t="s">
        <v>334</v>
      </c>
    </row>
    <row r="81" spans="1:18" ht="15" customHeight="1">
      <c r="B81" s="12">
        <f t="shared" si="1"/>
        <v>76</v>
      </c>
      <c r="C81" s="12" t="s">
        <v>330</v>
      </c>
      <c r="D81" s="12" t="s">
        <v>89</v>
      </c>
      <c r="E81" s="13" t="s">
        <v>331</v>
      </c>
      <c r="F81" s="13" t="s">
        <v>332</v>
      </c>
      <c r="G81" s="13">
        <v>4074</v>
      </c>
      <c r="H81" s="86">
        <v>3.6755902972593</v>
      </c>
      <c r="I81" s="71">
        <v>4.3405256058480015</v>
      </c>
      <c r="J81" s="61">
        <v>8.9184203047432391E-4</v>
      </c>
      <c r="K81" s="63">
        <v>49388</v>
      </c>
      <c r="L81" s="10" t="s">
        <v>123</v>
      </c>
      <c r="M81" s="64">
        <v>7.0000000000000007E-2</v>
      </c>
      <c r="N81" s="13" t="s">
        <v>124</v>
      </c>
      <c r="O81" s="10" t="s">
        <v>128</v>
      </c>
      <c r="P81" s="10" t="s">
        <v>130</v>
      </c>
      <c r="Q81" s="93" t="s">
        <v>333</v>
      </c>
      <c r="R81" s="93" t="s">
        <v>334</v>
      </c>
    </row>
    <row r="82" spans="1:18" ht="15" customHeight="1">
      <c r="B82" s="12">
        <f t="shared" si="1"/>
        <v>77</v>
      </c>
      <c r="C82" s="12" t="s">
        <v>68</v>
      </c>
      <c r="D82" s="12" t="s">
        <v>110</v>
      </c>
      <c r="E82" s="13" t="s">
        <v>111</v>
      </c>
      <c r="F82" s="13" t="s">
        <v>112</v>
      </c>
      <c r="G82" s="13">
        <v>13702</v>
      </c>
      <c r="H82" s="86">
        <v>3.2688639955127003</v>
      </c>
      <c r="I82" s="71">
        <v>5.0639765153046064</v>
      </c>
      <c r="J82" s="61">
        <v>7.9315431463519086E-4</v>
      </c>
      <c r="K82" s="63">
        <v>51424</v>
      </c>
      <c r="L82" s="10" t="s">
        <v>123</v>
      </c>
      <c r="M82" s="64">
        <v>8.5000000000000006E-2</v>
      </c>
      <c r="N82" s="13" t="s">
        <v>124</v>
      </c>
      <c r="O82" s="10" t="s">
        <v>136</v>
      </c>
      <c r="P82" s="10" t="s">
        <v>131</v>
      </c>
      <c r="Q82" s="93" t="s">
        <v>208</v>
      </c>
      <c r="R82" s="93" t="s">
        <v>209</v>
      </c>
    </row>
    <row r="83" spans="1:18" ht="15" customHeight="1">
      <c r="B83" s="12">
        <f t="shared" si="1"/>
        <v>78</v>
      </c>
      <c r="C83" s="12" t="s">
        <v>228</v>
      </c>
      <c r="D83" s="12" t="s">
        <v>368</v>
      </c>
      <c r="E83" s="13" t="s">
        <v>96</v>
      </c>
      <c r="F83" s="13" t="s">
        <v>229</v>
      </c>
      <c r="G83" s="13">
        <v>3669</v>
      </c>
      <c r="H83" s="71">
        <v>2.46031748808003</v>
      </c>
      <c r="I83" s="71">
        <v>4.4081124248410619</v>
      </c>
      <c r="J83" s="61">
        <v>5.969692938347606E-4</v>
      </c>
      <c r="K83" s="63">
        <v>49531</v>
      </c>
      <c r="L83" s="10" t="s">
        <v>123</v>
      </c>
      <c r="M83" s="64">
        <v>0.05</v>
      </c>
      <c r="N83" s="13" t="s">
        <v>124</v>
      </c>
      <c r="O83" s="10" t="s">
        <v>127</v>
      </c>
      <c r="P83" s="10" t="s">
        <v>130</v>
      </c>
      <c r="Q83" s="93" t="s">
        <v>230</v>
      </c>
      <c r="R83" s="93" t="s">
        <v>284</v>
      </c>
    </row>
    <row r="84" spans="1:18" ht="15" customHeight="1">
      <c r="B84" s="12">
        <f t="shared" si="1"/>
        <v>79</v>
      </c>
      <c r="C84" s="12" t="s">
        <v>234</v>
      </c>
      <c r="D84" s="12" t="s">
        <v>74</v>
      </c>
      <c r="E84" s="13" t="s">
        <v>235</v>
      </c>
      <c r="F84" s="13" t="s">
        <v>236</v>
      </c>
      <c r="G84" s="13">
        <v>2289</v>
      </c>
      <c r="H84" s="71">
        <v>1.1768815977292502</v>
      </c>
      <c r="I84" s="71">
        <v>0.29262897641035041</v>
      </c>
      <c r="J84" s="61">
        <v>2.8555752650923809E-4</v>
      </c>
      <c r="K84" s="63">
        <v>46068</v>
      </c>
      <c r="L84" s="10" t="s">
        <v>123</v>
      </c>
      <c r="M84" s="64">
        <v>5.9426E-2</v>
      </c>
      <c r="N84" s="13" t="s">
        <v>124</v>
      </c>
      <c r="O84" s="10" t="s">
        <v>128</v>
      </c>
      <c r="P84" s="10" t="s">
        <v>131</v>
      </c>
      <c r="Q84" s="93" t="s">
        <v>240</v>
      </c>
      <c r="R84" s="93" t="s">
        <v>241</v>
      </c>
    </row>
    <row r="85" spans="1:18" ht="15" customHeight="1">
      <c r="B85" s="12">
        <f t="shared" si="1"/>
        <v>80</v>
      </c>
      <c r="C85" s="12" t="s">
        <v>249</v>
      </c>
      <c r="D85" s="12" t="s">
        <v>74</v>
      </c>
      <c r="E85" s="13" t="s">
        <v>250</v>
      </c>
      <c r="F85" s="13" t="s">
        <v>251</v>
      </c>
      <c r="G85" s="13">
        <v>11000</v>
      </c>
      <c r="H85" s="71">
        <v>1.0546863126799999</v>
      </c>
      <c r="I85" s="71">
        <v>1.0436477626951786</v>
      </c>
      <c r="J85" s="61">
        <v>2.5590816890429171E-4</v>
      </c>
      <c r="K85" s="63">
        <v>46290</v>
      </c>
      <c r="L85" s="10" t="s">
        <v>125</v>
      </c>
      <c r="M85" s="64">
        <v>0.05</v>
      </c>
      <c r="N85" s="13" t="s">
        <v>124</v>
      </c>
      <c r="O85" s="10" t="s">
        <v>136</v>
      </c>
      <c r="P85" s="10" t="s">
        <v>131</v>
      </c>
      <c r="Q85" s="93" t="s">
        <v>255</v>
      </c>
      <c r="R85" s="93" t="s">
        <v>256</v>
      </c>
    </row>
    <row r="86" spans="1:18" ht="15" customHeight="1">
      <c r="B86" s="12">
        <f t="shared" si="1"/>
        <v>81</v>
      </c>
      <c r="C86" s="12" t="s">
        <v>72</v>
      </c>
      <c r="D86" s="12" t="s">
        <v>89</v>
      </c>
      <c r="E86" s="13" t="s">
        <v>113</v>
      </c>
      <c r="F86" s="13" t="s">
        <v>120</v>
      </c>
      <c r="G86" s="13">
        <v>1637</v>
      </c>
      <c r="H86" s="71">
        <v>0.96945133635183001</v>
      </c>
      <c r="I86" s="71" t="s">
        <v>15</v>
      </c>
      <c r="J86" s="61">
        <v>2.3522682843698576E-4</v>
      </c>
      <c r="K86" s="63">
        <v>46919</v>
      </c>
      <c r="L86" s="10" t="s">
        <v>126</v>
      </c>
      <c r="M86" s="64">
        <v>5.9570999999999999E-2</v>
      </c>
      <c r="N86" s="13" t="s">
        <v>124</v>
      </c>
      <c r="O86" s="10" t="s">
        <v>127</v>
      </c>
      <c r="P86" s="10" t="s">
        <v>139</v>
      </c>
      <c r="Q86" s="93" t="s">
        <v>215</v>
      </c>
      <c r="R86" s="93" t="s">
        <v>285</v>
      </c>
    </row>
    <row r="87" spans="1:18" ht="15" customHeight="1">
      <c r="B87" s="12">
        <f t="shared" si="1"/>
        <v>82</v>
      </c>
      <c r="C87" s="12" t="s">
        <v>350</v>
      </c>
      <c r="D87" s="12" t="s">
        <v>89</v>
      </c>
      <c r="E87" s="13" t="s">
        <v>351</v>
      </c>
      <c r="F87" s="13" t="s">
        <v>352</v>
      </c>
      <c r="G87" s="13">
        <v>173</v>
      </c>
      <c r="H87" s="71">
        <v>0.13057716676320999</v>
      </c>
      <c r="I87" s="71">
        <v>1.276270377052481</v>
      </c>
      <c r="J87" s="61">
        <v>3.1683130088388671E-5</v>
      </c>
      <c r="K87" s="63">
        <v>47639</v>
      </c>
      <c r="L87" s="10" t="s">
        <v>125</v>
      </c>
      <c r="M87" s="64">
        <v>8.4500000000000006E-2</v>
      </c>
      <c r="N87" s="13" t="s">
        <v>124</v>
      </c>
      <c r="O87" s="10" t="s">
        <v>136</v>
      </c>
      <c r="P87" s="10" t="s">
        <v>131</v>
      </c>
      <c r="Q87" s="93" t="s">
        <v>357</v>
      </c>
      <c r="R87" s="93" t="s">
        <v>356</v>
      </c>
    </row>
    <row r="88" spans="1:18" ht="15" customHeight="1">
      <c r="B88" s="12">
        <f t="shared" si="1"/>
        <v>83</v>
      </c>
      <c r="C88" s="12" t="s">
        <v>73</v>
      </c>
      <c r="D88" s="12" t="s">
        <v>74</v>
      </c>
      <c r="E88" s="13" t="s">
        <v>121</v>
      </c>
      <c r="F88" s="13" t="s">
        <v>122</v>
      </c>
      <c r="G88" s="13">
        <v>45</v>
      </c>
      <c r="H88" s="71">
        <v>1.5336704741759999E-3</v>
      </c>
      <c r="I88" s="71" t="s">
        <v>15</v>
      </c>
      <c r="J88" s="61">
        <v>3.7212846893940691E-7</v>
      </c>
      <c r="K88" s="63" t="s">
        <v>15</v>
      </c>
      <c r="L88" s="10" t="s">
        <v>125</v>
      </c>
      <c r="M88" s="64">
        <v>0.03</v>
      </c>
      <c r="N88" s="13" t="s">
        <v>124</v>
      </c>
      <c r="O88" s="10" t="s">
        <v>128</v>
      </c>
      <c r="P88" s="10" t="s">
        <v>131</v>
      </c>
      <c r="Q88" s="93" t="s">
        <v>216</v>
      </c>
      <c r="R88" s="93" t="s">
        <v>216</v>
      </c>
    </row>
    <row r="89" spans="1:18" ht="15" customHeight="1">
      <c r="B89" s="12">
        <f t="shared" si="1"/>
        <v>84</v>
      </c>
      <c r="C89" s="12" t="s">
        <v>485</v>
      </c>
      <c r="D89" s="12" t="s">
        <v>79</v>
      </c>
      <c r="E89" s="13" t="s">
        <v>486</v>
      </c>
      <c r="F89" s="13" t="s">
        <v>487</v>
      </c>
      <c r="G89" s="13">
        <v>27</v>
      </c>
      <c r="H89" s="71">
        <v>2.7000000000000001E-7</v>
      </c>
      <c r="I89" s="71" t="s">
        <v>15</v>
      </c>
      <c r="J89" s="61">
        <v>6.5512564990613273E-11</v>
      </c>
      <c r="K89" s="63" t="s">
        <v>15</v>
      </c>
      <c r="L89" s="10" t="s">
        <v>123</v>
      </c>
      <c r="M89" s="64">
        <v>0.12041365</v>
      </c>
      <c r="N89" s="13" t="s">
        <v>124</v>
      </c>
      <c r="O89" s="10" t="s">
        <v>136</v>
      </c>
      <c r="P89" s="10" t="s">
        <v>135</v>
      </c>
      <c r="Q89" s="93" t="s">
        <v>488</v>
      </c>
      <c r="R89" s="93" t="s">
        <v>489</v>
      </c>
    </row>
    <row r="90" spans="1:18" ht="15" customHeight="1">
      <c r="B90" s="12">
        <f t="shared" si="1"/>
        <v>85</v>
      </c>
      <c r="C90" s="12" t="s">
        <v>69</v>
      </c>
      <c r="D90" s="12" t="s">
        <v>368</v>
      </c>
      <c r="E90" s="13" t="s">
        <v>113</v>
      </c>
      <c r="F90" s="13" t="s">
        <v>114</v>
      </c>
      <c r="G90" s="13">
        <v>15</v>
      </c>
      <c r="H90" s="71">
        <v>1.4999999999999999E-7</v>
      </c>
      <c r="I90" s="71" t="s">
        <v>15</v>
      </c>
      <c r="J90" s="61">
        <v>3.6395869439229595E-11</v>
      </c>
      <c r="K90" s="63">
        <v>47011</v>
      </c>
      <c r="L90" s="10" t="s">
        <v>126</v>
      </c>
      <c r="M90" s="64">
        <v>7.1500000000000008E-2</v>
      </c>
      <c r="N90" s="13" t="s">
        <v>124</v>
      </c>
      <c r="O90" s="10" t="s">
        <v>127</v>
      </c>
      <c r="P90" s="10" t="s">
        <v>139</v>
      </c>
      <c r="Q90" s="93" t="s">
        <v>210</v>
      </c>
      <c r="R90" s="93" t="s">
        <v>286</v>
      </c>
    </row>
    <row r="91" spans="1:18" ht="15" customHeight="1">
      <c r="B91" s="12">
        <f t="shared" si="1"/>
        <v>86</v>
      </c>
      <c r="C91" s="12" t="s">
        <v>244</v>
      </c>
      <c r="D91" s="12" t="s">
        <v>89</v>
      </c>
      <c r="E91" s="13" t="s">
        <v>245</v>
      </c>
      <c r="F91" s="13" t="s">
        <v>246</v>
      </c>
      <c r="G91" s="13">
        <v>11</v>
      </c>
      <c r="H91" s="71">
        <v>1.0999923000000001E-7</v>
      </c>
      <c r="I91" s="71" t="s">
        <v>15</v>
      </c>
      <c r="J91" s="61">
        <v>2.6690117423305249E-11</v>
      </c>
      <c r="K91" s="63">
        <v>47645</v>
      </c>
      <c r="L91" s="10" t="s">
        <v>126</v>
      </c>
      <c r="M91" s="64">
        <v>0.115</v>
      </c>
      <c r="N91" s="13" t="s">
        <v>124</v>
      </c>
      <c r="O91" s="10" t="s">
        <v>128</v>
      </c>
      <c r="P91" s="10" t="s">
        <v>131</v>
      </c>
      <c r="Q91" s="93" t="s">
        <v>247</v>
      </c>
      <c r="R91" s="93" t="s">
        <v>248</v>
      </c>
    </row>
    <row r="92" spans="1:18" ht="15" customHeight="1">
      <c r="B92" s="12">
        <f t="shared" si="1"/>
        <v>87</v>
      </c>
      <c r="C92" s="12" t="s">
        <v>71</v>
      </c>
      <c r="D92" s="12" t="s">
        <v>117</v>
      </c>
      <c r="E92" s="13" t="s">
        <v>118</v>
      </c>
      <c r="F92" s="13" t="s">
        <v>119</v>
      </c>
      <c r="G92" s="13">
        <v>7</v>
      </c>
      <c r="H92" s="71">
        <v>7.0000000000000005E-8</v>
      </c>
      <c r="I92" s="71" t="s">
        <v>15</v>
      </c>
      <c r="J92" s="61">
        <v>1.6984739071640479E-11</v>
      </c>
      <c r="K92" s="63" t="s">
        <v>15</v>
      </c>
      <c r="L92" s="10" t="s">
        <v>125</v>
      </c>
      <c r="M92" s="64">
        <v>0.05</v>
      </c>
      <c r="N92" s="13" t="s">
        <v>124</v>
      </c>
      <c r="O92" s="10" t="s">
        <v>128</v>
      </c>
      <c r="P92" s="10" t="s">
        <v>131</v>
      </c>
      <c r="Q92" s="93" t="s">
        <v>213</v>
      </c>
      <c r="R92" s="93" t="s">
        <v>214</v>
      </c>
    </row>
    <row r="93" spans="1:18">
      <c r="B93" s="66" t="s">
        <v>141</v>
      </c>
      <c r="C93" s="67"/>
      <c r="D93" s="68"/>
      <c r="E93" s="69"/>
      <c r="F93" s="69"/>
      <c r="G93" s="69"/>
      <c r="H93" s="69">
        <f>SUM(H6:H92)</f>
        <v>3238.0067833975895</v>
      </c>
      <c r="I93" s="74">
        <f>SUMPRODUCT(H6:H92,I6:I92)/SUM(H6:H92)</f>
        <v>4.0414874452627769</v>
      </c>
      <c r="J93" s="70"/>
      <c r="K93" s="69"/>
      <c r="L93" s="69"/>
      <c r="M93" s="69"/>
      <c r="N93" s="69"/>
      <c r="O93" s="69"/>
      <c r="P93" s="69"/>
      <c r="Q93" s="69"/>
      <c r="R93" s="69"/>
    </row>
    <row r="94" spans="1:18">
      <c r="E94" s="16"/>
      <c r="H94" s="85"/>
      <c r="I94" s="85"/>
    </row>
    <row r="95" spans="1:18" s="7" customFormat="1" ht="15.75">
      <c r="A95" s="6" t="s">
        <v>173</v>
      </c>
      <c r="B95" s="83" t="s">
        <v>33</v>
      </c>
      <c r="C95" s="60"/>
      <c r="D95" s="60"/>
      <c r="E95" s="60"/>
      <c r="F95" s="60"/>
      <c r="G95" s="60"/>
      <c r="H95" s="60"/>
      <c r="I95" s="60"/>
      <c r="J95" s="60"/>
      <c r="K95" s="60"/>
      <c r="L95" s="60"/>
      <c r="M95" s="60"/>
      <c r="N95" s="60"/>
      <c r="O95" s="60"/>
      <c r="P95" s="60"/>
      <c r="Q95" s="60"/>
      <c r="R95" s="60"/>
    </row>
    <row r="96" spans="1:18" s="7" customFormat="1">
      <c r="A96" s="6"/>
      <c r="B96" s="57" t="s">
        <v>35</v>
      </c>
      <c r="C96" s="57" t="s">
        <v>142</v>
      </c>
      <c r="D96" s="57" t="s">
        <v>143</v>
      </c>
      <c r="E96" s="58" t="s">
        <v>144</v>
      </c>
      <c r="F96" s="58" t="s">
        <v>145</v>
      </c>
      <c r="G96" s="58" t="s">
        <v>146</v>
      </c>
      <c r="H96" s="58" t="s">
        <v>147</v>
      </c>
      <c r="I96" s="58" t="s">
        <v>43</v>
      </c>
      <c r="J96"/>
      <c r="K96"/>
      <c r="L96"/>
      <c r="M96"/>
      <c r="N96"/>
      <c r="O96"/>
      <c r="P96"/>
      <c r="Q96" s="60"/>
      <c r="R96" s="60"/>
    </row>
    <row r="97" spans="2:18">
      <c r="B97" s="9">
        <v>1</v>
      </c>
      <c r="C97" s="9" t="s">
        <v>153</v>
      </c>
      <c r="D97" s="9" t="s">
        <v>136</v>
      </c>
      <c r="E97" s="75" t="s">
        <v>225</v>
      </c>
      <c r="F97" s="82">
        <v>83851349.824970007</v>
      </c>
      <c r="G97" s="72">
        <v>4.4455920000000004</v>
      </c>
      <c r="H97" s="72">
        <v>9.9064340000000009</v>
      </c>
      <c r="I97" s="75">
        <f>F97/Características!$F$29</f>
        <v>2.0345618536885171E-2</v>
      </c>
      <c r="J97"/>
      <c r="K97"/>
      <c r="L97"/>
      <c r="M97"/>
      <c r="N97"/>
      <c r="O97"/>
      <c r="P97"/>
      <c r="Q97" s="60"/>
      <c r="R97" s="60"/>
    </row>
    <row r="98" spans="2:18">
      <c r="B98" s="9">
        <f>B97+1</f>
        <v>2</v>
      </c>
      <c r="C98" s="9" t="s">
        <v>429</v>
      </c>
      <c r="D98" s="9" t="s">
        <v>155</v>
      </c>
      <c r="E98" s="20" t="s">
        <v>224</v>
      </c>
      <c r="F98" s="82">
        <v>68299696</v>
      </c>
      <c r="G98" s="72">
        <v>1.55</v>
      </c>
      <c r="H98" s="72">
        <v>0</v>
      </c>
      <c r="I98" s="75">
        <f>F98/Características!$F$29</f>
        <v>1.657217878903381E-2</v>
      </c>
      <c r="J98"/>
      <c r="K98"/>
      <c r="L98"/>
      <c r="M98"/>
      <c r="N98"/>
      <c r="O98"/>
      <c r="P98"/>
      <c r="Q98" s="60"/>
      <c r="R98" s="60"/>
    </row>
    <row r="99" spans="2:18">
      <c r="B99" s="9">
        <f t="shared" ref="B99:B117" si="2">B98+1</f>
        <v>3</v>
      </c>
      <c r="C99" s="9" t="s">
        <v>288</v>
      </c>
      <c r="D99" s="9" t="s">
        <v>155</v>
      </c>
      <c r="E99" s="20" t="s">
        <v>225</v>
      </c>
      <c r="F99" s="82">
        <v>52393912.233629994</v>
      </c>
      <c r="G99" s="72">
        <v>1.1881968000000001</v>
      </c>
      <c r="H99" s="72">
        <v>1.39374646</v>
      </c>
      <c r="I99" s="75">
        <f>F99/Características!$F$29</f>
        <v>1.2712813260437677E-2</v>
      </c>
      <c r="J99"/>
      <c r="K99"/>
      <c r="L99"/>
      <c r="M99"/>
      <c r="N99"/>
      <c r="O99"/>
      <c r="P99"/>
      <c r="Q99" s="60"/>
      <c r="R99" s="60"/>
    </row>
    <row r="100" spans="2:18">
      <c r="B100" s="9">
        <f t="shared" si="2"/>
        <v>4</v>
      </c>
      <c r="C100" s="9" t="s">
        <v>366</v>
      </c>
      <c r="D100" s="9" t="s">
        <v>155</v>
      </c>
      <c r="E100" s="20" t="s">
        <v>158</v>
      </c>
      <c r="F100" s="82">
        <v>37436283</v>
      </c>
      <c r="G100" s="72">
        <v>0.08</v>
      </c>
      <c r="H100" s="72">
        <v>0</v>
      </c>
      <c r="I100" s="75">
        <f>F100/Características!$F$29</f>
        <v>9.0835071223870027E-3</v>
      </c>
      <c r="J100"/>
      <c r="K100"/>
      <c r="L100"/>
      <c r="M100"/>
      <c r="N100"/>
      <c r="O100"/>
      <c r="P100"/>
      <c r="Q100" s="60"/>
      <c r="R100" s="60"/>
    </row>
    <row r="101" spans="2:18">
      <c r="B101" s="9">
        <f t="shared" si="2"/>
        <v>5</v>
      </c>
      <c r="C101" s="9" t="s">
        <v>358</v>
      </c>
      <c r="D101" s="9" t="s">
        <v>155</v>
      </c>
      <c r="E101" s="20" t="s">
        <v>225</v>
      </c>
      <c r="F101" s="82">
        <v>22707259.200000003</v>
      </c>
      <c r="G101" s="72">
        <v>0.63480105399999998</v>
      </c>
      <c r="H101" s="72">
        <v>0.14601459999999999</v>
      </c>
      <c r="I101" s="75">
        <f>F101/Características!$F$29</f>
        <v>5.5096696077729674E-3</v>
      </c>
      <c r="J101"/>
      <c r="K101"/>
      <c r="L101"/>
      <c r="M101"/>
      <c r="N101"/>
      <c r="O101"/>
      <c r="P101"/>
      <c r="Q101" s="60"/>
      <c r="R101" s="60"/>
    </row>
    <row r="102" spans="2:18">
      <c r="B102" s="9">
        <f t="shared" si="2"/>
        <v>6</v>
      </c>
      <c r="C102" s="9" t="s">
        <v>154</v>
      </c>
      <c r="D102" s="9" t="s">
        <v>155</v>
      </c>
      <c r="E102" s="20" t="s">
        <v>224</v>
      </c>
      <c r="F102" s="82">
        <v>15749589.784198001</v>
      </c>
      <c r="G102" s="72">
        <v>0.18160000000000001</v>
      </c>
      <c r="H102" s="72">
        <v>0</v>
      </c>
      <c r="I102" s="75">
        <f>F102/Características!$F$29</f>
        <v>3.8214667567139644E-3</v>
      </c>
      <c r="J102"/>
      <c r="K102"/>
      <c r="L102"/>
      <c r="M102"/>
      <c r="N102"/>
      <c r="O102"/>
      <c r="P102"/>
      <c r="Q102" s="60"/>
      <c r="R102" s="60"/>
    </row>
    <row r="103" spans="2:18">
      <c r="B103" s="9">
        <f t="shared" si="2"/>
        <v>7</v>
      </c>
      <c r="C103" s="9" t="s">
        <v>367</v>
      </c>
      <c r="D103" s="9" t="s">
        <v>155</v>
      </c>
      <c r="E103" s="20" t="s">
        <v>156</v>
      </c>
      <c r="F103" s="82">
        <v>19353951</v>
      </c>
      <c r="G103" s="72">
        <v>0.19</v>
      </c>
      <c r="H103" s="72">
        <v>0</v>
      </c>
      <c r="I103" s="75">
        <f>F103/Características!$F$29</f>
        <v>4.6960258248616472E-3</v>
      </c>
      <c r="J103"/>
      <c r="K103"/>
      <c r="L103"/>
      <c r="M103"/>
      <c r="N103"/>
      <c r="O103"/>
      <c r="P103"/>
      <c r="Q103" s="60"/>
      <c r="R103" s="60"/>
    </row>
    <row r="104" spans="2:18">
      <c r="B104" s="9">
        <f t="shared" si="2"/>
        <v>8</v>
      </c>
      <c r="C104" s="9" t="s">
        <v>232</v>
      </c>
      <c r="D104" s="9" t="s">
        <v>155</v>
      </c>
      <c r="E104" s="20" t="s">
        <v>157</v>
      </c>
      <c r="F104" s="82">
        <v>17133202.199999999</v>
      </c>
      <c r="G104" s="72">
        <v>0.11</v>
      </c>
      <c r="H104" s="72">
        <v>0</v>
      </c>
      <c r="I104" s="75">
        <f>F104/Características!$F$29</f>
        <v>4.157185268980808E-3</v>
      </c>
      <c r="J104"/>
      <c r="K104"/>
      <c r="L104"/>
      <c r="M104"/>
      <c r="N104"/>
      <c r="O104"/>
      <c r="P104"/>
      <c r="Q104" s="60"/>
      <c r="R104" s="60"/>
    </row>
    <row r="105" spans="2:18">
      <c r="B105" s="9">
        <f t="shared" si="2"/>
        <v>9</v>
      </c>
      <c r="C105" s="9" t="s">
        <v>152</v>
      </c>
      <c r="D105" s="9" t="s">
        <v>155</v>
      </c>
      <c r="E105" s="20" t="s">
        <v>157</v>
      </c>
      <c r="F105" s="82">
        <v>12613192.140000001</v>
      </c>
      <c r="G105" s="72">
        <v>9.5000000000000001E-2</v>
      </c>
      <c r="H105" s="72">
        <v>0</v>
      </c>
      <c r="I105" s="75">
        <f>F105/Características!$F$29</f>
        <v>3.0604539622623799E-3</v>
      </c>
      <c r="J105"/>
      <c r="K105"/>
      <c r="L105"/>
      <c r="M105"/>
      <c r="N105"/>
      <c r="O105"/>
      <c r="P105"/>
      <c r="Q105" s="60"/>
      <c r="R105" s="60"/>
    </row>
    <row r="106" spans="2:18">
      <c r="B106" s="9">
        <f t="shared" si="2"/>
        <v>10</v>
      </c>
      <c r="C106" s="9" t="s">
        <v>227</v>
      </c>
      <c r="D106" s="9" t="s">
        <v>155</v>
      </c>
      <c r="E106" s="20" t="s">
        <v>157</v>
      </c>
      <c r="F106" s="82">
        <v>12279517.51</v>
      </c>
      <c r="G106" s="72">
        <v>1</v>
      </c>
      <c r="H106" s="72">
        <v>0</v>
      </c>
      <c r="I106" s="75">
        <f>F106/Características!$F$29</f>
        <v>2.9794914404712913E-3</v>
      </c>
      <c r="J106"/>
      <c r="K106"/>
      <c r="L106"/>
      <c r="M106"/>
      <c r="N106"/>
      <c r="O106"/>
      <c r="P106"/>
      <c r="Q106" s="60"/>
      <c r="R106" s="60"/>
    </row>
    <row r="107" spans="2:18">
      <c r="B107" s="9">
        <f t="shared" si="2"/>
        <v>11</v>
      </c>
      <c r="C107" s="9" t="s">
        <v>233</v>
      </c>
      <c r="D107" s="9" t="s">
        <v>155</v>
      </c>
      <c r="E107" s="20" t="s">
        <v>157</v>
      </c>
      <c r="F107" s="82">
        <v>9097000</v>
      </c>
      <c r="G107" s="72">
        <v>0.11</v>
      </c>
      <c r="H107" s="72">
        <v>0</v>
      </c>
      <c r="I107" s="75">
        <f>F107/Características!$F$29</f>
        <v>2.2072881619244777E-3</v>
      </c>
      <c r="J107"/>
      <c r="K107"/>
      <c r="L107"/>
      <c r="M107"/>
      <c r="N107"/>
      <c r="O107"/>
      <c r="P107"/>
      <c r="Q107" s="60"/>
      <c r="R107" s="60"/>
    </row>
    <row r="108" spans="2:18">
      <c r="B108" s="9">
        <f t="shared" si="2"/>
        <v>12</v>
      </c>
      <c r="C108" s="9" t="s">
        <v>410</v>
      </c>
      <c r="D108" s="9" t="s">
        <v>136</v>
      </c>
      <c r="E108" s="20" t="s">
        <v>411</v>
      </c>
      <c r="F108" s="82">
        <v>6373532</v>
      </c>
      <c r="G108" s="72">
        <v>1</v>
      </c>
      <c r="H108" s="72">
        <v>0</v>
      </c>
      <c r="I108" s="75">
        <f>F108/Características!$F$29</f>
        <v>1.5464682569250126E-3</v>
      </c>
      <c r="J108" s="60"/>
      <c r="K108" s="60"/>
      <c r="L108" s="60"/>
      <c r="M108" s="60"/>
      <c r="N108" s="60"/>
      <c r="O108" s="60"/>
      <c r="P108" s="60"/>
      <c r="Q108" s="60"/>
      <c r="R108" s="60"/>
    </row>
    <row r="109" spans="2:18">
      <c r="B109" s="9">
        <f t="shared" si="2"/>
        <v>13</v>
      </c>
      <c r="C109" s="9" t="s">
        <v>151</v>
      </c>
      <c r="D109" s="9" t="s">
        <v>155</v>
      </c>
      <c r="E109" s="20" t="s">
        <v>157</v>
      </c>
      <c r="F109" s="82">
        <v>7027410.4800000004</v>
      </c>
      <c r="G109" s="72">
        <v>0.09</v>
      </c>
      <c r="H109" s="72">
        <v>0</v>
      </c>
      <c r="I109" s="75">
        <f>F109/Características!$F$29</f>
        <v>1.7051247621730253E-3</v>
      </c>
      <c r="J109" s="60"/>
      <c r="K109" s="60"/>
      <c r="L109" s="60"/>
      <c r="M109" s="60"/>
      <c r="N109" s="60"/>
      <c r="O109" s="60"/>
      <c r="P109" s="60"/>
      <c r="Q109" s="60"/>
      <c r="R109" s="60"/>
    </row>
    <row r="110" spans="2:18">
      <c r="B110" s="9">
        <f t="shared" si="2"/>
        <v>14</v>
      </c>
      <c r="C110" s="9" t="s">
        <v>231</v>
      </c>
      <c r="D110" s="9" t="s">
        <v>155</v>
      </c>
      <c r="E110" s="20" t="s">
        <v>157</v>
      </c>
      <c r="F110" s="82">
        <v>6274162.0800000001</v>
      </c>
      <c r="G110" s="72">
        <v>0.95</v>
      </c>
      <c r="H110" s="72">
        <v>0</v>
      </c>
      <c r="I110" s="75">
        <f>F110/Características!$F$29</f>
        <v>1.5223572260283013E-3</v>
      </c>
      <c r="J110" s="60"/>
      <c r="K110" s="60"/>
      <c r="L110" s="60"/>
      <c r="M110" s="60"/>
      <c r="N110" s="60"/>
      <c r="O110" s="60"/>
      <c r="P110" s="60"/>
      <c r="Q110" s="60"/>
      <c r="R110" s="60"/>
    </row>
    <row r="111" spans="2:18">
      <c r="B111" s="9">
        <f t="shared" si="2"/>
        <v>15</v>
      </c>
      <c r="C111" s="9" t="s">
        <v>481</v>
      </c>
      <c r="D111" s="9" t="s">
        <v>136</v>
      </c>
      <c r="E111" s="20" t="s">
        <v>157</v>
      </c>
      <c r="F111" s="82">
        <v>3735999.6999999997</v>
      </c>
      <c r="G111" s="72">
        <v>0.10195227852935855</v>
      </c>
      <c r="H111" s="72">
        <v>0</v>
      </c>
      <c r="I111" s="75">
        <f>F111/Características!$F$29</f>
        <v>9.0649971537467287E-4</v>
      </c>
      <c r="J111" s="60"/>
      <c r="K111" s="60"/>
      <c r="L111" s="60"/>
      <c r="M111" s="60"/>
      <c r="N111" s="60"/>
      <c r="O111" s="60"/>
      <c r="P111" s="60"/>
      <c r="Q111" s="60"/>
      <c r="R111" s="60"/>
    </row>
    <row r="112" spans="2:18">
      <c r="B112" s="9">
        <f t="shared" si="2"/>
        <v>16</v>
      </c>
      <c r="C112" s="9" t="s">
        <v>439</v>
      </c>
      <c r="D112" s="9" t="s">
        <v>155</v>
      </c>
      <c r="E112" s="20" t="s">
        <v>157</v>
      </c>
      <c r="F112" s="82">
        <v>4178087.03</v>
      </c>
      <c r="G112" s="72">
        <v>0.11</v>
      </c>
      <c r="H112" s="72">
        <v>0</v>
      </c>
      <c r="I112" s="75">
        <f>F112/Características!$F$29</f>
        <v>1.0137674003307903E-3</v>
      </c>
      <c r="J112" s="60"/>
      <c r="K112" s="60"/>
      <c r="L112" s="60"/>
      <c r="M112" s="60"/>
      <c r="N112" s="60"/>
      <c r="O112" s="60"/>
      <c r="P112" s="60"/>
      <c r="Q112" s="60"/>
      <c r="R112" s="60"/>
    </row>
    <row r="113" spans="1:18">
      <c r="B113" s="9">
        <f t="shared" si="2"/>
        <v>17</v>
      </c>
      <c r="C113" s="9" t="s">
        <v>484</v>
      </c>
      <c r="D113" s="9" t="s">
        <v>136</v>
      </c>
      <c r="E113" s="20" t="s">
        <v>482</v>
      </c>
      <c r="F113" s="82">
        <v>3914756.4639092004</v>
      </c>
      <c r="G113" s="72">
        <v>0.1</v>
      </c>
      <c r="H113" s="72">
        <v>0</v>
      </c>
      <c r="I113" s="75">
        <f>F113/Características!$F$29</f>
        <v>9.4987310097879591E-4</v>
      </c>
      <c r="J113" s="60"/>
      <c r="K113" s="60"/>
      <c r="L113" s="60"/>
      <c r="M113" s="60"/>
      <c r="N113" s="60"/>
      <c r="O113" s="60"/>
      <c r="P113" s="60"/>
      <c r="Q113" s="60"/>
      <c r="R113" s="60"/>
    </row>
    <row r="114" spans="1:18">
      <c r="B114" s="9">
        <f t="shared" si="2"/>
        <v>18</v>
      </c>
      <c r="C114" s="9" t="s">
        <v>150</v>
      </c>
      <c r="D114" s="9" t="s">
        <v>136</v>
      </c>
      <c r="E114" s="20" t="s">
        <v>225</v>
      </c>
      <c r="F114" s="82">
        <v>1819557.5999999999</v>
      </c>
      <c r="G114" s="72">
        <v>0</v>
      </c>
      <c r="H114" s="72">
        <v>9.0328408299999996</v>
      </c>
      <c r="I114" s="75">
        <f>F114/Características!$F$29</f>
        <v>4.4149587231171963E-4</v>
      </c>
      <c r="J114" s="60"/>
      <c r="K114" s="60"/>
      <c r="L114" s="60"/>
      <c r="M114" s="60"/>
      <c r="N114" s="60"/>
      <c r="O114" s="60"/>
      <c r="P114" s="60"/>
      <c r="Q114" s="60"/>
      <c r="R114" s="60"/>
    </row>
    <row r="115" spans="1:18">
      <c r="B115" s="9">
        <f t="shared" si="2"/>
        <v>19</v>
      </c>
      <c r="C115" s="9" t="s">
        <v>148</v>
      </c>
      <c r="D115" s="9" t="s">
        <v>136</v>
      </c>
      <c r="E115" s="20" t="s">
        <v>226</v>
      </c>
      <c r="F115" s="82">
        <v>818654.25</v>
      </c>
      <c r="G115" s="72">
        <v>9.6000000000000002E-2</v>
      </c>
      <c r="H115" s="72">
        <v>0</v>
      </c>
      <c r="I115" s="75">
        <f>F115/Características!$F$29</f>
        <v>1.9863755465913615E-4</v>
      </c>
      <c r="J115" s="60"/>
      <c r="K115" s="60"/>
      <c r="L115" s="60"/>
      <c r="M115" s="60"/>
      <c r="N115" s="60"/>
      <c r="O115" s="60"/>
      <c r="P115" s="60"/>
      <c r="Q115" s="60"/>
      <c r="R115" s="60"/>
    </row>
    <row r="116" spans="1:18">
      <c r="B116" s="9">
        <f t="shared" si="2"/>
        <v>20</v>
      </c>
      <c r="C116" s="9" t="s">
        <v>149</v>
      </c>
      <c r="D116" s="9" t="s">
        <v>155</v>
      </c>
      <c r="E116" s="20" t="s">
        <v>156</v>
      </c>
      <c r="F116" s="82">
        <v>624509.76</v>
      </c>
      <c r="G116" s="72">
        <v>0.41</v>
      </c>
      <c r="H116" s="72">
        <v>0</v>
      </c>
      <c r="I116" s="75">
        <f>F116/Características!$F$29</f>
        <v>1.5153050458989741E-4</v>
      </c>
      <c r="J116" s="60"/>
      <c r="K116" s="60"/>
      <c r="L116" s="60"/>
      <c r="M116" s="60"/>
      <c r="N116" s="60"/>
      <c r="O116" s="60"/>
      <c r="P116" s="60"/>
      <c r="Q116" s="60"/>
      <c r="R116" s="60"/>
    </row>
    <row r="117" spans="1:18">
      <c r="B117" s="9">
        <f t="shared" si="2"/>
        <v>21</v>
      </c>
      <c r="C117" s="9" t="s">
        <v>520</v>
      </c>
      <c r="D117" s="9" t="s">
        <v>155</v>
      </c>
      <c r="E117" s="20" t="s">
        <v>158</v>
      </c>
      <c r="F117" s="82">
        <v>53091324.199999996</v>
      </c>
      <c r="G117" s="72">
        <v>9.8422002228559347E-2</v>
      </c>
      <c r="H117" s="72">
        <v>0</v>
      </c>
      <c r="I117" s="75">
        <f>F117/Características!$F$29</f>
        <v>1.2882032692926737E-2</v>
      </c>
      <c r="J117" s="60"/>
      <c r="K117" s="60"/>
      <c r="L117" s="60"/>
      <c r="M117" s="60"/>
      <c r="N117" s="60"/>
      <c r="O117" s="60"/>
      <c r="P117" s="60"/>
      <c r="Q117" s="60"/>
      <c r="R117" s="60"/>
    </row>
    <row r="118" spans="1:18">
      <c r="B118" s="65" t="s">
        <v>141</v>
      </c>
      <c r="C118" s="21"/>
      <c r="D118" s="19"/>
      <c r="E118" s="24"/>
      <c r="F118" s="78">
        <f>SUM(F97:F117)</f>
        <v>438772946.45670712</v>
      </c>
      <c r="G118" s="78"/>
      <c r="H118" s="78"/>
      <c r="I118" s="24">
        <f>SUM(I97:I117)</f>
        <v>0.10646348581802927</v>
      </c>
      <c r="J118"/>
      <c r="K118"/>
      <c r="L118"/>
      <c r="M118"/>
      <c r="N118"/>
      <c r="O118"/>
      <c r="P118"/>
      <c r="Q118" s="60"/>
      <c r="R118" s="60"/>
    </row>
    <row r="119" spans="1:18">
      <c r="B119" s="15"/>
      <c r="C119" s="15"/>
      <c r="D119" s="15"/>
      <c r="E119" s="15"/>
      <c r="F119" s="17"/>
      <c r="G119" s="15"/>
      <c r="H119" s="15"/>
      <c r="I119" s="15"/>
      <c r="J119" s="15"/>
      <c r="K119" s="15"/>
      <c r="L119" s="15"/>
      <c r="M119" s="15"/>
      <c r="N119" s="15"/>
      <c r="O119" s="15"/>
      <c r="P119" s="15"/>
      <c r="Q119" s="15"/>
      <c r="R119" s="15"/>
    </row>
    <row r="120" spans="1:18" s="7" customFormat="1" ht="15.75">
      <c r="A120" s="6" t="s">
        <v>173</v>
      </c>
      <c r="B120" s="83" t="s">
        <v>34</v>
      </c>
      <c r="C120" s="60"/>
      <c r="D120" s="60"/>
      <c r="E120" s="60"/>
      <c r="F120" s="60"/>
      <c r="G120" s="60"/>
      <c r="H120" s="60"/>
      <c r="I120" s="60"/>
      <c r="J120" s="60"/>
      <c r="K120" s="60"/>
      <c r="L120" s="60"/>
      <c r="M120" s="60"/>
      <c r="N120" s="60"/>
      <c r="O120" s="60"/>
      <c r="P120" s="60"/>
      <c r="Q120" s="60"/>
      <c r="R120" s="60"/>
    </row>
    <row r="121" spans="1:18" s="7" customFormat="1">
      <c r="A121" s="6"/>
      <c r="B121" s="57" t="s">
        <v>35</v>
      </c>
      <c r="C121" s="57" t="s">
        <v>159</v>
      </c>
      <c r="D121" s="57" t="s">
        <v>160</v>
      </c>
      <c r="E121" s="58" t="s">
        <v>161</v>
      </c>
      <c r="F121" s="58" t="s">
        <v>162</v>
      </c>
      <c r="G121"/>
      <c r="H121"/>
      <c r="I121"/>
      <c r="J121" s="60"/>
      <c r="K121" s="60"/>
      <c r="L121" s="60"/>
      <c r="M121" s="60"/>
      <c r="N121" s="60"/>
      <c r="O121" s="60"/>
      <c r="P121" s="60"/>
      <c r="Q121" s="60"/>
      <c r="R121" s="60"/>
    </row>
    <row r="122" spans="1:18">
      <c r="B122" s="98">
        <v>1</v>
      </c>
      <c r="C122" s="98" t="s">
        <v>276</v>
      </c>
      <c r="D122" s="96">
        <v>76388252.180000007</v>
      </c>
      <c r="E122" s="95">
        <f>D122/Características!$F$29</f>
        <v>1.8534779020228171E-2</v>
      </c>
      <c r="F122" s="95">
        <v>0.13</v>
      </c>
      <c r="G122"/>
      <c r="H122"/>
      <c r="I122"/>
      <c r="J122"/>
      <c r="K122"/>
      <c r="L122"/>
      <c r="M122"/>
      <c r="N122"/>
      <c r="O122"/>
      <c r="P122"/>
      <c r="Q122" s="60"/>
      <c r="R122" s="60"/>
    </row>
    <row r="123" spans="1:18">
      <c r="B123" s="98">
        <f>B122+1</f>
        <v>2</v>
      </c>
      <c r="C123" s="98" t="s">
        <v>521</v>
      </c>
      <c r="D123" s="96">
        <v>51750000</v>
      </c>
      <c r="E123" s="95">
        <f>D123/Características!$F$29</f>
        <v>1.255657495653421E-2</v>
      </c>
      <c r="F123" s="95">
        <v>0.12</v>
      </c>
      <c r="G123" s="60"/>
      <c r="H123" s="60"/>
      <c r="I123" s="60"/>
      <c r="J123" s="60"/>
      <c r="K123" s="60"/>
      <c r="L123" s="60"/>
      <c r="M123" s="60"/>
      <c r="N123" s="60"/>
      <c r="O123" s="60"/>
      <c r="P123" s="60"/>
      <c r="Q123" s="60"/>
      <c r="R123" s="60"/>
    </row>
    <row r="124" spans="1:18">
      <c r="B124" s="98">
        <f>B123+1</f>
        <v>3</v>
      </c>
      <c r="C124" s="98" t="s">
        <v>428</v>
      </c>
      <c r="D124" s="96">
        <v>28093700</v>
      </c>
      <c r="E124" s="95">
        <f>D124/Características!$F$29</f>
        <v>6.8166309150992296E-3</v>
      </c>
      <c r="F124" s="95">
        <v>0.21299999999999999</v>
      </c>
      <c r="G124"/>
      <c r="H124"/>
      <c r="I124"/>
      <c r="J124"/>
      <c r="K124"/>
      <c r="L124"/>
      <c r="M124"/>
      <c r="N124"/>
      <c r="O124"/>
      <c r="P124"/>
      <c r="Q124" s="60"/>
      <c r="R124" s="60"/>
    </row>
    <row r="125" spans="1:18">
      <c r="B125" s="98">
        <f t="shared" ref="B125:B132" si="3">B124+1</f>
        <v>4</v>
      </c>
      <c r="C125" s="98" t="s">
        <v>483</v>
      </c>
      <c r="D125" s="96">
        <v>29323087</v>
      </c>
      <c r="E125" s="95">
        <f>D125/Características!$F$29</f>
        <v>7.1149283067144711E-3</v>
      </c>
      <c r="F125" s="95">
        <v>0.115</v>
      </c>
      <c r="G125"/>
      <c r="H125"/>
      <c r="I125"/>
      <c r="J125"/>
      <c r="K125"/>
      <c r="L125"/>
      <c r="M125"/>
      <c r="N125"/>
      <c r="O125"/>
      <c r="P125"/>
      <c r="Q125" s="60"/>
      <c r="R125" s="60"/>
    </row>
    <row r="126" spans="1:18">
      <c r="B126" s="98">
        <f t="shared" si="3"/>
        <v>5</v>
      </c>
      <c r="C126" s="98" t="s">
        <v>165</v>
      </c>
      <c r="D126" s="96">
        <v>17555100.440000001</v>
      </c>
      <c r="E126" s="95">
        <f>D126/Características!$F$29</f>
        <v>4.259554290712014E-3</v>
      </c>
      <c r="F126" s="95">
        <v>0.11</v>
      </c>
      <c r="G126"/>
      <c r="H126"/>
      <c r="I126"/>
      <c r="J126"/>
      <c r="K126"/>
      <c r="L126"/>
      <c r="M126"/>
      <c r="N126"/>
      <c r="O126"/>
      <c r="P126"/>
      <c r="Q126" s="60"/>
      <c r="R126" s="60"/>
    </row>
    <row r="127" spans="1:18">
      <c r="B127" s="98">
        <f t="shared" si="3"/>
        <v>6</v>
      </c>
      <c r="C127" s="98" t="s">
        <v>430</v>
      </c>
      <c r="D127" s="96">
        <v>22954000</v>
      </c>
      <c r="E127" s="95">
        <f>D127/Características!$F$29</f>
        <v>5.5695385807205079E-3</v>
      </c>
      <c r="F127" s="95">
        <v>0.182</v>
      </c>
      <c r="G127"/>
      <c r="H127"/>
      <c r="I127"/>
      <c r="J127"/>
      <c r="K127"/>
      <c r="L127"/>
      <c r="M127"/>
      <c r="N127"/>
      <c r="O127"/>
      <c r="P127"/>
      <c r="Q127" s="60"/>
      <c r="R127" s="60"/>
    </row>
    <row r="128" spans="1:18">
      <c r="B128" s="98">
        <f t="shared" si="3"/>
        <v>7</v>
      </c>
      <c r="C128" s="98" t="s">
        <v>168</v>
      </c>
      <c r="D128" s="96">
        <v>12753008.65</v>
      </c>
      <c r="E128" s="95">
        <f>D128/Características!$F$29</f>
        <v>3.0943789185517712E-3</v>
      </c>
      <c r="F128" s="95">
        <v>0.11</v>
      </c>
      <c r="G128"/>
      <c r="H128"/>
      <c r="I128"/>
      <c r="J128"/>
      <c r="K128"/>
      <c r="L128"/>
      <c r="M128"/>
      <c r="N128"/>
      <c r="O128"/>
      <c r="P128"/>
      <c r="Q128" s="60"/>
      <c r="R128" s="60"/>
    </row>
    <row r="129" spans="1:18">
      <c r="B129" s="98">
        <f t="shared" si="3"/>
        <v>8</v>
      </c>
      <c r="C129" s="98" t="s">
        <v>166</v>
      </c>
      <c r="D129" s="96">
        <v>10923469.960000001</v>
      </c>
      <c r="E129" s="95">
        <f>D129/Características!$F$29</f>
        <v>2.6504612432500436E-3</v>
      </c>
      <c r="F129" s="95">
        <v>0.11</v>
      </c>
      <c r="G129"/>
      <c r="H129"/>
      <c r="I129"/>
      <c r="J129"/>
      <c r="K129"/>
      <c r="L129"/>
      <c r="M129"/>
      <c r="N129"/>
      <c r="O129"/>
      <c r="P129"/>
      <c r="Q129" s="60"/>
      <c r="R129" s="60"/>
    </row>
    <row r="130" spans="1:18">
      <c r="B130" s="98">
        <f t="shared" si="3"/>
        <v>9</v>
      </c>
      <c r="C130" s="98" t="s">
        <v>164</v>
      </c>
      <c r="D130" s="96">
        <v>16709391.829999998</v>
      </c>
      <c r="E130" s="95">
        <f>D130/Características!$F$29</f>
        <v>4.0543522896907304E-3</v>
      </c>
      <c r="F130" s="95">
        <v>0.11</v>
      </c>
      <c r="G130"/>
      <c r="H130"/>
      <c r="I130"/>
      <c r="J130"/>
      <c r="K130"/>
      <c r="L130"/>
      <c r="M130"/>
      <c r="N130"/>
      <c r="O130"/>
      <c r="P130"/>
      <c r="Q130" s="60"/>
      <c r="R130" s="60"/>
    </row>
    <row r="131" spans="1:18">
      <c r="B131" s="98">
        <f t="shared" si="3"/>
        <v>10</v>
      </c>
      <c r="C131" s="98" t="s">
        <v>167</v>
      </c>
      <c r="D131" s="96">
        <v>6751400.9100000001</v>
      </c>
      <c r="E131" s="95">
        <f>D131/Características!$F$29</f>
        <v>1.6381540403483726E-3</v>
      </c>
      <c r="F131" s="95">
        <v>0.11</v>
      </c>
      <c r="G131" s="60"/>
      <c r="H131" s="60"/>
      <c r="I131" s="60"/>
      <c r="J131" s="60"/>
      <c r="K131" s="60"/>
      <c r="L131" s="60"/>
      <c r="M131" s="60"/>
      <c r="N131" s="60"/>
      <c r="O131" s="60"/>
      <c r="P131" s="60"/>
      <c r="Q131" s="60"/>
      <c r="R131" s="60"/>
    </row>
    <row r="132" spans="1:18">
      <c r="B132" s="98">
        <f t="shared" si="3"/>
        <v>11</v>
      </c>
      <c r="C132" s="98" t="s">
        <v>163</v>
      </c>
      <c r="D132" s="96">
        <v>2980098.2549999999</v>
      </c>
      <c r="E132" s="95">
        <f>D132/Características!$F$29</f>
        <v>7.2308844670037297E-4</v>
      </c>
      <c r="F132" s="95">
        <v>0.12</v>
      </c>
      <c r="G132"/>
      <c r="H132"/>
      <c r="I132"/>
      <c r="J132"/>
      <c r="K132"/>
      <c r="L132"/>
      <c r="M132"/>
      <c r="N132"/>
      <c r="O132"/>
      <c r="P132"/>
      <c r="Q132" s="60"/>
      <c r="R132" s="60"/>
    </row>
    <row r="133" spans="1:18">
      <c r="B133" s="65" t="s">
        <v>141</v>
      </c>
      <c r="C133" s="21"/>
      <c r="D133" s="76">
        <f>SUM(D122:D132)</f>
        <v>276181509.22500002</v>
      </c>
      <c r="E133" s="77">
        <f>SUM(E122:E132)</f>
        <v>6.7012441008549889E-2</v>
      </c>
      <c r="F133" s="77">
        <f>SUMPRODUCT(F122:F132,D122:D132)/D133</f>
        <v>0.13450569764841214</v>
      </c>
      <c r="G133"/>
      <c r="H133"/>
      <c r="I133"/>
      <c r="J133"/>
      <c r="K133"/>
      <c r="L133"/>
      <c r="M133"/>
      <c r="N133"/>
      <c r="O133"/>
      <c r="P133"/>
      <c r="Q133" s="60"/>
      <c r="R133" s="60"/>
    </row>
    <row r="135" spans="1:18" s="7" customFormat="1" ht="15.75">
      <c r="A135" s="6" t="s">
        <v>173</v>
      </c>
      <c r="B135" s="83" t="s">
        <v>174</v>
      </c>
      <c r="C135" s="60"/>
      <c r="D135" s="60"/>
      <c r="E135" s="60"/>
      <c r="F135" s="60"/>
      <c r="G135" s="60"/>
      <c r="H135" s="60"/>
      <c r="I135" s="60"/>
      <c r="J135" s="60"/>
      <c r="K135" s="60"/>
      <c r="L135" s="60"/>
      <c r="M135" s="60"/>
      <c r="N135" s="60"/>
      <c r="O135" s="60"/>
      <c r="P135" s="60"/>
      <c r="Q135" s="60"/>
      <c r="R135" s="60"/>
    </row>
    <row r="136" spans="1:18" s="7" customFormat="1">
      <c r="A136" s="6"/>
      <c r="B136" s="57" t="s">
        <v>35</v>
      </c>
      <c r="C136" s="57" t="s">
        <v>169</v>
      </c>
      <c r="D136" s="57" t="s">
        <v>170</v>
      </c>
      <c r="E136" s="58" t="s">
        <v>161</v>
      </c>
      <c r="F136"/>
      <c r="G136" s="60"/>
      <c r="H136" s="60"/>
      <c r="I136" s="60"/>
      <c r="J136" s="60"/>
      <c r="K136" s="60"/>
      <c r="L136" s="60"/>
      <c r="M136" s="60"/>
      <c r="N136" s="60"/>
      <c r="O136" s="60"/>
      <c r="P136" s="60"/>
      <c r="Q136" s="60"/>
      <c r="R136" s="60"/>
    </row>
    <row r="137" spans="1:18">
      <c r="B137" s="9">
        <v>1</v>
      </c>
      <c r="C137" s="9" t="s">
        <v>172</v>
      </c>
      <c r="D137" s="72">
        <v>3070000</v>
      </c>
      <c r="E137" s="62">
        <f>D137/Características!$F$29</f>
        <v>7.4490212785623241E-4</v>
      </c>
      <c r="F137"/>
      <c r="G137" s="60"/>
      <c r="H137" s="60"/>
      <c r="I137" s="60"/>
      <c r="J137" s="60"/>
      <c r="K137" s="60"/>
      <c r="L137" s="60"/>
      <c r="M137" s="60"/>
      <c r="N137" s="60"/>
      <c r="O137" s="60"/>
      <c r="P137" s="60"/>
      <c r="Q137" s="60"/>
      <c r="R137" s="60"/>
    </row>
    <row r="138" spans="1:18">
      <c r="B138" s="9">
        <f>B137+1</f>
        <v>2</v>
      </c>
      <c r="C138" s="9" t="s">
        <v>171</v>
      </c>
      <c r="D138" s="72">
        <v>1240000</v>
      </c>
      <c r="E138" s="62">
        <f>D138/Características!$F$29</f>
        <v>3.0087252069763132E-4</v>
      </c>
      <c r="F138"/>
      <c r="G138" s="60"/>
      <c r="H138" s="60"/>
      <c r="I138" s="60"/>
      <c r="J138" s="60"/>
      <c r="K138" s="60"/>
      <c r="L138" s="60"/>
      <c r="M138" s="60"/>
      <c r="N138" s="60"/>
      <c r="O138" s="60"/>
      <c r="P138" s="60"/>
      <c r="Q138" s="60"/>
      <c r="R138" s="60"/>
    </row>
    <row r="139" spans="1:18">
      <c r="B139" s="9">
        <f>B138+1</f>
        <v>3</v>
      </c>
      <c r="C139" s="9" t="s">
        <v>175</v>
      </c>
      <c r="D139" s="72">
        <v>8833028</v>
      </c>
      <c r="E139" s="62">
        <f>D139/Características!$F$29</f>
        <v>2.1432382256070621E-3</v>
      </c>
      <c r="F139" s="60"/>
      <c r="G139" s="60"/>
      <c r="H139" s="60"/>
      <c r="I139" s="60"/>
      <c r="J139" s="60"/>
      <c r="K139" s="60"/>
      <c r="L139" s="60"/>
      <c r="M139" s="60"/>
      <c r="N139" s="60"/>
      <c r="O139" s="60"/>
      <c r="P139" s="60"/>
      <c r="Q139" s="60"/>
      <c r="R139" s="60"/>
    </row>
    <row r="140" spans="1:18">
      <c r="B140" s="9">
        <f>B139+1</f>
        <v>4</v>
      </c>
      <c r="C140" s="9" t="s">
        <v>403</v>
      </c>
      <c r="D140" s="73">
        <v>393769.19999999995</v>
      </c>
      <c r="E140" s="62">
        <f>D140/Características!$F$29</f>
        <v>9.5543815949265893E-5</v>
      </c>
      <c r="F140" s="60"/>
      <c r="G140" s="60"/>
      <c r="H140" s="60"/>
      <c r="I140" s="60"/>
      <c r="J140" s="60"/>
      <c r="K140" s="60"/>
      <c r="L140" s="60"/>
      <c r="M140" s="60"/>
      <c r="N140" s="60"/>
      <c r="O140" s="60"/>
      <c r="P140" s="60"/>
      <c r="Q140" s="60"/>
      <c r="R140" s="60"/>
    </row>
    <row r="141" spans="1:18">
      <c r="B141" s="65" t="s">
        <v>141</v>
      </c>
      <c r="C141" s="21"/>
      <c r="D141" s="76">
        <f>SUM(D137:D140)</f>
        <v>13536797.199999999</v>
      </c>
      <c r="E141" s="77">
        <f>SUM(E137:E140)</f>
        <v>3.2845566901101918E-3</v>
      </c>
      <c r="F141"/>
      <c r="G141" s="60"/>
      <c r="H141" s="60"/>
      <c r="I141" s="60"/>
      <c r="J141" s="60"/>
      <c r="K141" s="60"/>
      <c r="L141" s="60"/>
      <c r="M141" s="60"/>
      <c r="N141" s="60"/>
      <c r="O141" s="60"/>
      <c r="P141" s="60"/>
      <c r="Q141" s="60"/>
      <c r="R141"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E31"/>
  <sheetViews>
    <sheetView showGridLines="0" zoomScaleNormal="100" workbookViewId="0">
      <pane xSplit="4" ySplit="8" topLeftCell="CW9" activePane="bottomRight" state="frozen"/>
      <selection activeCell="F23" sqref="F23"/>
      <selection pane="topRight" activeCell="F23" sqref="F23"/>
      <selection pane="bottomLeft" activeCell="F23" sqref="F23"/>
      <selection pane="bottomRight" activeCell="CW19" sqref="CW19"/>
    </sheetView>
  </sheetViews>
  <sheetFormatPr defaultColWidth="9.140625" defaultRowHeight="15.75" customHeight="1"/>
  <cols>
    <col min="1" max="1" width="3.140625" style="88" customWidth="1"/>
    <col min="2" max="2" width="41.28515625" style="14" bestFit="1" customWidth="1"/>
    <col min="3" max="3" width="12.5703125" style="4" bestFit="1" customWidth="1"/>
    <col min="4" max="4" width="13.28515625" style="4" bestFit="1" customWidth="1"/>
    <col min="5" max="5" width="10" style="4" bestFit="1" customWidth="1"/>
    <col min="6"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7" width="12.42578125" style="4" customWidth="1"/>
    <col min="148" max="148" width="12.7109375" style="4" bestFit="1" customWidth="1"/>
    <col min="149" max="149" width="12.7109375" style="4" customWidth="1"/>
    <col min="150" max="153" width="12.7109375" style="4" bestFit="1" customWidth="1"/>
    <col min="154" max="157" width="12.5703125" style="4" bestFit="1" customWidth="1"/>
    <col min="158" max="161" width="12.7109375" style="4" bestFit="1" customWidth="1"/>
    <col min="162" max="16384" width="9.140625" style="4"/>
  </cols>
  <sheetData>
    <row r="1" spans="1:161" s="3" customFormat="1" ht="56.25" customHeight="1">
      <c r="A1" s="88"/>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61" s="3" customFormat="1" ht="15.75" customHeight="1">
      <c r="A2" s="88"/>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61" s="3" customFormat="1" ht="15.75" customHeight="1">
      <c r="A3" s="88"/>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61" s="3" customFormat="1" ht="15.75" customHeight="1">
      <c r="A4" s="88"/>
      <c r="B4" s="4"/>
    </row>
    <row r="5" spans="1:161" s="3" customFormat="1" ht="15.75" customHeight="1">
      <c r="A5" s="88"/>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c r="EQ5" s="53">
        <f t="shared" ref="EQ5:ER5" si="18">YEAR(EQ7)</f>
        <v>2024</v>
      </c>
      <c r="ER5" s="53">
        <f t="shared" si="18"/>
        <v>2024</v>
      </c>
      <c r="ES5" s="53">
        <f t="shared" ref="ES5:EU5" si="19">YEAR(ES7)</f>
        <v>2024</v>
      </c>
      <c r="ET5" s="53">
        <f t="shared" si="19"/>
        <v>2024</v>
      </c>
      <c r="EU5" s="53">
        <f t="shared" si="19"/>
        <v>2024</v>
      </c>
      <c r="EV5" s="53">
        <f t="shared" ref="EV5:EW5" si="20">YEAR(EV7)</f>
        <v>2024</v>
      </c>
      <c r="EW5" s="53">
        <f t="shared" si="20"/>
        <v>2024</v>
      </c>
      <c r="EX5" s="53">
        <f t="shared" ref="EX5:EY5" si="21">YEAR(EX7)</f>
        <v>2024</v>
      </c>
      <c r="EY5" s="53">
        <f t="shared" si="21"/>
        <v>2025</v>
      </c>
      <c r="EZ5" s="53">
        <f t="shared" ref="EZ5:FA5" si="22">YEAR(EZ7)</f>
        <v>2025</v>
      </c>
      <c r="FA5" s="53">
        <f t="shared" si="22"/>
        <v>2025</v>
      </c>
      <c r="FB5" s="53">
        <f t="shared" ref="FB5:FC5" si="23">YEAR(FB7)</f>
        <v>2025</v>
      </c>
      <c r="FC5" s="53">
        <f t="shared" si="23"/>
        <v>2025</v>
      </c>
      <c r="FD5" s="53">
        <f t="shared" ref="FD5:FE5" si="24">YEAR(FD7)</f>
        <v>2025</v>
      </c>
      <c r="FE5" s="53">
        <f t="shared" si="24"/>
        <v>2025</v>
      </c>
    </row>
    <row r="6" spans="1:161" s="3" customFormat="1" ht="15.75" customHeight="1">
      <c r="A6" s="88"/>
      <c r="B6" s="4"/>
      <c r="C6" s="53">
        <f t="shared" ref="C6:AH6" si="25">MONTH(C7)</f>
        <v>5</v>
      </c>
      <c r="D6" s="53">
        <f t="shared" si="25"/>
        <v>6</v>
      </c>
      <c r="E6" s="53">
        <f t="shared" si="25"/>
        <v>7</v>
      </c>
      <c r="F6" s="53">
        <f t="shared" si="25"/>
        <v>8</v>
      </c>
      <c r="G6" s="53">
        <f t="shared" si="25"/>
        <v>9</v>
      </c>
      <c r="H6" s="53">
        <f t="shared" si="25"/>
        <v>10</v>
      </c>
      <c r="I6" s="53">
        <f t="shared" si="25"/>
        <v>11</v>
      </c>
      <c r="J6" s="53">
        <f t="shared" si="25"/>
        <v>12</v>
      </c>
      <c r="K6" s="53">
        <f t="shared" si="25"/>
        <v>1</v>
      </c>
      <c r="L6" s="53">
        <f t="shared" si="25"/>
        <v>2</v>
      </c>
      <c r="M6" s="53">
        <f t="shared" si="25"/>
        <v>3</v>
      </c>
      <c r="N6" s="53">
        <f t="shared" si="25"/>
        <v>4</v>
      </c>
      <c r="O6" s="53">
        <f t="shared" si="25"/>
        <v>5</v>
      </c>
      <c r="P6" s="53">
        <f t="shared" si="25"/>
        <v>6</v>
      </c>
      <c r="Q6" s="53">
        <f t="shared" si="25"/>
        <v>7</v>
      </c>
      <c r="R6" s="53">
        <f t="shared" si="25"/>
        <v>8</v>
      </c>
      <c r="S6" s="53">
        <f t="shared" si="25"/>
        <v>9</v>
      </c>
      <c r="T6" s="53">
        <f t="shared" si="25"/>
        <v>10</v>
      </c>
      <c r="U6" s="53">
        <f t="shared" si="25"/>
        <v>11</v>
      </c>
      <c r="V6" s="53">
        <f t="shared" si="25"/>
        <v>12</v>
      </c>
      <c r="W6" s="53">
        <f t="shared" si="25"/>
        <v>1</v>
      </c>
      <c r="X6" s="53">
        <f t="shared" si="25"/>
        <v>2</v>
      </c>
      <c r="Y6" s="53">
        <f t="shared" si="25"/>
        <v>3</v>
      </c>
      <c r="Z6" s="53">
        <f t="shared" si="25"/>
        <v>4</v>
      </c>
      <c r="AA6" s="53">
        <f t="shared" si="25"/>
        <v>5</v>
      </c>
      <c r="AB6" s="53">
        <f t="shared" si="25"/>
        <v>6</v>
      </c>
      <c r="AC6" s="53">
        <f t="shared" si="25"/>
        <v>7</v>
      </c>
      <c r="AD6" s="53">
        <f t="shared" si="25"/>
        <v>8</v>
      </c>
      <c r="AE6" s="53">
        <f t="shared" si="25"/>
        <v>9</v>
      </c>
      <c r="AF6" s="53">
        <f t="shared" si="25"/>
        <v>10</v>
      </c>
      <c r="AG6" s="53">
        <f t="shared" si="25"/>
        <v>11</v>
      </c>
      <c r="AH6" s="53">
        <f t="shared" si="25"/>
        <v>12</v>
      </c>
      <c r="AI6" s="53">
        <f t="shared" ref="AI6:AZ6" si="26">MONTH(AI7)</f>
        <v>1</v>
      </c>
      <c r="AJ6" s="53">
        <f t="shared" si="26"/>
        <v>2</v>
      </c>
      <c r="AK6" s="53">
        <f t="shared" si="26"/>
        <v>3</v>
      </c>
      <c r="AL6" s="53">
        <f t="shared" si="26"/>
        <v>4</v>
      </c>
      <c r="AM6" s="53">
        <f t="shared" si="26"/>
        <v>5</v>
      </c>
      <c r="AN6" s="53">
        <f t="shared" si="26"/>
        <v>6</v>
      </c>
      <c r="AO6" s="53">
        <f t="shared" si="26"/>
        <v>7</v>
      </c>
      <c r="AP6" s="53">
        <f t="shared" si="26"/>
        <v>8</v>
      </c>
      <c r="AQ6" s="53">
        <f t="shared" si="26"/>
        <v>9</v>
      </c>
      <c r="AR6" s="53">
        <f t="shared" si="26"/>
        <v>10</v>
      </c>
      <c r="AS6" s="53">
        <f t="shared" si="26"/>
        <v>11</v>
      </c>
      <c r="AT6" s="53">
        <f t="shared" si="26"/>
        <v>12</v>
      </c>
      <c r="AU6" s="53">
        <f t="shared" si="26"/>
        <v>1</v>
      </c>
      <c r="AV6" s="53">
        <f t="shared" si="26"/>
        <v>2</v>
      </c>
      <c r="AW6" s="53">
        <f t="shared" si="26"/>
        <v>3</v>
      </c>
      <c r="AX6" s="53">
        <f t="shared" si="26"/>
        <v>4</v>
      </c>
      <c r="AY6" s="53">
        <f t="shared" si="26"/>
        <v>5</v>
      </c>
      <c r="AZ6" s="53">
        <f t="shared" si="26"/>
        <v>6</v>
      </c>
      <c r="BA6" s="53">
        <f t="shared" ref="BA6:BW6" si="27">MONTH(BA7)</f>
        <v>7</v>
      </c>
      <c r="BB6" s="53">
        <f t="shared" si="27"/>
        <v>8</v>
      </c>
      <c r="BC6" s="53">
        <f t="shared" si="27"/>
        <v>9</v>
      </c>
      <c r="BD6" s="53">
        <f t="shared" si="27"/>
        <v>10</v>
      </c>
      <c r="BE6" s="53">
        <f t="shared" si="27"/>
        <v>11</v>
      </c>
      <c r="BF6" s="53">
        <f t="shared" si="27"/>
        <v>12</v>
      </c>
      <c r="BG6" s="53">
        <f t="shared" si="27"/>
        <v>1</v>
      </c>
      <c r="BH6" s="53">
        <f t="shared" si="27"/>
        <v>2</v>
      </c>
      <c r="BI6" s="53">
        <f t="shared" si="27"/>
        <v>3</v>
      </c>
      <c r="BJ6" s="53">
        <f t="shared" si="27"/>
        <v>4</v>
      </c>
      <c r="BK6" s="53">
        <f t="shared" si="27"/>
        <v>5</v>
      </c>
      <c r="BL6" s="53">
        <f t="shared" si="27"/>
        <v>6</v>
      </c>
      <c r="BM6" s="53">
        <f t="shared" si="27"/>
        <v>7</v>
      </c>
      <c r="BN6" s="53">
        <f t="shared" si="27"/>
        <v>8</v>
      </c>
      <c r="BO6" s="53">
        <f t="shared" si="27"/>
        <v>9</v>
      </c>
      <c r="BP6" s="53">
        <f t="shared" si="27"/>
        <v>10</v>
      </c>
      <c r="BQ6" s="53">
        <f t="shared" si="27"/>
        <v>11</v>
      </c>
      <c r="BR6" s="53">
        <f t="shared" si="27"/>
        <v>12</v>
      </c>
      <c r="BS6" s="53">
        <f t="shared" si="27"/>
        <v>1</v>
      </c>
      <c r="BT6" s="53">
        <f t="shared" si="27"/>
        <v>2</v>
      </c>
      <c r="BU6" s="53">
        <f t="shared" si="27"/>
        <v>3</v>
      </c>
      <c r="BV6" s="53">
        <f t="shared" si="27"/>
        <v>4</v>
      </c>
      <c r="BW6" s="53">
        <f t="shared" si="27"/>
        <v>5</v>
      </c>
      <c r="BX6" s="53">
        <f t="shared" ref="BX6" si="28">MONTH(BX7)</f>
        <v>6</v>
      </c>
      <c r="BY6" s="53">
        <f t="shared" ref="BY6" si="29">MONTH(BY7)</f>
        <v>7</v>
      </c>
      <c r="BZ6" s="53">
        <f t="shared" ref="BZ6" si="30">MONTH(BZ7)</f>
        <v>8</v>
      </c>
      <c r="CA6" s="53">
        <f t="shared" ref="CA6" si="31">MONTH(CA7)</f>
        <v>9</v>
      </c>
      <c r="CB6" s="53">
        <f t="shared" ref="CB6" si="32">MONTH(CB7)</f>
        <v>10</v>
      </c>
      <c r="CC6" s="53">
        <f t="shared" ref="CC6" si="33">MONTH(CC7)</f>
        <v>11</v>
      </c>
      <c r="CD6" s="53">
        <f t="shared" ref="CD6" si="34">MONTH(CD7)</f>
        <v>12</v>
      </c>
      <c r="CE6" s="53">
        <f t="shared" ref="CE6" si="35">MONTH(CE7)</f>
        <v>1</v>
      </c>
      <c r="CF6" s="53">
        <f t="shared" ref="CF6" si="36">MONTH(CF7)</f>
        <v>2</v>
      </c>
      <c r="CG6" s="53">
        <f t="shared" ref="CG6" si="37">MONTH(CG7)</f>
        <v>3</v>
      </c>
      <c r="CH6" s="53">
        <f t="shared" ref="CH6" si="38">MONTH(CH7)</f>
        <v>4</v>
      </c>
      <c r="CI6" s="53">
        <f t="shared" ref="CI6" si="39">MONTH(CI7)</f>
        <v>5</v>
      </c>
      <c r="CJ6" s="53">
        <f t="shared" ref="CJ6" si="40">MONTH(CJ7)</f>
        <v>6</v>
      </c>
      <c r="CK6" s="53">
        <f t="shared" ref="CK6" si="41">MONTH(CK7)</f>
        <v>7</v>
      </c>
      <c r="CL6" s="53">
        <f t="shared" ref="CL6" si="42">MONTH(CL7)</f>
        <v>8</v>
      </c>
      <c r="CM6" s="53">
        <f t="shared" ref="CM6" si="43">MONTH(CM7)</f>
        <v>9</v>
      </c>
      <c r="CN6" s="53">
        <f t="shared" ref="CN6" si="44">MONTH(CN7)</f>
        <v>10</v>
      </c>
      <c r="CO6" s="53">
        <f t="shared" ref="CO6" si="45">MONTH(CO7)</f>
        <v>11</v>
      </c>
      <c r="CP6" s="53">
        <f t="shared" ref="CP6" si="46">MONTH(CP7)</f>
        <v>12</v>
      </c>
      <c r="CQ6" s="53">
        <f t="shared" ref="CQ6" si="47">MONTH(CQ7)</f>
        <v>1</v>
      </c>
      <c r="CR6" s="53">
        <f t="shared" ref="CR6" si="48">MONTH(CR7)</f>
        <v>2</v>
      </c>
      <c r="CS6" s="53">
        <f t="shared" ref="CS6" si="49">MONTH(CS7)</f>
        <v>3</v>
      </c>
      <c r="CT6" s="53">
        <f t="shared" ref="CT6" si="50">MONTH(CT7)</f>
        <v>4</v>
      </c>
      <c r="CU6" s="53">
        <f t="shared" ref="CU6" si="51">MONTH(CU7)</f>
        <v>5</v>
      </c>
      <c r="CV6" s="53">
        <f t="shared" ref="CV6" si="52">MONTH(CV7)</f>
        <v>6</v>
      </c>
      <c r="CW6" s="53">
        <f t="shared" ref="CW6" si="53">MONTH(CW7)</f>
        <v>7</v>
      </c>
      <c r="CX6" s="53">
        <f t="shared" ref="CX6" si="54">MONTH(CX7)</f>
        <v>8</v>
      </c>
      <c r="CY6" s="53">
        <f t="shared" ref="CY6" si="55">MONTH(CY7)</f>
        <v>9</v>
      </c>
      <c r="CZ6" s="53">
        <f t="shared" ref="CZ6" si="56">MONTH(CZ7)</f>
        <v>10</v>
      </c>
      <c r="DA6" s="53">
        <f t="shared" ref="DA6" si="57">MONTH(DA7)</f>
        <v>11</v>
      </c>
      <c r="DB6" s="53">
        <f t="shared" ref="DB6" si="58">MONTH(DB7)</f>
        <v>12</v>
      </c>
      <c r="DC6" s="53">
        <f t="shared" ref="DC6" si="59">MONTH(DC7)</f>
        <v>1</v>
      </c>
      <c r="DD6" s="53">
        <f t="shared" ref="DD6" si="60">MONTH(DD7)</f>
        <v>2</v>
      </c>
      <c r="DE6" s="53">
        <f t="shared" ref="DE6" si="61">MONTH(DE7)</f>
        <v>3</v>
      </c>
      <c r="DF6" s="53">
        <f t="shared" ref="DF6" si="62">MONTH(DF7)</f>
        <v>4</v>
      </c>
      <c r="DG6" s="53">
        <f t="shared" ref="DG6" si="63">MONTH(DG7)</f>
        <v>5</v>
      </c>
      <c r="DH6" s="53">
        <f t="shared" ref="DH6" si="64">MONTH(DH7)</f>
        <v>6</v>
      </c>
      <c r="DI6" s="53">
        <f t="shared" ref="DI6" si="65">MONTH(DI7)</f>
        <v>7</v>
      </c>
      <c r="DJ6" s="53">
        <f t="shared" ref="DJ6" si="66">MONTH(DJ7)</f>
        <v>8</v>
      </c>
      <c r="DK6" s="53">
        <f t="shared" ref="DK6" si="67">MONTH(DK7)</f>
        <v>9</v>
      </c>
      <c r="DL6" s="53">
        <f t="shared" ref="DL6" si="68">MONTH(DL7)</f>
        <v>10</v>
      </c>
      <c r="DM6" s="53">
        <f t="shared" ref="DM6" si="69">MONTH(DM7)</f>
        <v>11</v>
      </c>
      <c r="DN6" s="53">
        <f t="shared" ref="DN6" si="70">MONTH(DN7)</f>
        <v>12</v>
      </c>
      <c r="DO6" s="53">
        <f t="shared" ref="DO6" si="71">MONTH(DO7)</f>
        <v>1</v>
      </c>
      <c r="DP6" s="53">
        <f t="shared" ref="DP6:FE6" si="72">MONTH(DP7)</f>
        <v>2</v>
      </c>
      <c r="DQ6" s="53">
        <f t="shared" si="72"/>
        <v>3</v>
      </c>
      <c r="DR6" s="53">
        <f t="shared" si="72"/>
        <v>4</v>
      </c>
      <c r="DS6" s="53">
        <f t="shared" si="72"/>
        <v>5</v>
      </c>
      <c r="DT6" s="53">
        <f t="shared" si="72"/>
        <v>6</v>
      </c>
      <c r="DU6" s="53">
        <f t="shared" si="72"/>
        <v>7</v>
      </c>
      <c r="DV6" s="53">
        <f t="shared" si="72"/>
        <v>8</v>
      </c>
      <c r="DW6" s="53">
        <f t="shared" si="72"/>
        <v>9</v>
      </c>
      <c r="DX6" s="53">
        <f t="shared" si="72"/>
        <v>10</v>
      </c>
      <c r="DY6" s="53">
        <f t="shared" si="72"/>
        <v>11</v>
      </c>
      <c r="DZ6" s="53">
        <f t="shared" si="72"/>
        <v>12</v>
      </c>
      <c r="EA6" s="53">
        <f t="shared" si="72"/>
        <v>1</v>
      </c>
      <c r="EB6" s="53">
        <f t="shared" si="72"/>
        <v>2</v>
      </c>
      <c r="EC6" s="53">
        <f t="shared" si="72"/>
        <v>3</v>
      </c>
      <c r="ED6" s="53">
        <f t="shared" si="72"/>
        <v>4</v>
      </c>
      <c r="EE6" s="53">
        <f t="shared" si="72"/>
        <v>5</v>
      </c>
      <c r="EF6" s="53">
        <f t="shared" si="72"/>
        <v>6</v>
      </c>
      <c r="EG6" s="53">
        <f t="shared" si="72"/>
        <v>7</v>
      </c>
      <c r="EH6" s="53">
        <f t="shared" si="72"/>
        <v>8</v>
      </c>
      <c r="EI6" s="53">
        <f t="shared" si="72"/>
        <v>9</v>
      </c>
      <c r="EJ6" s="53">
        <f t="shared" si="72"/>
        <v>10</v>
      </c>
      <c r="EK6" s="53">
        <f t="shared" si="72"/>
        <v>11</v>
      </c>
      <c r="EL6" s="53">
        <f t="shared" si="72"/>
        <v>12</v>
      </c>
      <c r="EM6" s="53">
        <f t="shared" si="72"/>
        <v>1</v>
      </c>
      <c r="EN6" s="53">
        <f t="shared" si="72"/>
        <v>2</v>
      </c>
      <c r="EO6" s="53">
        <f t="shared" si="72"/>
        <v>3</v>
      </c>
      <c r="EP6" s="53">
        <f t="shared" si="72"/>
        <v>4</v>
      </c>
      <c r="EQ6" s="53">
        <f t="shared" si="72"/>
        <v>5</v>
      </c>
      <c r="ER6" s="53">
        <f t="shared" si="72"/>
        <v>6</v>
      </c>
      <c r="ES6" s="53">
        <f t="shared" si="72"/>
        <v>7</v>
      </c>
      <c r="ET6" s="53">
        <f t="shared" si="72"/>
        <v>8</v>
      </c>
      <c r="EU6" s="53">
        <f t="shared" si="72"/>
        <v>9</v>
      </c>
      <c r="EV6" s="53">
        <f t="shared" si="72"/>
        <v>10</v>
      </c>
      <c r="EW6" s="53">
        <f t="shared" si="72"/>
        <v>11</v>
      </c>
      <c r="EX6" s="53">
        <f t="shared" si="72"/>
        <v>12</v>
      </c>
      <c r="EY6" s="53">
        <f t="shared" si="72"/>
        <v>1</v>
      </c>
      <c r="EZ6" s="53">
        <f t="shared" si="72"/>
        <v>2</v>
      </c>
      <c r="FA6" s="53">
        <f t="shared" si="72"/>
        <v>3</v>
      </c>
      <c r="FB6" s="53">
        <f t="shared" si="72"/>
        <v>4</v>
      </c>
      <c r="FC6" s="53">
        <f t="shared" si="72"/>
        <v>5</v>
      </c>
      <c r="FD6" s="53">
        <f t="shared" si="72"/>
        <v>6</v>
      </c>
      <c r="FE6" s="53">
        <f t="shared" si="72"/>
        <v>7</v>
      </c>
    </row>
    <row r="7" spans="1:161" s="7" customFormat="1" ht="17.25" customHeight="1">
      <c r="A7" s="89" t="s">
        <v>173</v>
      </c>
      <c r="B7" s="100" t="s">
        <v>35</v>
      </c>
      <c r="C7" s="56">
        <v>41046</v>
      </c>
      <c r="D7" s="56">
        <f t="shared" ref="D7:E7" si="73">EOMONTH(C7,1)</f>
        <v>41090</v>
      </c>
      <c r="E7" s="56">
        <f t="shared" si="73"/>
        <v>41121</v>
      </c>
      <c r="F7" s="22">
        <f>EOMONTH(E7,1)</f>
        <v>41152</v>
      </c>
      <c r="G7" s="22">
        <f t="shared" ref="G7:M7" si="74">EOMONTH(F7,1)</f>
        <v>41182</v>
      </c>
      <c r="H7" s="22">
        <f t="shared" si="74"/>
        <v>41213</v>
      </c>
      <c r="I7" s="22">
        <f t="shared" si="74"/>
        <v>41243</v>
      </c>
      <c r="J7" s="22">
        <f t="shared" si="74"/>
        <v>41274</v>
      </c>
      <c r="K7" s="22">
        <f t="shared" si="74"/>
        <v>41305</v>
      </c>
      <c r="L7" s="22">
        <f t="shared" si="74"/>
        <v>41333</v>
      </c>
      <c r="M7" s="22">
        <f t="shared" si="74"/>
        <v>41364</v>
      </c>
      <c r="N7" s="25">
        <f t="shared" ref="N7" si="75">EOMONTH(M7,1)</f>
        <v>41394</v>
      </c>
      <c r="O7" s="22">
        <f>EOMONTH(N7,1)</f>
        <v>41425</v>
      </c>
      <c r="P7" s="22">
        <f>EOMONTH(O7,1)</f>
        <v>41455</v>
      </c>
      <c r="Q7" s="27">
        <f t="shared" ref="Q7:S7" si="76">EOMONTH(P7,1)</f>
        <v>41486</v>
      </c>
      <c r="R7" s="27">
        <f t="shared" si="76"/>
        <v>41517</v>
      </c>
      <c r="S7" s="27">
        <f t="shared" si="76"/>
        <v>41547</v>
      </c>
      <c r="T7" s="28">
        <f t="shared" ref="T7" si="77">EOMONTH(S7,1)</f>
        <v>41578</v>
      </c>
      <c r="U7" s="28">
        <f t="shared" ref="U7" si="78">EOMONTH(T7,1)</f>
        <v>41608</v>
      </c>
      <c r="V7" s="28">
        <f t="shared" ref="V7" si="79">EOMONTH(U7,1)</f>
        <v>41639</v>
      </c>
      <c r="W7" s="29">
        <f t="shared" ref="W7" si="80">EOMONTH(V7,1)</f>
        <v>41670</v>
      </c>
      <c r="X7" s="29">
        <f t="shared" ref="X7" si="81">EOMONTH(W7,1)</f>
        <v>41698</v>
      </c>
      <c r="Y7" s="29">
        <f t="shared" ref="Y7" si="82">EOMONTH(X7,1)</f>
        <v>41729</v>
      </c>
      <c r="Z7" s="30">
        <f t="shared" ref="Z7" si="83">EOMONTH(Y7,1)</f>
        <v>41759</v>
      </c>
      <c r="AA7" s="30">
        <f t="shared" ref="AA7" si="84">EOMONTH(Z7,1)</f>
        <v>41790</v>
      </c>
      <c r="AB7" s="30">
        <f t="shared" ref="AB7" si="85">EOMONTH(AA7,1)</f>
        <v>41820</v>
      </c>
      <c r="AC7" s="31">
        <f t="shared" ref="AC7" si="86">EOMONTH(AB7,1)</f>
        <v>41851</v>
      </c>
      <c r="AD7" s="31">
        <f t="shared" ref="AD7" si="87">EOMONTH(AC7,1)</f>
        <v>41882</v>
      </c>
      <c r="AE7" s="31">
        <f t="shared" ref="AE7" si="88">EOMONTH(AD7,1)</f>
        <v>41912</v>
      </c>
      <c r="AF7" s="32">
        <f t="shared" ref="AF7" si="89">EOMONTH(AE7,1)</f>
        <v>41943</v>
      </c>
      <c r="AG7" s="32">
        <f t="shared" ref="AG7" si="90">EOMONTH(AF7,1)</f>
        <v>41973</v>
      </c>
      <c r="AH7" s="32">
        <f t="shared" ref="AH7" si="91">EOMONTH(AG7,1)</f>
        <v>42004</v>
      </c>
      <c r="AI7" s="34">
        <f t="shared" ref="AI7" si="92">EOMONTH(AH7,1)</f>
        <v>42035</v>
      </c>
      <c r="AJ7" s="34">
        <f t="shared" ref="AJ7" si="93">EOMONTH(AI7,1)</f>
        <v>42063</v>
      </c>
      <c r="AK7" s="34">
        <f t="shared" ref="AK7" si="94">EOMONTH(AJ7,1)</f>
        <v>42094</v>
      </c>
      <c r="AL7" s="45">
        <f t="shared" ref="AL7" si="95">EOMONTH(AK7,1)</f>
        <v>42124</v>
      </c>
      <c r="AM7" s="45">
        <f t="shared" ref="AM7" si="96">EOMONTH(AL7,1)</f>
        <v>42155</v>
      </c>
      <c r="AN7" s="45">
        <f t="shared" ref="AN7" si="97">EOMONTH(AM7,1)</f>
        <v>42185</v>
      </c>
      <c r="AO7" s="48">
        <f t="shared" ref="AO7" si="98">EOMONTH(AN7,1)</f>
        <v>42216</v>
      </c>
      <c r="AP7" s="48">
        <f t="shared" ref="AP7" si="99">EOMONTH(AO7,1)</f>
        <v>42247</v>
      </c>
      <c r="AQ7" s="48">
        <f>EOMONTH(AP7,1)</f>
        <v>42277</v>
      </c>
      <c r="AR7" s="49">
        <f t="shared" ref="AR7:AT7" si="100">EOMONTH(AQ7,1)</f>
        <v>42308</v>
      </c>
      <c r="AS7" s="49">
        <f t="shared" si="100"/>
        <v>42338</v>
      </c>
      <c r="AT7" s="49">
        <f t="shared" si="100"/>
        <v>42369</v>
      </c>
      <c r="AU7" s="50">
        <f t="shared" ref="AU7" si="101">EOMONTH(AT7,1)</f>
        <v>42400</v>
      </c>
      <c r="AV7" s="50">
        <f t="shared" ref="AV7" si="102">EOMONTH(AU7,1)</f>
        <v>42429</v>
      </c>
      <c r="AW7" s="50">
        <f t="shared" ref="AW7:AZ7" si="103">EOMONTH(AV7,1)</f>
        <v>42460</v>
      </c>
      <c r="AX7" s="52">
        <f t="shared" si="103"/>
        <v>42490</v>
      </c>
      <c r="AY7" s="52">
        <f t="shared" si="103"/>
        <v>42521</v>
      </c>
      <c r="AZ7" s="52">
        <f t="shared" si="103"/>
        <v>42551</v>
      </c>
      <c r="BA7" s="56">
        <f t="shared" ref="BA7" si="104">EOMONTH(AZ7,1)</f>
        <v>42582</v>
      </c>
      <c r="BB7" s="56">
        <f t="shared" ref="BB7" si="105">EOMONTH(BA7,1)</f>
        <v>42613</v>
      </c>
      <c r="BC7" s="56">
        <f t="shared" ref="BC7" si="106">EOMONTH(BB7,1)</f>
        <v>42643</v>
      </c>
      <c r="BD7" s="56">
        <f t="shared" ref="BD7" si="107">EOMONTH(BC7,1)</f>
        <v>42674</v>
      </c>
      <c r="BE7" s="56">
        <f t="shared" ref="BE7" si="108">EOMONTH(BD7,1)</f>
        <v>42704</v>
      </c>
      <c r="BF7" s="56">
        <f t="shared" ref="BF7" si="109">EOMONTH(BE7,1)</f>
        <v>42735</v>
      </c>
      <c r="BG7" s="56">
        <f t="shared" ref="BG7" si="110">EOMONTH(BF7,1)</f>
        <v>42766</v>
      </c>
      <c r="BH7" s="56">
        <f t="shared" ref="BH7" si="111">EOMONTH(BG7,1)</f>
        <v>42794</v>
      </c>
      <c r="BI7" s="56">
        <f t="shared" ref="BI7" si="112">EOMONTH(BH7,1)</f>
        <v>42825</v>
      </c>
      <c r="BJ7" s="56">
        <f t="shared" ref="BJ7" si="113">EOMONTH(BI7,1)</f>
        <v>42855</v>
      </c>
      <c r="BK7" s="56">
        <f t="shared" ref="BK7" si="114">EOMONTH(BJ7,1)</f>
        <v>42886</v>
      </c>
      <c r="BL7" s="56">
        <f t="shared" ref="BL7" si="115">EOMONTH(BK7,1)</f>
        <v>42916</v>
      </c>
      <c r="BM7" s="56">
        <f t="shared" ref="BM7" si="116">EOMONTH(BL7,1)</f>
        <v>42947</v>
      </c>
      <c r="BN7" s="56">
        <f t="shared" ref="BN7" si="117">EOMONTH(BM7,1)</f>
        <v>42978</v>
      </c>
      <c r="BO7" s="56">
        <f t="shared" ref="BO7" si="118">EOMONTH(BN7,1)</f>
        <v>43008</v>
      </c>
      <c r="BP7" s="56">
        <f t="shared" ref="BP7" si="119">EOMONTH(BO7,1)</f>
        <v>43039</v>
      </c>
      <c r="BQ7" s="56">
        <f t="shared" ref="BQ7" si="120">EOMONTH(BP7,1)</f>
        <v>43069</v>
      </c>
      <c r="BR7" s="56">
        <f t="shared" ref="BR7" si="121">EOMONTH(BQ7,1)</f>
        <v>43100</v>
      </c>
      <c r="BS7" s="56">
        <f t="shared" ref="BS7" si="122">EOMONTH(BR7,1)</f>
        <v>43131</v>
      </c>
      <c r="BT7" s="56">
        <f t="shared" ref="BT7" si="123">EOMONTH(BS7,1)</f>
        <v>43159</v>
      </c>
      <c r="BU7" s="56">
        <f t="shared" ref="BU7" si="124">EOMONTH(BT7,1)</f>
        <v>43190</v>
      </c>
      <c r="BV7" s="56">
        <f t="shared" ref="BV7" si="125">EOMONTH(BU7,1)</f>
        <v>43220</v>
      </c>
      <c r="BW7" s="56">
        <f t="shared" ref="BW7" si="126">EOMONTH(BV7,1)</f>
        <v>43251</v>
      </c>
      <c r="BX7" s="56">
        <f t="shared" ref="BX7" si="127">EOMONTH(BW7,1)</f>
        <v>43281</v>
      </c>
      <c r="BY7" s="56">
        <f t="shared" ref="BY7" si="128">EOMONTH(BX7,1)</f>
        <v>43312</v>
      </c>
      <c r="BZ7" s="56">
        <f t="shared" ref="BZ7" si="129">EOMONTH(BY7,1)</f>
        <v>43343</v>
      </c>
      <c r="CA7" s="56">
        <f t="shared" ref="CA7" si="130">EOMONTH(BZ7,1)</f>
        <v>43373</v>
      </c>
      <c r="CB7" s="56">
        <f t="shared" ref="CB7" si="131">EOMONTH(CA7,1)</f>
        <v>43404</v>
      </c>
      <c r="CC7" s="56">
        <f t="shared" ref="CC7" si="132">EOMONTH(CB7,1)</f>
        <v>43434</v>
      </c>
      <c r="CD7" s="56">
        <f t="shared" ref="CD7" si="133">EOMONTH(CC7,1)</f>
        <v>43465</v>
      </c>
      <c r="CE7" s="56">
        <f t="shared" ref="CE7" si="134">EOMONTH(CD7,1)</f>
        <v>43496</v>
      </c>
      <c r="CF7" s="56">
        <f t="shared" ref="CF7" si="135">EOMONTH(CE7,1)</f>
        <v>43524</v>
      </c>
      <c r="CG7" s="56">
        <f t="shared" ref="CG7" si="136">EOMONTH(CF7,1)</f>
        <v>43555</v>
      </c>
      <c r="CH7" s="56">
        <f t="shared" ref="CH7" si="137">EOMONTH(CG7,1)</f>
        <v>43585</v>
      </c>
      <c r="CI7" s="56">
        <f t="shared" ref="CI7" si="138">EOMONTH(CH7,1)</f>
        <v>43616</v>
      </c>
      <c r="CJ7" s="56">
        <f t="shared" ref="CJ7" si="139">EOMONTH(CI7,1)</f>
        <v>43646</v>
      </c>
      <c r="CK7" s="56">
        <f t="shared" ref="CK7" si="140">EOMONTH(CJ7,1)</f>
        <v>43677</v>
      </c>
      <c r="CL7" s="56">
        <f t="shared" ref="CL7" si="141">EOMONTH(CK7,1)</f>
        <v>43708</v>
      </c>
      <c r="CM7" s="56">
        <f t="shared" ref="CM7" si="142">EOMONTH(CL7,1)</f>
        <v>43738</v>
      </c>
      <c r="CN7" s="56">
        <f t="shared" ref="CN7" si="143">EOMONTH(CM7,1)</f>
        <v>43769</v>
      </c>
      <c r="CO7" s="56">
        <f t="shared" ref="CO7" si="144">EOMONTH(CN7,1)</f>
        <v>43799</v>
      </c>
      <c r="CP7" s="56">
        <f t="shared" ref="CP7" si="145">EOMONTH(CO7,1)</f>
        <v>43830</v>
      </c>
      <c r="CQ7" s="56">
        <f t="shared" ref="CQ7" si="146">EOMONTH(CP7,1)</f>
        <v>43861</v>
      </c>
      <c r="CR7" s="56">
        <f t="shared" ref="CR7" si="147">EOMONTH(CQ7,1)</f>
        <v>43890</v>
      </c>
      <c r="CS7" s="56">
        <f t="shared" ref="CS7" si="148">EOMONTH(CR7,1)</f>
        <v>43921</v>
      </c>
      <c r="CT7" s="56">
        <f t="shared" ref="CT7" si="149">EOMONTH(CS7,1)</f>
        <v>43951</v>
      </c>
      <c r="CU7" s="56">
        <f t="shared" ref="CU7" si="150">EOMONTH(CT7,1)</f>
        <v>43982</v>
      </c>
      <c r="CV7" s="56">
        <f t="shared" ref="CV7" si="151">EOMONTH(CU7,1)</f>
        <v>44012</v>
      </c>
      <c r="CW7" s="56">
        <f t="shared" ref="CW7" si="152">EOMONTH(CV7,1)</f>
        <v>44043</v>
      </c>
      <c r="CX7" s="56">
        <f t="shared" ref="CX7" si="153">EOMONTH(CW7,1)</f>
        <v>44074</v>
      </c>
      <c r="CY7" s="56">
        <f t="shared" ref="CY7" si="154">EOMONTH(CX7,1)</f>
        <v>44104</v>
      </c>
      <c r="CZ7" s="56">
        <f t="shared" ref="CZ7" si="155">EOMONTH(CY7,1)</f>
        <v>44135</v>
      </c>
      <c r="DA7" s="56">
        <f t="shared" ref="DA7" si="156">EOMONTH(CZ7,1)</f>
        <v>44165</v>
      </c>
      <c r="DB7" s="56">
        <f t="shared" ref="DB7" si="157">EOMONTH(DA7,1)</f>
        <v>44196</v>
      </c>
      <c r="DC7" s="56">
        <f t="shared" ref="DC7" si="158">EOMONTH(DB7,1)</f>
        <v>44227</v>
      </c>
      <c r="DD7" s="56">
        <f t="shared" ref="DD7" si="159">EOMONTH(DC7,1)</f>
        <v>44255</v>
      </c>
      <c r="DE7" s="56">
        <f t="shared" ref="DE7" si="160">EOMONTH(DD7,1)</f>
        <v>44286</v>
      </c>
      <c r="DF7" s="56">
        <f t="shared" ref="DF7" si="161">EOMONTH(DE7,1)</f>
        <v>44316</v>
      </c>
      <c r="DG7" s="56">
        <f t="shared" ref="DG7" si="162">EOMONTH(DF7,1)</f>
        <v>44347</v>
      </c>
      <c r="DH7" s="56">
        <f t="shared" ref="DH7" si="163">EOMONTH(DG7,1)</f>
        <v>44377</v>
      </c>
      <c r="DI7" s="56">
        <f t="shared" ref="DI7" si="164">EOMONTH(DH7,1)</f>
        <v>44408</v>
      </c>
      <c r="DJ7" s="56">
        <f t="shared" ref="DJ7" si="165">EOMONTH(DI7,1)</f>
        <v>44439</v>
      </c>
      <c r="DK7" s="56">
        <f t="shared" ref="DK7" si="166">EOMONTH(DJ7,1)</f>
        <v>44469</v>
      </c>
      <c r="DL7" s="56">
        <f t="shared" ref="DL7" si="167">EOMONTH(DK7,1)</f>
        <v>44500</v>
      </c>
      <c r="DM7" s="56">
        <f t="shared" ref="DM7" si="168">EOMONTH(DL7,1)</f>
        <v>44530</v>
      </c>
      <c r="DN7" s="56">
        <f t="shared" ref="DN7" si="169">EOMONTH(DM7,1)</f>
        <v>44561</v>
      </c>
      <c r="DO7" s="56">
        <f t="shared" ref="DO7" si="170">EOMONTH(DN7,1)</f>
        <v>44592</v>
      </c>
      <c r="DP7" s="56">
        <f t="shared" ref="DP7:ES7" si="171">EOMONTH(DO7,1)</f>
        <v>44620</v>
      </c>
      <c r="DQ7" s="56">
        <f t="shared" si="171"/>
        <v>44651</v>
      </c>
      <c r="DR7" s="56">
        <f t="shared" si="171"/>
        <v>44681</v>
      </c>
      <c r="DS7" s="56">
        <f t="shared" si="171"/>
        <v>44712</v>
      </c>
      <c r="DT7" s="56">
        <f t="shared" si="171"/>
        <v>44742</v>
      </c>
      <c r="DU7" s="56">
        <f t="shared" si="171"/>
        <v>44773</v>
      </c>
      <c r="DV7" s="56">
        <f t="shared" si="171"/>
        <v>44804</v>
      </c>
      <c r="DW7" s="56">
        <f t="shared" si="171"/>
        <v>44834</v>
      </c>
      <c r="DX7" s="56">
        <f t="shared" si="171"/>
        <v>44865</v>
      </c>
      <c r="DY7" s="56">
        <f t="shared" si="171"/>
        <v>44895</v>
      </c>
      <c r="DZ7" s="56">
        <f t="shared" si="171"/>
        <v>44926</v>
      </c>
      <c r="EA7" s="56">
        <f t="shared" si="171"/>
        <v>44957</v>
      </c>
      <c r="EB7" s="56">
        <f t="shared" si="171"/>
        <v>44985</v>
      </c>
      <c r="EC7" s="56">
        <f t="shared" si="171"/>
        <v>45016</v>
      </c>
      <c r="ED7" s="56">
        <f t="shared" si="171"/>
        <v>45046</v>
      </c>
      <c r="EE7" s="56">
        <f t="shared" si="171"/>
        <v>45077</v>
      </c>
      <c r="EF7" s="56">
        <f t="shared" si="171"/>
        <v>45107</v>
      </c>
      <c r="EG7" s="56">
        <f t="shared" si="171"/>
        <v>45138</v>
      </c>
      <c r="EH7" s="56">
        <f t="shared" si="171"/>
        <v>45169</v>
      </c>
      <c r="EI7" s="56">
        <f t="shared" si="171"/>
        <v>45199</v>
      </c>
      <c r="EJ7" s="56">
        <f t="shared" si="171"/>
        <v>45230</v>
      </c>
      <c r="EK7" s="56">
        <f t="shared" si="171"/>
        <v>45260</v>
      </c>
      <c r="EL7" s="56">
        <f t="shared" si="171"/>
        <v>45291</v>
      </c>
      <c r="EM7" s="56">
        <f t="shared" si="171"/>
        <v>45322</v>
      </c>
      <c r="EN7" s="56">
        <f t="shared" si="171"/>
        <v>45351</v>
      </c>
      <c r="EO7" s="56">
        <f t="shared" si="171"/>
        <v>45382</v>
      </c>
      <c r="EP7" s="56">
        <f t="shared" si="171"/>
        <v>45412</v>
      </c>
      <c r="EQ7" s="56">
        <f t="shared" si="171"/>
        <v>45443</v>
      </c>
      <c r="ER7" s="56">
        <f t="shared" si="171"/>
        <v>45473</v>
      </c>
      <c r="ES7" s="56">
        <f t="shared" si="171"/>
        <v>45504</v>
      </c>
      <c r="ET7" s="56">
        <f t="shared" ref="ET7" si="172">EOMONTH(ES7,1)</f>
        <v>45535</v>
      </c>
      <c r="EU7" s="56">
        <f t="shared" ref="EU7:EY7" si="173">EOMONTH(ET7,1)</f>
        <v>45565</v>
      </c>
      <c r="EV7" s="56">
        <f t="shared" si="173"/>
        <v>45596</v>
      </c>
      <c r="EW7" s="56">
        <f t="shared" si="173"/>
        <v>45626</v>
      </c>
      <c r="EX7" s="56">
        <f t="shared" si="173"/>
        <v>45657</v>
      </c>
      <c r="EY7" s="56">
        <f t="shared" si="173"/>
        <v>45688</v>
      </c>
      <c r="EZ7" s="56">
        <f t="shared" ref="EZ7:FB7" si="174">EOMONTH(EY7,1)</f>
        <v>45716</v>
      </c>
      <c r="FA7" s="56">
        <f t="shared" si="174"/>
        <v>45747</v>
      </c>
      <c r="FB7" s="56">
        <f t="shared" si="174"/>
        <v>45777</v>
      </c>
      <c r="FC7" s="56">
        <f t="shared" ref="FC7" si="175">EOMONTH(FB7,1)</f>
        <v>45808</v>
      </c>
      <c r="FD7" s="56">
        <f t="shared" ref="FD7" si="176">EOMONTH(FC7,1)</f>
        <v>45838</v>
      </c>
      <c r="FE7" s="56">
        <f t="shared" ref="FE7" si="177">EOMONTH(FD7,1)</f>
        <v>45869</v>
      </c>
    </row>
    <row r="8" spans="1:161" s="7" customFormat="1" ht="17.25" customHeight="1">
      <c r="A8" s="89"/>
      <c r="B8" s="100"/>
      <c r="C8" s="56" t="str">
        <f>IF(C6&lt;4,_xlfn.CONCAT("1T",RIGHT(C5,2)),IF(C6&lt;7,_xlfn.CONCAT("2T",RIGHT(C5,2)),IF(C6&lt;10,_xlfn.CONCAT("3T",RIGHT(C5,2)),_xlfn.CONCAT("4T",RIGHT(C5,2)))))</f>
        <v>2T12</v>
      </c>
      <c r="D8" s="56" t="str">
        <f t="shared" ref="D8:AZ8" si="178">IF(D6&lt;4,_xlfn.CONCAT("1T",RIGHT(D5,2)),IF(D6&lt;7,_xlfn.CONCAT("2T",RIGHT(D5,2)),IF(D6&lt;10,_xlfn.CONCAT("3T",RIGHT(D5,2)),_xlfn.CONCAT("4T",RIGHT(D5,2)))))</f>
        <v>2T12</v>
      </c>
      <c r="E8" s="56" t="str">
        <f t="shared" si="178"/>
        <v>3T12</v>
      </c>
      <c r="F8" s="22" t="str">
        <f t="shared" si="178"/>
        <v>3T12</v>
      </c>
      <c r="G8" s="22" t="str">
        <f t="shared" si="178"/>
        <v>3T12</v>
      </c>
      <c r="H8" s="22" t="str">
        <f t="shared" si="178"/>
        <v>4T12</v>
      </c>
      <c r="I8" s="22" t="str">
        <f t="shared" si="178"/>
        <v>4T12</v>
      </c>
      <c r="J8" s="22" t="str">
        <f t="shared" si="178"/>
        <v>4T12</v>
      </c>
      <c r="K8" s="22" t="str">
        <f t="shared" si="178"/>
        <v>1T13</v>
      </c>
      <c r="L8" s="22" t="str">
        <f t="shared" si="178"/>
        <v>1T13</v>
      </c>
      <c r="M8" s="22" t="str">
        <f t="shared" si="178"/>
        <v>1T13</v>
      </c>
      <c r="N8" s="25" t="str">
        <f t="shared" si="178"/>
        <v>2T13</v>
      </c>
      <c r="O8" s="22" t="str">
        <f t="shared" si="178"/>
        <v>2T13</v>
      </c>
      <c r="P8" s="22" t="str">
        <f t="shared" si="178"/>
        <v>2T13</v>
      </c>
      <c r="Q8" s="27" t="str">
        <f t="shared" si="178"/>
        <v>3T13</v>
      </c>
      <c r="R8" s="27" t="str">
        <f t="shared" si="178"/>
        <v>3T13</v>
      </c>
      <c r="S8" s="27" t="str">
        <f t="shared" si="178"/>
        <v>3T13</v>
      </c>
      <c r="T8" s="28" t="str">
        <f t="shared" si="178"/>
        <v>4T13</v>
      </c>
      <c r="U8" s="28" t="str">
        <f t="shared" si="178"/>
        <v>4T13</v>
      </c>
      <c r="V8" s="28" t="str">
        <f t="shared" si="178"/>
        <v>4T13</v>
      </c>
      <c r="W8" s="29" t="str">
        <f t="shared" si="178"/>
        <v>1T14</v>
      </c>
      <c r="X8" s="29" t="str">
        <f t="shared" si="178"/>
        <v>1T14</v>
      </c>
      <c r="Y8" s="30" t="str">
        <f t="shared" si="178"/>
        <v>1T14</v>
      </c>
      <c r="Z8" s="30" t="str">
        <f t="shared" si="178"/>
        <v>2T14</v>
      </c>
      <c r="AA8" s="30" t="str">
        <f t="shared" si="178"/>
        <v>2T14</v>
      </c>
      <c r="AB8" s="30" t="str">
        <f t="shared" si="178"/>
        <v>2T14</v>
      </c>
      <c r="AC8" s="31" t="str">
        <f t="shared" si="178"/>
        <v>3T14</v>
      </c>
      <c r="AD8" s="31" t="str">
        <f t="shared" si="178"/>
        <v>3T14</v>
      </c>
      <c r="AE8" s="31" t="str">
        <f t="shared" si="178"/>
        <v>3T14</v>
      </c>
      <c r="AF8" s="32" t="str">
        <f t="shared" si="178"/>
        <v>4T14</v>
      </c>
      <c r="AG8" s="32" t="str">
        <f t="shared" si="178"/>
        <v>4T14</v>
      </c>
      <c r="AH8" s="32" t="str">
        <f t="shared" si="178"/>
        <v>4T14</v>
      </c>
      <c r="AI8" s="34" t="str">
        <f t="shared" si="178"/>
        <v>1T15</v>
      </c>
      <c r="AJ8" s="34" t="str">
        <f t="shared" si="178"/>
        <v>1T15</v>
      </c>
      <c r="AK8" s="34" t="str">
        <f t="shared" si="178"/>
        <v>1T15</v>
      </c>
      <c r="AL8" s="45" t="str">
        <f t="shared" si="178"/>
        <v>2T15</v>
      </c>
      <c r="AM8" s="45" t="str">
        <f t="shared" si="178"/>
        <v>2T15</v>
      </c>
      <c r="AN8" s="45" t="str">
        <f t="shared" si="178"/>
        <v>2T15</v>
      </c>
      <c r="AO8" s="48" t="str">
        <f t="shared" si="178"/>
        <v>3T15</v>
      </c>
      <c r="AP8" s="48" t="str">
        <f t="shared" si="178"/>
        <v>3T15</v>
      </c>
      <c r="AQ8" s="48" t="str">
        <f t="shared" si="178"/>
        <v>3T15</v>
      </c>
      <c r="AR8" s="49" t="str">
        <f t="shared" si="178"/>
        <v>4T15</v>
      </c>
      <c r="AS8" s="49" t="str">
        <f t="shared" si="178"/>
        <v>4T15</v>
      </c>
      <c r="AT8" s="50" t="str">
        <f t="shared" si="178"/>
        <v>4T15</v>
      </c>
      <c r="AU8" s="50" t="str">
        <f t="shared" si="178"/>
        <v>1T16</v>
      </c>
      <c r="AV8" s="50" t="str">
        <f t="shared" si="178"/>
        <v>1T16</v>
      </c>
      <c r="AW8" s="50" t="str">
        <f t="shared" si="178"/>
        <v>1T16</v>
      </c>
      <c r="AX8" s="52" t="str">
        <f t="shared" si="178"/>
        <v>2T16</v>
      </c>
      <c r="AY8" s="52" t="str">
        <f t="shared" si="178"/>
        <v>2T16</v>
      </c>
      <c r="AZ8" s="52" t="str">
        <f t="shared" si="178"/>
        <v>2T16</v>
      </c>
      <c r="BA8" s="56" t="str">
        <f t="shared" ref="BA8:BW8" si="179">IF(BA6&lt;4,_xlfn.CONCAT("1T",RIGHT(BA5,2)),IF(BA6&lt;7,_xlfn.CONCAT("2T",RIGHT(BA5,2)),IF(BA6&lt;10,_xlfn.CONCAT("3T",RIGHT(BA5,2)),_xlfn.CONCAT("4T",RIGHT(BA5,2)))))</f>
        <v>3T16</v>
      </c>
      <c r="BB8" s="56" t="str">
        <f t="shared" si="179"/>
        <v>3T16</v>
      </c>
      <c r="BC8" s="56" t="str">
        <f t="shared" si="179"/>
        <v>3T16</v>
      </c>
      <c r="BD8" s="56" t="str">
        <f t="shared" si="179"/>
        <v>4T16</v>
      </c>
      <c r="BE8" s="56" t="str">
        <f t="shared" si="179"/>
        <v>4T16</v>
      </c>
      <c r="BF8" s="56" t="str">
        <f t="shared" si="179"/>
        <v>4T16</v>
      </c>
      <c r="BG8" s="56" t="str">
        <f t="shared" si="179"/>
        <v>1T17</v>
      </c>
      <c r="BH8" s="56" t="str">
        <f t="shared" si="179"/>
        <v>1T17</v>
      </c>
      <c r="BI8" s="56" t="str">
        <f t="shared" si="179"/>
        <v>1T17</v>
      </c>
      <c r="BJ8" s="56" t="str">
        <f t="shared" si="179"/>
        <v>2T17</v>
      </c>
      <c r="BK8" s="56" t="str">
        <f t="shared" si="179"/>
        <v>2T17</v>
      </c>
      <c r="BL8" s="56" t="str">
        <f t="shared" si="179"/>
        <v>2T17</v>
      </c>
      <c r="BM8" s="56" t="str">
        <f t="shared" si="179"/>
        <v>3T17</v>
      </c>
      <c r="BN8" s="56" t="str">
        <f t="shared" si="179"/>
        <v>3T17</v>
      </c>
      <c r="BO8" s="56" t="str">
        <f t="shared" si="179"/>
        <v>3T17</v>
      </c>
      <c r="BP8" s="56" t="str">
        <f t="shared" si="179"/>
        <v>4T17</v>
      </c>
      <c r="BQ8" s="56" t="str">
        <f t="shared" si="179"/>
        <v>4T17</v>
      </c>
      <c r="BR8" s="56" t="str">
        <f t="shared" si="179"/>
        <v>4T17</v>
      </c>
      <c r="BS8" s="56" t="str">
        <f t="shared" si="179"/>
        <v>1T18</v>
      </c>
      <c r="BT8" s="56" t="str">
        <f t="shared" si="179"/>
        <v>1T18</v>
      </c>
      <c r="BU8" s="56" t="str">
        <f t="shared" si="179"/>
        <v>1T18</v>
      </c>
      <c r="BV8" s="56" t="str">
        <f t="shared" si="179"/>
        <v>2T18</v>
      </c>
      <c r="BW8" s="56" t="str">
        <f t="shared" si="179"/>
        <v>2T18</v>
      </c>
      <c r="BX8" s="56" t="str">
        <f t="shared" ref="BX8:CJ8" si="180">IF(BX6&lt;4,_xlfn.CONCAT("1T",RIGHT(BX5,2)),IF(BX6&lt;7,_xlfn.CONCAT("2T",RIGHT(BX5,2)),IF(BX6&lt;10,_xlfn.CONCAT("3T",RIGHT(BX5,2)),_xlfn.CONCAT("4T",RIGHT(BX5,2)))))</f>
        <v>2T18</v>
      </c>
      <c r="BY8" s="56" t="str">
        <f t="shared" si="180"/>
        <v>3T18</v>
      </c>
      <c r="BZ8" s="56" t="str">
        <f t="shared" si="180"/>
        <v>3T18</v>
      </c>
      <c r="CA8" s="56" t="str">
        <f t="shared" si="180"/>
        <v>3T18</v>
      </c>
      <c r="CB8" s="56" t="str">
        <f t="shared" si="180"/>
        <v>4T18</v>
      </c>
      <c r="CC8" s="56" t="str">
        <f t="shared" si="180"/>
        <v>4T18</v>
      </c>
      <c r="CD8" s="56" t="str">
        <f t="shared" si="180"/>
        <v>4T18</v>
      </c>
      <c r="CE8" s="56" t="str">
        <f t="shared" si="180"/>
        <v>1T19</v>
      </c>
      <c r="CF8" s="56" t="str">
        <f t="shared" si="180"/>
        <v>1T19</v>
      </c>
      <c r="CG8" s="56" t="str">
        <f t="shared" si="180"/>
        <v>1T19</v>
      </c>
      <c r="CH8" s="56" t="str">
        <f t="shared" si="180"/>
        <v>2T19</v>
      </c>
      <c r="CI8" s="56" t="str">
        <f t="shared" si="180"/>
        <v>2T19</v>
      </c>
      <c r="CJ8" s="56" t="str">
        <f t="shared" si="180"/>
        <v>2T19</v>
      </c>
      <c r="CK8" s="56" t="str">
        <f t="shared" ref="CK8:DA8" si="181">IF(CK6&lt;4,_xlfn.CONCAT("1T",RIGHT(CK5,2)),IF(CK6&lt;7,_xlfn.CONCAT("2T",RIGHT(CK5,2)),IF(CK6&lt;10,_xlfn.CONCAT("3T",RIGHT(CK5,2)),_xlfn.CONCAT("4T",RIGHT(CK5,2)))))</f>
        <v>3T19</v>
      </c>
      <c r="CL8" s="56" t="str">
        <f t="shared" si="181"/>
        <v>3T19</v>
      </c>
      <c r="CM8" s="56" t="str">
        <f t="shared" si="181"/>
        <v>3T19</v>
      </c>
      <c r="CN8" s="56" t="str">
        <f t="shared" si="181"/>
        <v>4T19</v>
      </c>
      <c r="CO8" s="56" t="str">
        <f t="shared" si="181"/>
        <v>4T19</v>
      </c>
      <c r="CP8" s="56" t="str">
        <f t="shared" si="181"/>
        <v>4T19</v>
      </c>
      <c r="CQ8" s="56" t="str">
        <f t="shared" si="181"/>
        <v>1T20</v>
      </c>
      <c r="CR8" s="56" t="str">
        <f t="shared" si="181"/>
        <v>1T20</v>
      </c>
      <c r="CS8" s="56" t="str">
        <f t="shared" si="181"/>
        <v>1T20</v>
      </c>
      <c r="CT8" s="56" t="str">
        <f t="shared" si="181"/>
        <v>2T20</v>
      </c>
      <c r="CU8" s="56" t="str">
        <f t="shared" si="181"/>
        <v>2T20</v>
      </c>
      <c r="CV8" s="56" t="str">
        <f t="shared" si="181"/>
        <v>2T20</v>
      </c>
      <c r="CW8" s="56" t="str">
        <f t="shared" si="181"/>
        <v>3T20</v>
      </c>
      <c r="CX8" s="56" t="str">
        <f t="shared" si="181"/>
        <v>3T20</v>
      </c>
      <c r="CY8" s="56" t="str">
        <f t="shared" si="181"/>
        <v>3T20</v>
      </c>
      <c r="CZ8" s="56" t="str">
        <f t="shared" si="181"/>
        <v>4T20</v>
      </c>
      <c r="DA8" s="56" t="str">
        <f t="shared" si="181"/>
        <v>4T20</v>
      </c>
      <c r="DB8" s="56" t="str">
        <f t="shared" ref="DB8:DP8" si="182">IF(DB6&lt;4,_xlfn.CONCAT("1T",RIGHT(DB5,2)),IF(DB6&lt;7,_xlfn.CONCAT("2T",RIGHT(DB5,2)),IF(DB6&lt;10,_xlfn.CONCAT("3T",RIGHT(DB5,2)),_xlfn.CONCAT("4T",RIGHT(DB5,2)))))</f>
        <v>4T20</v>
      </c>
      <c r="DC8" s="56" t="str">
        <f t="shared" si="182"/>
        <v>1T21</v>
      </c>
      <c r="DD8" s="56" t="str">
        <f t="shared" si="182"/>
        <v>1T21</v>
      </c>
      <c r="DE8" s="56" t="str">
        <f t="shared" si="182"/>
        <v>1T21</v>
      </c>
      <c r="DF8" s="56" t="str">
        <f t="shared" si="182"/>
        <v>2T21</v>
      </c>
      <c r="DG8" s="56" t="str">
        <f t="shared" si="182"/>
        <v>2T21</v>
      </c>
      <c r="DH8" s="56" t="str">
        <f t="shared" si="182"/>
        <v>2T21</v>
      </c>
      <c r="DI8" s="56" t="str">
        <f t="shared" si="182"/>
        <v>3T21</v>
      </c>
      <c r="DJ8" s="56" t="str">
        <f t="shared" si="182"/>
        <v>3T21</v>
      </c>
      <c r="DK8" s="56" t="str">
        <f t="shared" si="182"/>
        <v>3T21</v>
      </c>
      <c r="DL8" s="56" t="str">
        <f t="shared" si="182"/>
        <v>4T21</v>
      </c>
      <c r="DM8" s="56" t="str">
        <f t="shared" si="182"/>
        <v>4T21</v>
      </c>
      <c r="DN8" s="56" t="str">
        <f t="shared" si="182"/>
        <v>4T21</v>
      </c>
      <c r="DO8" s="56" t="str">
        <f t="shared" si="182"/>
        <v>1T22</v>
      </c>
      <c r="DP8" s="56" t="str">
        <f t="shared" si="182"/>
        <v>1T22</v>
      </c>
      <c r="DQ8" s="56" t="str">
        <f t="shared" ref="DQ8:DR8" si="183">IF(DQ6&lt;4,_xlfn.CONCAT("1T",RIGHT(DQ5,2)),IF(DQ6&lt;7,_xlfn.CONCAT("2T",RIGHT(DQ5,2)),IF(DQ6&lt;10,_xlfn.CONCAT("3T",RIGHT(DQ5,2)),_xlfn.CONCAT("4T",RIGHT(DQ5,2)))))</f>
        <v>1T22</v>
      </c>
      <c r="DR8" s="56" t="str">
        <f t="shared" si="183"/>
        <v>2T22</v>
      </c>
      <c r="DS8" s="56" t="str">
        <f t="shared" ref="DS8:DT8" si="184">IF(DS6&lt;4,_xlfn.CONCAT("1T",RIGHT(DS5,2)),IF(DS6&lt;7,_xlfn.CONCAT("2T",RIGHT(DS5,2)),IF(DS6&lt;10,_xlfn.CONCAT("3T",RIGHT(DS5,2)),_xlfn.CONCAT("4T",RIGHT(DS5,2)))))</f>
        <v>2T22</v>
      </c>
      <c r="DT8" s="56" t="str">
        <f t="shared" si="184"/>
        <v>2T22</v>
      </c>
      <c r="DU8" s="56" t="str">
        <f t="shared" ref="DU8:DV8" si="185">IF(DU6&lt;4,_xlfn.CONCAT("1T",RIGHT(DU5,2)),IF(DU6&lt;7,_xlfn.CONCAT("2T",RIGHT(DU5,2)),IF(DU6&lt;10,_xlfn.CONCAT("3T",RIGHT(DU5,2)),_xlfn.CONCAT("4T",RIGHT(DU5,2)))))</f>
        <v>3T22</v>
      </c>
      <c r="DV8" s="56" t="str">
        <f t="shared" si="185"/>
        <v>3T22</v>
      </c>
      <c r="DW8" s="56" t="str">
        <f t="shared" ref="DW8:DX8" si="186">IF(DW6&lt;4,_xlfn.CONCAT("1T",RIGHT(DW5,2)),IF(DW6&lt;7,_xlfn.CONCAT("2T",RIGHT(DW5,2)),IF(DW6&lt;10,_xlfn.CONCAT("3T",RIGHT(DW5,2)),_xlfn.CONCAT("4T",RIGHT(DW5,2)))))</f>
        <v>3T22</v>
      </c>
      <c r="DX8" s="56" t="str">
        <f t="shared" si="186"/>
        <v>4T22</v>
      </c>
      <c r="DY8" s="56" t="str">
        <f t="shared" ref="DY8:DZ8" si="187">IF(DY6&lt;4,_xlfn.CONCAT("1T",RIGHT(DY5,2)),IF(DY6&lt;7,_xlfn.CONCAT("2T",RIGHT(DY5,2)),IF(DY6&lt;10,_xlfn.CONCAT("3T",RIGHT(DY5,2)),_xlfn.CONCAT("4T",RIGHT(DY5,2)))))</f>
        <v>4T22</v>
      </c>
      <c r="DZ8" s="56" t="str">
        <f t="shared" si="187"/>
        <v>4T22</v>
      </c>
      <c r="EA8" s="56" t="str">
        <f t="shared" ref="EA8:EB8" si="188">IF(EA6&lt;4,_xlfn.CONCAT("1T",RIGHT(EA5,2)),IF(EA6&lt;7,_xlfn.CONCAT("2T",RIGHT(EA5,2)),IF(EA6&lt;10,_xlfn.CONCAT("3T",RIGHT(EA5,2)),_xlfn.CONCAT("4T",RIGHT(EA5,2)))))</f>
        <v>1T23</v>
      </c>
      <c r="EB8" s="56" t="str">
        <f t="shared" si="188"/>
        <v>1T23</v>
      </c>
      <c r="EC8" s="56" t="str">
        <f t="shared" ref="EC8:ED8" si="189">IF(EC6&lt;4,_xlfn.CONCAT("1T",RIGHT(EC5,2)),IF(EC6&lt;7,_xlfn.CONCAT("2T",RIGHT(EC5,2)),IF(EC6&lt;10,_xlfn.CONCAT("3T",RIGHT(EC5,2)),_xlfn.CONCAT("4T",RIGHT(EC5,2)))))</f>
        <v>1T23</v>
      </c>
      <c r="ED8" s="56" t="str">
        <f t="shared" si="189"/>
        <v>2T23</v>
      </c>
      <c r="EE8" s="56" t="str">
        <f t="shared" ref="EE8:EF8" si="190">IF(EE6&lt;4,_xlfn.CONCAT("1T",RIGHT(EE5,2)),IF(EE6&lt;7,_xlfn.CONCAT("2T",RIGHT(EE5,2)),IF(EE6&lt;10,_xlfn.CONCAT("3T",RIGHT(EE5,2)),_xlfn.CONCAT("4T",RIGHT(EE5,2)))))</f>
        <v>2T23</v>
      </c>
      <c r="EF8" s="56" t="str">
        <f t="shared" si="190"/>
        <v>2T23</v>
      </c>
      <c r="EG8" s="56" t="str">
        <f t="shared" ref="EG8:EH8" si="191">IF(EG6&lt;4,_xlfn.CONCAT("1T",RIGHT(EG5,2)),IF(EG6&lt;7,_xlfn.CONCAT("2T",RIGHT(EG5,2)),IF(EG6&lt;10,_xlfn.CONCAT("3T",RIGHT(EG5,2)),_xlfn.CONCAT("4T",RIGHT(EG5,2)))))</f>
        <v>3T23</v>
      </c>
      <c r="EH8" s="56" t="str">
        <f t="shared" si="191"/>
        <v>3T23</v>
      </c>
      <c r="EI8" s="56" t="str">
        <f t="shared" ref="EI8:EJ8" si="192">IF(EI6&lt;4,_xlfn.CONCAT("1T",RIGHT(EI5,2)),IF(EI6&lt;7,_xlfn.CONCAT("2T",RIGHT(EI5,2)),IF(EI6&lt;10,_xlfn.CONCAT("3T",RIGHT(EI5,2)),_xlfn.CONCAT("4T",RIGHT(EI5,2)))))</f>
        <v>3T23</v>
      </c>
      <c r="EJ8" s="56" t="str">
        <f t="shared" si="192"/>
        <v>4T23</v>
      </c>
      <c r="EK8" s="56" t="str">
        <f t="shared" ref="EK8:EL8" si="193">IF(EK6&lt;4,_xlfn.CONCAT("1T",RIGHT(EK5,2)),IF(EK6&lt;7,_xlfn.CONCAT("2T",RIGHT(EK5,2)),IF(EK6&lt;10,_xlfn.CONCAT("3T",RIGHT(EK5,2)),_xlfn.CONCAT("4T",RIGHT(EK5,2)))))</f>
        <v>4T23</v>
      </c>
      <c r="EL8" s="56" t="str">
        <f t="shared" si="193"/>
        <v>4T23</v>
      </c>
      <c r="EM8" s="56" t="str">
        <f t="shared" ref="EM8:EN8" si="194">IF(EM6&lt;4,_xlfn.CONCAT("1T",RIGHT(EM5,2)),IF(EM6&lt;7,_xlfn.CONCAT("2T",RIGHT(EM5,2)),IF(EM6&lt;10,_xlfn.CONCAT("3T",RIGHT(EM5,2)),_xlfn.CONCAT("4T",RIGHT(EM5,2)))))</f>
        <v>1T24</v>
      </c>
      <c r="EN8" s="56" t="str">
        <f t="shared" si="194"/>
        <v>1T24</v>
      </c>
      <c r="EO8" s="56" t="str">
        <f t="shared" ref="EO8:EP8" si="195">IF(EO6&lt;4,_xlfn.CONCAT("1T",RIGHT(EO5,2)),IF(EO6&lt;7,_xlfn.CONCAT("2T",RIGHT(EO5,2)),IF(EO6&lt;10,_xlfn.CONCAT("3T",RIGHT(EO5,2)),_xlfn.CONCAT("4T",RIGHT(EO5,2)))))</f>
        <v>1T24</v>
      </c>
      <c r="EP8" s="56" t="str">
        <f t="shared" si="195"/>
        <v>2T24</v>
      </c>
      <c r="EQ8" s="56" t="str">
        <f t="shared" ref="EQ8:ER8" si="196">IF(EQ6&lt;4,_xlfn.CONCAT("1T",RIGHT(EQ5,2)),IF(EQ6&lt;7,_xlfn.CONCAT("2T",RIGHT(EQ5,2)),IF(EQ6&lt;10,_xlfn.CONCAT("3T",RIGHT(EQ5,2)),_xlfn.CONCAT("4T",RIGHT(EQ5,2)))))</f>
        <v>2T24</v>
      </c>
      <c r="ER8" s="56" t="str">
        <f t="shared" si="196"/>
        <v>2T24</v>
      </c>
      <c r="ES8" s="56" t="str">
        <f t="shared" ref="ES8:EU8" si="197">IF(ES6&lt;4,_xlfn.CONCAT("1T",RIGHT(ES5,2)),IF(ES6&lt;7,_xlfn.CONCAT("2T",RIGHT(ES5,2)),IF(ES6&lt;10,_xlfn.CONCAT("3T",RIGHT(ES5,2)),_xlfn.CONCAT("4T",RIGHT(ES5,2)))))</f>
        <v>3T24</v>
      </c>
      <c r="ET8" s="56" t="str">
        <f t="shared" si="197"/>
        <v>3T24</v>
      </c>
      <c r="EU8" s="56" t="str">
        <f t="shared" si="197"/>
        <v>3T24</v>
      </c>
      <c r="EV8" s="56" t="str">
        <f t="shared" ref="EV8:EW8" si="198">IF(EV6&lt;4,_xlfn.CONCAT("1T",RIGHT(EV5,2)),IF(EV6&lt;7,_xlfn.CONCAT("2T",RIGHT(EV5,2)),IF(EV6&lt;10,_xlfn.CONCAT("3T",RIGHT(EV5,2)),_xlfn.CONCAT("4T",RIGHT(EV5,2)))))</f>
        <v>4T24</v>
      </c>
      <c r="EW8" s="56" t="str">
        <f t="shared" si="198"/>
        <v>4T24</v>
      </c>
      <c r="EX8" s="56" t="str">
        <f t="shared" ref="EX8:EY8" si="199">IF(EX6&lt;4,_xlfn.CONCAT("1T",RIGHT(EX5,2)),IF(EX6&lt;7,_xlfn.CONCAT("2T",RIGHT(EX5,2)),IF(EX6&lt;10,_xlfn.CONCAT("3T",RIGHT(EX5,2)),_xlfn.CONCAT("4T",RIGHT(EX5,2)))))</f>
        <v>4T24</v>
      </c>
      <c r="EY8" s="56" t="str">
        <f t="shared" si="199"/>
        <v>1T25</v>
      </c>
      <c r="EZ8" s="56" t="str">
        <f t="shared" ref="EZ8:FA8" si="200">IF(EZ6&lt;4,_xlfn.CONCAT("1T",RIGHT(EZ5,2)),IF(EZ6&lt;7,_xlfn.CONCAT("2T",RIGHT(EZ5,2)),IF(EZ6&lt;10,_xlfn.CONCAT("3T",RIGHT(EZ5,2)),_xlfn.CONCAT("4T",RIGHT(EZ5,2)))))</f>
        <v>1T25</v>
      </c>
      <c r="FA8" s="56" t="str">
        <f t="shared" si="200"/>
        <v>1T25</v>
      </c>
      <c r="FB8" s="56" t="str">
        <f t="shared" ref="FB8:FC8" si="201">IF(FB6&lt;4,_xlfn.CONCAT("1T",RIGHT(FB5,2)),IF(FB6&lt;7,_xlfn.CONCAT("2T",RIGHT(FB5,2)),IF(FB6&lt;10,_xlfn.CONCAT("3T",RIGHT(FB5,2)),_xlfn.CONCAT("4T",RIGHT(FB5,2)))))</f>
        <v>2T25</v>
      </c>
      <c r="FC8" s="56" t="str">
        <f t="shared" si="201"/>
        <v>2T25</v>
      </c>
      <c r="FD8" s="56" t="str">
        <f t="shared" ref="FD8:FE8" si="202">IF(FD6&lt;4,_xlfn.CONCAT("1T",RIGHT(FD5,2)),IF(FD6&lt;7,_xlfn.CONCAT("2T",RIGHT(FD5,2)),IF(FD6&lt;10,_xlfn.CONCAT("3T",RIGHT(FD5,2)),_xlfn.CONCAT("4T",RIGHT(FD5,2)))))</f>
        <v>2T25</v>
      </c>
      <c r="FE8" s="56" t="str">
        <f t="shared" si="202"/>
        <v>3T25</v>
      </c>
    </row>
    <row r="9" spans="1:161" ht="15.75" customHeight="1">
      <c r="B9" s="8" t="s">
        <v>217</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c r="EQ9" s="72">
        <v>10.32</v>
      </c>
      <c r="ER9" s="72">
        <v>10.24</v>
      </c>
      <c r="ES9" s="72">
        <v>10.19</v>
      </c>
      <c r="ET9" s="72">
        <v>10.14</v>
      </c>
      <c r="EU9" s="72">
        <v>9.93</v>
      </c>
      <c r="EV9" s="72">
        <v>9.65</v>
      </c>
      <c r="EW9" s="72">
        <v>9.3800000000000008</v>
      </c>
      <c r="EX9" s="72">
        <v>9.07</v>
      </c>
      <c r="EY9" s="72">
        <v>9.2100000000000009</v>
      </c>
      <c r="EZ9" s="72">
        <v>9.08</v>
      </c>
      <c r="FA9" s="72">
        <v>9.16</v>
      </c>
      <c r="FB9" s="72">
        <v>9.1999999999999993</v>
      </c>
      <c r="FC9" s="72">
        <v>9.44</v>
      </c>
      <c r="FD9" s="72">
        <v>9.4849730770319507</v>
      </c>
      <c r="FE9" s="72">
        <v>9.4239844504581693</v>
      </c>
    </row>
    <row r="10" spans="1:161" ht="15.75" customHeight="1">
      <c r="B10" s="11" t="s">
        <v>218</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c r="EQ10" s="72">
        <v>9.7584770967068462</v>
      </c>
      <c r="ER10" s="72">
        <v>9.7029847749276623</v>
      </c>
      <c r="ES10" s="72">
        <v>9.7509912681314663</v>
      </c>
      <c r="ET10" s="72">
        <v>9.7346079088354234</v>
      </c>
      <c r="EU10" s="72">
        <v>9.6470179772152544</v>
      </c>
      <c r="EV10" s="72">
        <v>9.5232246000000007</v>
      </c>
      <c r="EW10" s="72">
        <v>9.4418486000000001</v>
      </c>
      <c r="EX10" s="72">
        <v>9.0124999995140911</v>
      </c>
      <c r="EY10" s="72">
        <v>9.1563878104220446</v>
      </c>
      <c r="EZ10" s="72">
        <v>9.19</v>
      </c>
      <c r="FA10" s="72">
        <v>9.2656853393962262</v>
      </c>
      <c r="FB10" s="72">
        <v>9.4023000000000003</v>
      </c>
      <c r="FC10" s="72">
        <v>9.4600000000000009</v>
      </c>
      <c r="FD10" s="72">
        <v>9.52</v>
      </c>
      <c r="FE10" s="72">
        <v>9.6</v>
      </c>
    </row>
    <row r="11" spans="1:161" ht="15.75" customHeight="1">
      <c r="B11" s="11" t="s">
        <v>219</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c r="EQ11" s="72">
        <v>11283536.005714284</v>
      </c>
      <c r="ER11" s="72">
        <v>10223565.782</v>
      </c>
      <c r="ES11" s="72">
        <v>12342941.619130433</v>
      </c>
      <c r="ET11" s="72">
        <v>14568586.475909086</v>
      </c>
      <c r="EU11" s="72">
        <v>15330708.988095241</v>
      </c>
      <c r="EV11" s="72">
        <v>16936664.452173911</v>
      </c>
      <c r="EW11" s="72">
        <v>19706908.55105263</v>
      </c>
      <c r="EX11" s="72">
        <v>18489550.095238097</v>
      </c>
      <c r="EY11" s="72">
        <v>13219362.187272727</v>
      </c>
      <c r="EZ11" s="72">
        <v>11885095.422499996</v>
      </c>
      <c r="FA11" s="72">
        <v>12010768.170526316</v>
      </c>
      <c r="FB11" s="72">
        <v>11100980.910000002</v>
      </c>
      <c r="FC11" s="72">
        <v>11136598.142857144</v>
      </c>
      <c r="FD11" s="72">
        <v>11410053.258499999</v>
      </c>
      <c r="FE11" s="72">
        <v>9614328.6773913056</v>
      </c>
    </row>
    <row r="12" spans="1:161"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61" ht="15.75" customHeight="1">
      <c r="B13" s="33"/>
      <c r="C13" s="53">
        <f>YEAR(C15)</f>
        <v>2017</v>
      </c>
      <c r="D13" s="53">
        <f t="shared" ref="D13:BM13" si="203">YEAR(D15)</f>
        <v>2017</v>
      </c>
      <c r="E13" s="53">
        <f t="shared" si="203"/>
        <v>2017</v>
      </c>
      <c r="F13" s="53">
        <f t="shared" si="203"/>
        <v>2017</v>
      </c>
      <c r="G13" s="53">
        <f t="shared" si="203"/>
        <v>2017</v>
      </c>
      <c r="H13" s="53">
        <f t="shared" si="203"/>
        <v>2017</v>
      </c>
      <c r="I13" s="53">
        <f t="shared" si="203"/>
        <v>2017</v>
      </c>
      <c r="J13" s="53">
        <f t="shared" si="203"/>
        <v>2017</v>
      </c>
      <c r="K13" s="53">
        <f t="shared" si="203"/>
        <v>2017</v>
      </c>
      <c r="L13" s="53">
        <f t="shared" si="203"/>
        <v>2017</v>
      </c>
      <c r="M13" s="53">
        <f t="shared" si="203"/>
        <v>2017</v>
      </c>
      <c r="N13" s="53">
        <f t="shared" si="203"/>
        <v>2017</v>
      </c>
      <c r="O13" s="53">
        <f t="shared" si="203"/>
        <v>2018</v>
      </c>
      <c r="P13" s="53">
        <f t="shared" si="203"/>
        <v>2018</v>
      </c>
      <c r="Q13" s="53">
        <f t="shared" si="203"/>
        <v>2018</v>
      </c>
      <c r="R13" s="53">
        <f t="shared" si="203"/>
        <v>2018</v>
      </c>
      <c r="S13" s="53">
        <f t="shared" si="203"/>
        <v>2018</v>
      </c>
      <c r="T13" s="53">
        <f t="shared" si="203"/>
        <v>2018</v>
      </c>
      <c r="U13" s="53">
        <f t="shared" si="203"/>
        <v>2018</v>
      </c>
      <c r="V13" s="53">
        <f t="shared" si="203"/>
        <v>2018</v>
      </c>
      <c r="W13" s="53">
        <f t="shared" si="203"/>
        <v>2018</v>
      </c>
      <c r="X13" s="53">
        <f t="shared" si="203"/>
        <v>2018</v>
      </c>
      <c r="Y13" s="53">
        <f t="shared" si="203"/>
        <v>2018</v>
      </c>
      <c r="Z13" s="53">
        <f t="shared" si="203"/>
        <v>2018</v>
      </c>
      <c r="AA13" s="53">
        <f t="shared" si="203"/>
        <v>2019</v>
      </c>
      <c r="AB13" s="53">
        <f t="shared" si="203"/>
        <v>2019</v>
      </c>
      <c r="AC13" s="53">
        <f t="shared" si="203"/>
        <v>2019</v>
      </c>
      <c r="AD13" s="53">
        <f t="shared" si="203"/>
        <v>2019</v>
      </c>
      <c r="AE13" s="53">
        <f t="shared" si="203"/>
        <v>2019</v>
      </c>
      <c r="AF13" s="53">
        <f t="shared" si="203"/>
        <v>2019</v>
      </c>
      <c r="AG13" s="53">
        <f t="shared" si="203"/>
        <v>2019</v>
      </c>
      <c r="AH13" s="53">
        <f t="shared" si="203"/>
        <v>2019</v>
      </c>
      <c r="AI13" s="53">
        <f t="shared" si="203"/>
        <v>2019</v>
      </c>
      <c r="AJ13" s="53">
        <f t="shared" si="203"/>
        <v>2019</v>
      </c>
      <c r="AK13" s="53">
        <f t="shared" si="203"/>
        <v>2019</v>
      </c>
      <c r="AL13" s="53">
        <f t="shared" si="203"/>
        <v>2019</v>
      </c>
      <c r="AM13" s="53">
        <f t="shared" si="203"/>
        <v>2020</v>
      </c>
      <c r="AN13" s="53">
        <f t="shared" si="203"/>
        <v>2020</v>
      </c>
      <c r="AO13" s="53">
        <f t="shared" si="203"/>
        <v>2020</v>
      </c>
      <c r="AP13" s="53">
        <f t="shared" si="203"/>
        <v>2020</v>
      </c>
      <c r="AQ13" s="53">
        <f t="shared" si="203"/>
        <v>2020</v>
      </c>
      <c r="AR13" s="53">
        <f t="shared" si="203"/>
        <v>2020</v>
      </c>
      <c r="AS13" s="53">
        <f t="shared" si="203"/>
        <v>2020</v>
      </c>
      <c r="AT13" s="53">
        <f t="shared" si="203"/>
        <v>2020</v>
      </c>
      <c r="AU13" s="53">
        <f t="shared" si="203"/>
        <v>2020</v>
      </c>
      <c r="AV13" s="53">
        <f t="shared" si="203"/>
        <v>2020</v>
      </c>
      <c r="AW13" s="53">
        <f t="shared" si="203"/>
        <v>2020</v>
      </c>
      <c r="AX13" s="53">
        <f t="shared" si="203"/>
        <v>2020</v>
      </c>
      <c r="AY13" s="53">
        <f t="shared" si="203"/>
        <v>2021</v>
      </c>
      <c r="AZ13" s="53">
        <f t="shared" si="203"/>
        <v>2021</v>
      </c>
      <c r="BA13" s="53">
        <f t="shared" si="203"/>
        <v>2021</v>
      </c>
      <c r="BB13" s="53">
        <f t="shared" si="203"/>
        <v>2021</v>
      </c>
      <c r="BC13" s="53">
        <f t="shared" si="203"/>
        <v>2021</v>
      </c>
      <c r="BD13" s="53">
        <f t="shared" si="203"/>
        <v>2021</v>
      </c>
      <c r="BE13" s="53">
        <f t="shared" si="203"/>
        <v>2021</v>
      </c>
      <c r="BF13" s="53">
        <f t="shared" si="203"/>
        <v>2021</v>
      </c>
      <c r="BG13" s="53">
        <f t="shared" si="203"/>
        <v>2021</v>
      </c>
      <c r="BH13" s="53">
        <f t="shared" si="203"/>
        <v>2021</v>
      </c>
      <c r="BI13" s="53">
        <f t="shared" si="203"/>
        <v>2021</v>
      </c>
      <c r="BJ13" s="53">
        <f t="shared" si="203"/>
        <v>2021</v>
      </c>
      <c r="BK13" s="53">
        <f t="shared" si="203"/>
        <v>2022</v>
      </c>
      <c r="BL13" s="53">
        <f t="shared" si="203"/>
        <v>2022</v>
      </c>
      <c r="BM13" s="53">
        <f t="shared" si="203"/>
        <v>2022</v>
      </c>
      <c r="BN13" s="53">
        <f t="shared" ref="BN13:BO13" si="204">YEAR(BN15)</f>
        <v>2022</v>
      </c>
      <c r="BO13" s="53">
        <f t="shared" si="204"/>
        <v>2022</v>
      </c>
      <c r="BP13" s="53">
        <f t="shared" ref="BP13:BQ13" si="205">YEAR(BP15)</f>
        <v>2022</v>
      </c>
      <c r="BQ13" s="53">
        <f t="shared" si="205"/>
        <v>2022</v>
      </c>
      <c r="BR13" s="53">
        <f t="shared" ref="BR13:BS13" si="206">YEAR(BR15)</f>
        <v>2022</v>
      </c>
      <c r="BS13" s="53">
        <f t="shared" si="206"/>
        <v>2022</v>
      </c>
      <c r="BT13" s="53">
        <f t="shared" ref="BT13:BU13" si="207">YEAR(BT15)</f>
        <v>2022</v>
      </c>
      <c r="BU13" s="53">
        <f t="shared" si="207"/>
        <v>2022</v>
      </c>
      <c r="BV13" s="53">
        <f t="shared" ref="BV13:BW13" si="208">YEAR(BV15)</f>
        <v>2022</v>
      </c>
      <c r="BW13" s="53">
        <f t="shared" si="208"/>
        <v>2023</v>
      </c>
      <c r="BX13" s="53">
        <f t="shared" ref="BX13:BY13" si="209">YEAR(BX15)</f>
        <v>2023</v>
      </c>
      <c r="BY13" s="53">
        <f t="shared" si="209"/>
        <v>2023</v>
      </c>
      <c r="BZ13" s="53">
        <f t="shared" ref="BZ13:CA13" si="210">YEAR(BZ15)</f>
        <v>2023</v>
      </c>
      <c r="CA13" s="53">
        <f t="shared" si="210"/>
        <v>2023</v>
      </c>
      <c r="CB13" s="53">
        <f t="shared" ref="CB13:CC13" si="211">YEAR(CB15)</f>
        <v>2023</v>
      </c>
      <c r="CC13" s="53">
        <f t="shared" si="211"/>
        <v>2023</v>
      </c>
      <c r="CD13" s="53">
        <f t="shared" ref="CD13:CE13" si="212">YEAR(CD15)</f>
        <v>2023</v>
      </c>
      <c r="CE13" s="53">
        <f t="shared" si="212"/>
        <v>2023</v>
      </c>
      <c r="CF13" s="53">
        <f t="shared" ref="CF13:CG13" si="213">YEAR(CF15)</f>
        <v>2023</v>
      </c>
      <c r="CG13" s="53">
        <f t="shared" si="213"/>
        <v>2023</v>
      </c>
      <c r="CH13" s="53">
        <f t="shared" ref="CH13:CI13" si="214">YEAR(CH15)</f>
        <v>2023</v>
      </c>
      <c r="CI13" s="53">
        <f t="shared" si="214"/>
        <v>2024</v>
      </c>
      <c r="CJ13" s="53">
        <f t="shared" ref="CJ13:CK13" si="215">YEAR(CJ15)</f>
        <v>2024</v>
      </c>
      <c r="CK13" s="53">
        <f t="shared" si="215"/>
        <v>2024</v>
      </c>
      <c r="CL13" s="53">
        <f t="shared" ref="CL13:CM13" si="216">YEAR(CL15)</f>
        <v>2024</v>
      </c>
      <c r="CM13" s="53">
        <f t="shared" si="216"/>
        <v>2024</v>
      </c>
      <c r="CN13" s="53">
        <f t="shared" ref="CN13:CO13" si="217">YEAR(CN15)</f>
        <v>2024</v>
      </c>
      <c r="CO13" s="53">
        <f t="shared" si="217"/>
        <v>2024</v>
      </c>
      <c r="CP13" s="53">
        <f t="shared" ref="CP13:CQ13" si="218">YEAR(CP15)</f>
        <v>2024</v>
      </c>
      <c r="CQ13" s="53">
        <f t="shared" si="218"/>
        <v>2024</v>
      </c>
      <c r="CR13" s="53">
        <f t="shared" ref="CR13:CS13" si="219">YEAR(CR15)</f>
        <v>2024</v>
      </c>
      <c r="CS13" s="53">
        <f t="shared" si="219"/>
        <v>2024</v>
      </c>
      <c r="CT13" s="53">
        <f t="shared" ref="CT13:CV13" si="220">YEAR(CT15)</f>
        <v>2024</v>
      </c>
      <c r="CU13" s="53">
        <f t="shared" si="220"/>
        <v>2025</v>
      </c>
      <c r="CV13" s="53">
        <f t="shared" si="220"/>
        <v>2025</v>
      </c>
      <c r="CW13" s="53">
        <f t="shared" ref="CW13:CX13" si="221">YEAR(CW15)</f>
        <v>2025</v>
      </c>
      <c r="CX13" s="53">
        <f t="shared" si="221"/>
        <v>2025</v>
      </c>
      <c r="CY13" s="53">
        <f t="shared" ref="CY13:DA13" si="222">YEAR(CY15)</f>
        <v>2025</v>
      </c>
      <c r="CZ13" s="53">
        <f t="shared" si="222"/>
        <v>2025</v>
      </c>
      <c r="DA13" s="53">
        <f t="shared" si="222"/>
        <v>2025</v>
      </c>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61" ht="15.75" customHeight="1">
      <c r="B14" s="33"/>
      <c r="C14" s="53">
        <f t="shared" ref="C14:AH14" si="223">MONTH(C15)</f>
        <v>1</v>
      </c>
      <c r="D14" s="53">
        <f t="shared" si="223"/>
        <v>2</v>
      </c>
      <c r="E14" s="53">
        <f t="shared" si="223"/>
        <v>3</v>
      </c>
      <c r="F14" s="53">
        <f t="shared" si="223"/>
        <v>4</v>
      </c>
      <c r="G14" s="53">
        <f t="shared" si="223"/>
        <v>5</v>
      </c>
      <c r="H14" s="53">
        <f t="shared" si="223"/>
        <v>6</v>
      </c>
      <c r="I14" s="53">
        <f t="shared" si="223"/>
        <v>7</v>
      </c>
      <c r="J14" s="53">
        <f t="shared" si="223"/>
        <v>8</v>
      </c>
      <c r="K14" s="53">
        <f t="shared" si="223"/>
        <v>9</v>
      </c>
      <c r="L14" s="53">
        <f t="shared" si="223"/>
        <v>10</v>
      </c>
      <c r="M14" s="53">
        <f t="shared" si="223"/>
        <v>11</v>
      </c>
      <c r="N14" s="53">
        <f t="shared" si="223"/>
        <v>12</v>
      </c>
      <c r="O14" s="53">
        <f t="shared" si="223"/>
        <v>1</v>
      </c>
      <c r="P14" s="53">
        <f t="shared" si="223"/>
        <v>2</v>
      </c>
      <c r="Q14" s="53">
        <f t="shared" si="223"/>
        <v>3</v>
      </c>
      <c r="R14" s="53">
        <f t="shared" si="223"/>
        <v>4</v>
      </c>
      <c r="S14" s="53">
        <f t="shared" si="223"/>
        <v>5</v>
      </c>
      <c r="T14" s="53">
        <f t="shared" si="223"/>
        <v>6</v>
      </c>
      <c r="U14" s="53">
        <f t="shared" si="223"/>
        <v>7</v>
      </c>
      <c r="V14" s="53">
        <f t="shared" si="223"/>
        <v>8</v>
      </c>
      <c r="W14" s="53">
        <f t="shared" si="223"/>
        <v>9</v>
      </c>
      <c r="X14" s="53">
        <f t="shared" si="223"/>
        <v>10</v>
      </c>
      <c r="Y14" s="53">
        <f t="shared" si="223"/>
        <v>11</v>
      </c>
      <c r="Z14" s="53">
        <f t="shared" si="223"/>
        <v>12</v>
      </c>
      <c r="AA14" s="53">
        <f t="shared" si="223"/>
        <v>1</v>
      </c>
      <c r="AB14" s="53">
        <f t="shared" si="223"/>
        <v>2</v>
      </c>
      <c r="AC14" s="53">
        <f t="shared" si="223"/>
        <v>3</v>
      </c>
      <c r="AD14" s="53">
        <f t="shared" si="223"/>
        <v>4</v>
      </c>
      <c r="AE14" s="53">
        <f t="shared" si="223"/>
        <v>5</v>
      </c>
      <c r="AF14" s="53">
        <f t="shared" si="223"/>
        <v>6</v>
      </c>
      <c r="AG14" s="53">
        <f t="shared" si="223"/>
        <v>7</v>
      </c>
      <c r="AH14" s="53">
        <f t="shared" si="223"/>
        <v>8</v>
      </c>
      <c r="AI14" s="53">
        <f t="shared" ref="AI14:AZ14" si="224">MONTH(AI15)</f>
        <v>9</v>
      </c>
      <c r="AJ14" s="53">
        <f t="shared" si="224"/>
        <v>10</v>
      </c>
      <c r="AK14" s="53">
        <f t="shared" si="224"/>
        <v>11</v>
      </c>
      <c r="AL14" s="53">
        <f t="shared" si="224"/>
        <v>12</v>
      </c>
      <c r="AM14" s="53">
        <f t="shared" si="224"/>
        <v>1</v>
      </c>
      <c r="AN14" s="53">
        <f t="shared" si="224"/>
        <v>2</v>
      </c>
      <c r="AO14" s="53">
        <f t="shared" si="224"/>
        <v>3</v>
      </c>
      <c r="AP14" s="53">
        <f t="shared" si="224"/>
        <v>4</v>
      </c>
      <c r="AQ14" s="53">
        <f t="shared" si="224"/>
        <v>5</v>
      </c>
      <c r="AR14" s="53">
        <f t="shared" si="224"/>
        <v>6</v>
      </c>
      <c r="AS14" s="53">
        <f t="shared" si="224"/>
        <v>7</v>
      </c>
      <c r="AT14" s="53">
        <f t="shared" si="224"/>
        <v>8</v>
      </c>
      <c r="AU14" s="53">
        <f t="shared" si="224"/>
        <v>9</v>
      </c>
      <c r="AV14" s="53">
        <f t="shared" si="224"/>
        <v>10</v>
      </c>
      <c r="AW14" s="53">
        <f t="shared" si="224"/>
        <v>11</v>
      </c>
      <c r="AX14" s="53">
        <f t="shared" si="224"/>
        <v>12</v>
      </c>
      <c r="AY14" s="53">
        <f t="shared" si="224"/>
        <v>1</v>
      </c>
      <c r="AZ14" s="53">
        <f t="shared" si="224"/>
        <v>2</v>
      </c>
      <c r="BA14" s="53">
        <f t="shared" ref="BA14" si="225">MONTH(BA15)</f>
        <v>3</v>
      </c>
      <c r="BB14" s="53">
        <f t="shared" ref="BB14" si="226">MONTH(BB15)</f>
        <v>4</v>
      </c>
      <c r="BC14" s="53">
        <f t="shared" ref="BC14" si="227">MONTH(BC15)</f>
        <v>5</v>
      </c>
      <c r="BD14" s="53">
        <f t="shared" ref="BD14" si="228">MONTH(BD15)</f>
        <v>6</v>
      </c>
      <c r="BE14" s="53">
        <f t="shared" ref="BE14" si="229">MONTH(BE15)</f>
        <v>7</v>
      </c>
      <c r="BF14" s="53">
        <f t="shared" ref="BF14" si="230">MONTH(BF15)</f>
        <v>8</v>
      </c>
      <c r="BG14" s="53">
        <f t="shared" ref="BG14" si="231">MONTH(BG15)</f>
        <v>9</v>
      </c>
      <c r="BH14" s="53">
        <f t="shared" ref="BH14" si="232">MONTH(BH15)</f>
        <v>10</v>
      </c>
      <c r="BI14" s="53">
        <f t="shared" ref="BI14" si="233">MONTH(BI15)</f>
        <v>11</v>
      </c>
      <c r="BJ14" s="53">
        <f t="shared" ref="BJ14" si="234">MONTH(BJ15)</f>
        <v>12</v>
      </c>
      <c r="BK14" s="53">
        <f t="shared" ref="BK14" si="235">MONTH(BK15)</f>
        <v>1</v>
      </c>
      <c r="BL14" s="53">
        <f t="shared" ref="BL14" si="236">MONTH(BL15)</f>
        <v>2</v>
      </c>
      <c r="BM14" s="53">
        <f t="shared" ref="BM14:DA14" si="237">MONTH(BM15)</f>
        <v>3</v>
      </c>
      <c r="BN14" s="53">
        <f t="shared" si="237"/>
        <v>4</v>
      </c>
      <c r="BO14" s="53">
        <f t="shared" si="237"/>
        <v>5</v>
      </c>
      <c r="BP14" s="53">
        <f t="shared" si="237"/>
        <v>6</v>
      </c>
      <c r="BQ14" s="53">
        <f t="shared" si="237"/>
        <v>7</v>
      </c>
      <c r="BR14" s="53">
        <f t="shared" si="237"/>
        <v>8</v>
      </c>
      <c r="BS14" s="53">
        <f t="shared" si="237"/>
        <v>9</v>
      </c>
      <c r="BT14" s="53">
        <f t="shared" si="237"/>
        <v>10</v>
      </c>
      <c r="BU14" s="53">
        <f t="shared" si="237"/>
        <v>11</v>
      </c>
      <c r="BV14" s="53">
        <f t="shared" si="237"/>
        <v>12</v>
      </c>
      <c r="BW14" s="53">
        <f t="shared" si="237"/>
        <v>1</v>
      </c>
      <c r="BX14" s="53">
        <f t="shared" si="237"/>
        <v>2</v>
      </c>
      <c r="BY14" s="53">
        <f t="shared" si="237"/>
        <v>3</v>
      </c>
      <c r="BZ14" s="53">
        <f t="shared" si="237"/>
        <v>4</v>
      </c>
      <c r="CA14" s="53">
        <f t="shared" si="237"/>
        <v>5</v>
      </c>
      <c r="CB14" s="53">
        <f t="shared" si="237"/>
        <v>6</v>
      </c>
      <c r="CC14" s="53">
        <f t="shared" si="237"/>
        <v>7</v>
      </c>
      <c r="CD14" s="53">
        <f t="shared" si="237"/>
        <v>8</v>
      </c>
      <c r="CE14" s="53">
        <f t="shared" si="237"/>
        <v>9</v>
      </c>
      <c r="CF14" s="53">
        <f t="shared" si="237"/>
        <v>10</v>
      </c>
      <c r="CG14" s="53">
        <f t="shared" si="237"/>
        <v>11</v>
      </c>
      <c r="CH14" s="53">
        <f t="shared" si="237"/>
        <v>12</v>
      </c>
      <c r="CI14" s="53">
        <f t="shared" si="237"/>
        <v>1</v>
      </c>
      <c r="CJ14" s="53">
        <f t="shared" si="237"/>
        <v>2</v>
      </c>
      <c r="CK14" s="53">
        <f t="shared" si="237"/>
        <v>3</v>
      </c>
      <c r="CL14" s="53">
        <f t="shared" si="237"/>
        <v>4</v>
      </c>
      <c r="CM14" s="53">
        <f t="shared" si="237"/>
        <v>5</v>
      </c>
      <c r="CN14" s="53">
        <f t="shared" si="237"/>
        <v>6</v>
      </c>
      <c r="CO14" s="53">
        <f t="shared" si="237"/>
        <v>7</v>
      </c>
      <c r="CP14" s="53">
        <f t="shared" si="237"/>
        <v>8</v>
      </c>
      <c r="CQ14" s="53">
        <f t="shared" si="237"/>
        <v>9</v>
      </c>
      <c r="CR14" s="53">
        <f t="shared" si="237"/>
        <v>10</v>
      </c>
      <c r="CS14" s="53">
        <f t="shared" si="237"/>
        <v>11</v>
      </c>
      <c r="CT14" s="53">
        <f t="shared" si="237"/>
        <v>12</v>
      </c>
      <c r="CU14" s="53">
        <f t="shared" si="237"/>
        <v>1</v>
      </c>
      <c r="CV14" s="53">
        <f t="shared" si="237"/>
        <v>2</v>
      </c>
      <c r="CW14" s="53">
        <f t="shared" si="237"/>
        <v>3</v>
      </c>
      <c r="CX14" s="53">
        <f t="shared" si="237"/>
        <v>4</v>
      </c>
      <c r="CY14" s="53">
        <f t="shared" si="237"/>
        <v>5</v>
      </c>
      <c r="CZ14" s="53">
        <f t="shared" si="237"/>
        <v>6</v>
      </c>
      <c r="DA14" s="53">
        <f t="shared" si="237"/>
        <v>7</v>
      </c>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61" s="7" customFormat="1" ht="17.25" customHeight="1">
      <c r="A15" s="89" t="s">
        <v>173</v>
      </c>
      <c r="B15" s="100" t="s">
        <v>35</v>
      </c>
      <c r="C15" s="80">
        <v>42766</v>
      </c>
      <c r="D15" s="80">
        <f>EOMONTH(C15,1)</f>
        <v>42794</v>
      </c>
      <c r="E15" s="80">
        <f t="shared" ref="E15:CO15" si="238">EOMONTH(D15,1)</f>
        <v>42825</v>
      </c>
      <c r="F15" s="80">
        <f t="shared" si="238"/>
        <v>42855</v>
      </c>
      <c r="G15" s="80">
        <f t="shared" si="238"/>
        <v>42886</v>
      </c>
      <c r="H15" s="80">
        <f t="shared" si="238"/>
        <v>42916</v>
      </c>
      <c r="I15" s="80">
        <f t="shared" si="238"/>
        <v>42947</v>
      </c>
      <c r="J15" s="80">
        <f t="shared" si="238"/>
        <v>42978</v>
      </c>
      <c r="K15" s="80">
        <f t="shared" si="238"/>
        <v>43008</v>
      </c>
      <c r="L15" s="80">
        <f t="shared" si="238"/>
        <v>43039</v>
      </c>
      <c r="M15" s="80">
        <f t="shared" si="238"/>
        <v>43069</v>
      </c>
      <c r="N15" s="80">
        <f t="shared" si="238"/>
        <v>43100</v>
      </c>
      <c r="O15" s="80">
        <f t="shared" si="238"/>
        <v>43131</v>
      </c>
      <c r="P15" s="80">
        <f t="shared" si="238"/>
        <v>43159</v>
      </c>
      <c r="Q15" s="80">
        <f t="shared" si="238"/>
        <v>43190</v>
      </c>
      <c r="R15" s="80">
        <f t="shared" si="238"/>
        <v>43220</v>
      </c>
      <c r="S15" s="80">
        <f t="shared" si="238"/>
        <v>43251</v>
      </c>
      <c r="T15" s="80">
        <f t="shared" si="238"/>
        <v>43281</v>
      </c>
      <c r="U15" s="80">
        <f t="shared" si="238"/>
        <v>43312</v>
      </c>
      <c r="V15" s="80">
        <f t="shared" si="238"/>
        <v>43343</v>
      </c>
      <c r="W15" s="80">
        <f t="shared" si="238"/>
        <v>43373</v>
      </c>
      <c r="X15" s="80">
        <f t="shared" si="238"/>
        <v>43404</v>
      </c>
      <c r="Y15" s="80">
        <f t="shared" si="238"/>
        <v>43434</v>
      </c>
      <c r="Z15" s="80">
        <f t="shared" si="238"/>
        <v>43465</v>
      </c>
      <c r="AA15" s="80">
        <f t="shared" si="238"/>
        <v>43496</v>
      </c>
      <c r="AB15" s="80">
        <f t="shared" si="238"/>
        <v>43524</v>
      </c>
      <c r="AC15" s="80">
        <f t="shared" si="238"/>
        <v>43555</v>
      </c>
      <c r="AD15" s="80">
        <f t="shared" si="238"/>
        <v>43585</v>
      </c>
      <c r="AE15" s="80">
        <f t="shared" si="238"/>
        <v>43616</v>
      </c>
      <c r="AF15" s="80">
        <f t="shared" si="238"/>
        <v>43646</v>
      </c>
      <c r="AG15" s="80">
        <f t="shared" si="238"/>
        <v>43677</v>
      </c>
      <c r="AH15" s="80">
        <f t="shared" si="238"/>
        <v>43708</v>
      </c>
      <c r="AI15" s="80">
        <f t="shared" si="238"/>
        <v>43738</v>
      </c>
      <c r="AJ15" s="80">
        <f t="shared" si="238"/>
        <v>43769</v>
      </c>
      <c r="AK15" s="80">
        <f t="shared" si="238"/>
        <v>43799</v>
      </c>
      <c r="AL15" s="80">
        <f t="shared" si="238"/>
        <v>43830</v>
      </c>
      <c r="AM15" s="80">
        <f t="shared" si="238"/>
        <v>43861</v>
      </c>
      <c r="AN15" s="80">
        <f t="shared" si="238"/>
        <v>43890</v>
      </c>
      <c r="AO15" s="80">
        <f t="shared" si="238"/>
        <v>43921</v>
      </c>
      <c r="AP15" s="80">
        <f t="shared" si="238"/>
        <v>43951</v>
      </c>
      <c r="AQ15" s="80">
        <f t="shared" si="238"/>
        <v>43982</v>
      </c>
      <c r="AR15" s="80">
        <f t="shared" si="238"/>
        <v>44012</v>
      </c>
      <c r="AS15" s="80">
        <f t="shared" si="238"/>
        <v>44043</v>
      </c>
      <c r="AT15" s="80">
        <f t="shared" si="238"/>
        <v>44074</v>
      </c>
      <c r="AU15" s="80">
        <f t="shared" si="238"/>
        <v>44104</v>
      </c>
      <c r="AV15" s="80">
        <f t="shared" si="238"/>
        <v>44135</v>
      </c>
      <c r="AW15" s="80">
        <f t="shared" si="238"/>
        <v>44165</v>
      </c>
      <c r="AX15" s="80">
        <f t="shared" si="238"/>
        <v>44196</v>
      </c>
      <c r="AY15" s="80">
        <f t="shared" si="238"/>
        <v>44227</v>
      </c>
      <c r="AZ15" s="80">
        <f t="shared" si="238"/>
        <v>44255</v>
      </c>
      <c r="BA15" s="80">
        <f t="shared" si="238"/>
        <v>44286</v>
      </c>
      <c r="BB15" s="80">
        <f t="shared" si="238"/>
        <v>44316</v>
      </c>
      <c r="BC15" s="80">
        <f t="shared" si="238"/>
        <v>44347</v>
      </c>
      <c r="BD15" s="80">
        <f t="shared" si="238"/>
        <v>44377</v>
      </c>
      <c r="BE15" s="80">
        <f t="shared" si="238"/>
        <v>44408</v>
      </c>
      <c r="BF15" s="80">
        <f t="shared" si="238"/>
        <v>44439</v>
      </c>
      <c r="BG15" s="80">
        <f t="shared" si="238"/>
        <v>44469</v>
      </c>
      <c r="BH15" s="80">
        <f t="shared" si="238"/>
        <v>44500</v>
      </c>
      <c r="BI15" s="80">
        <f t="shared" si="238"/>
        <v>44530</v>
      </c>
      <c r="BJ15" s="80">
        <f t="shared" si="238"/>
        <v>44561</v>
      </c>
      <c r="BK15" s="80">
        <f t="shared" si="238"/>
        <v>44592</v>
      </c>
      <c r="BL15" s="80">
        <f t="shared" si="238"/>
        <v>44620</v>
      </c>
      <c r="BM15" s="80">
        <f t="shared" si="238"/>
        <v>44651</v>
      </c>
      <c r="BN15" s="80">
        <f t="shared" si="238"/>
        <v>44681</v>
      </c>
      <c r="BO15" s="80">
        <f t="shared" si="238"/>
        <v>44712</v>
      </c>
      <c r="BP15" s="80">
        <f t="shared" si="238"/>
        <v>44742</v>
      </c>
      <c r="BQ15" s="80">
        <f t="shared" si="238"/>
        <v>44773</v>
      </c>
      <c r="BR15" s="80">
        <f t="shared" si="238"/>
        <v>44804</v>
      </c>
      <c r="BS15" s="80">
        <f t="shared" si="238"/>
        <v>44834</v>
      </c>
      <c r="BT15" s="80">
        <f t="shared" si="238"/>
        <v>44865</v>
      </c>
      <c r="BU15" s="80">
        <f t="shared" si="238"/>
        <v>44895</v>
      </c>
      <c r="BV15" s="80">
        <f t="shared" si="238"/>
        <v>44926</v>
      </c>
      <c r="BW15" s="80">
        <f t="shared" si="238"/>
        <v>44957</v>
      </c>
      <c r="BX15" s="80">
        <f t="shared" si="238"/>
        <v>44985</v>
      </c>
      <c r="BY15" s="80">
        <f t="shared" si="238"/>
        <v>45016</v>
      </c>
      <c r="BZ15" s="80">
        <f t="shared" si="238"/>
        <v>45046</v>
      </c>
      <c r="CA15" s="80">
        <f t="shared" si="238"/>
        <v>45077</v>
      </c>
      <c r="CB15" s="80">
        <f t="shared" si="238"/>
        <v>45107</v>
      </c>
      <c r="CC15" s="80">
        <f t="shared" si="238"/>
        <v>45138</v>
      </c>
      <c r="CD15" s="80">
        <f t="shared" si="238"/>
        <v>45169</v>
      </c>
      <c r="CE15" s="80">
        <f t="shared" si="238"/>
        <v>45199</v>
      </c>
      <c r="CF15" s="80">
        <f t="shared" si="238"/>
        <v>45230</v>
      </c>
      <c r="CG15" s="80">
        <f t="shared" si="238"/>
        <v>45260</v>
      </c>
      <c r="CH15" s="80">
        <f t="shared" si="238"/>
        <v>45291</v>
      </c>
      <c r="CI15" s="80">
        <f t="shared" si="238"/>
        <v>45322</v>
      </c>
      <c r="CJ15" s="80">
        <f t="shared" si="238"/>
        <v>45351</v>
      </c>
      <c r="CK15" s="80">
        <f t="shared" si="238"/>
        <v>45382</v>
      </c>
      <c r="CL15" s="80">
        <f t="shared" si="238"/>
        <v>45412</v>
      </c>
      <c r="CM15" s="80">
        <f t="shared" si="238"/>
        <v>45443</v>
      </c>
      <c r="CN15" s="80">
        <f t="shared" si="238"/>
        <v>45473</v>
      </c>
      <c r="CO15" s="80">
        <f t="shared" si="238"/>
        <v>45504</v>
      </c>
      <c r="CP15" s="80">
        <f t="shared" ref="CP15:CT15" si="239">EOMONTH(CO15,1)</f>
        <v>45535</v>
      </c>
      <c r="CQ15" s="80">
        <f t="shared" si="239"/>
        <v>45565</v>
      </c>
      <c r="CR15" s="80">
        <f t="shared" si="239"/>
        <v>45596</v>
      </c>
      <c r="CS15" s="80">
        <f t="shared" si="239"/>
        <v>45626</v>
      </c>
      <c r="CT15" s="80">
        <f t="shared" si="239"/>
        <v>45657</v>
      </c>
      <c r="CU15" s="80">
        <f t="shared" ref="CU15" si="240">EOMONTH(CT15,1)</f>
        <v>45688</v>
      </c>
      <c r="CV15" s="80">
        <f t="shared" ref="CV15:CW15" si="241">EOMONTH(CU15,1)</f>
        <v>45716</v>
      </c>
      <c r="CW15" s="80">
        <f t="shared" si="241"/>
        <v>45747</v>
      </c>
      <c r="CX15" s="80">
        <f t="shared" ref="CX15" si="242">EOMONTH(CW15,1)</f>
        <v>45777</v>
      </c>
      <c r="CY15" s="80">
        <f t="shared" ref="CY15" si="243">EOMONTH(CX15,1)</f>
        <v>45808</v>
      </c>
      <c r="CZ15" s="80">
        <f t="shared" ref="CZ15" si="244">EOMONTH(CY15,1)</f>
        <v>45838</v>
      </c>
      <c r="DA15" s="80">
        <f t="shared" ref="DA15" si="245">EOMONTH(CZ15,1)</f>
        <v>45869</v>
      </c>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61" s="7" customFormat="1" ht="17.25" customHeight="1">
      <c r="A16" s="89"/>
      <c r="B16" s="100"/>
      <c r="C16" s="56" t="str">
        <f>IF(C14&lt;4,_xlfn.CONCAT("1T",RIGHT(C13,2)),IF(C14&lt;7,_xlfn.CONCAT("2T",RIGHT(C13,2)),IF(C14&lt;10,_xlfn.CONCAT("3T",RIGHT(C13,2)),_xlfn.CONCAT("4T",RIGHT(C13,2)))))</f>
        <v>1T17</v>
      </c>
      <c r="D16" s="56" t="str">
        <f t="shared" ref="D16:BM16" si="246">IF(D14&lt;4,_xlfn.CONCAT("1T",RIGHT(D13,2)),IF(D14&lt;7,_xlfn.CONCAT("2T",RIGHT(D13,2)),IF(D14&lt;10,_xlfn.CONCAT("3T",RIGHT(D13,2)),_xlfn.CONCAT("4T",RIGHT(D13,2)))))</f>
        <v>1T17</v>
      </c>
      <c r="E16" s="56" t="str">
        <f t="shared" si="246"/>
        <v>1T17</v>
      </c>
      <c r="F16" s="56" t="str">
        <f t="shared" si="246"/>
        <v>2T17</v>
      </c>
      <c r="G16" s="56" t="str">
        <f t="shared" si="246"/>
        <v>2T17</v>
      </c>
      <c r="H16" s="56" t="str">
        <f t="shared" si="246"/>
        <v>2T17</v>
      </c>
      <c r="I16" s="56" t="str">
        <f t="shared" si="246"/>
        <v>3T17</v>
      </c>
      <c r="J16" s="56" t="str">
        <f t="shared" si="246"/>
        <v>3T17</v>
      </c>
      <c r="K16" s="56" t="str">
        <f t="shared" si="246"/>
        <v>3T17</v>
      </c>
      <c r="L16" s="56" t="str">
        <f t="shared" si="246"/>
        <v>4T17</v>
      </c>
      <c r="M16" s="56" t="str">
        <f t="shared" si="246"/>
        <v>4T17</v>
      </c>
      <c r="N16" s="56" t="str">
        <f t="shared" si="246"/>
        <v>4T17</v>
      </c>
      <c r="O16" s="56" t="str">
        <f t="shared" si="246"/>
        <v>1T18</v>
      </c>
      <c r="P16" s="56" t="str">
        <f t="shared" si="246"/>
        <v>1T18</v>
      </c>
      <c r="Q16" s="56" t="str">
        <f t="shared" si="246"/>
        <v>1T18</v>
      </c>
      <c r="R16" s="56" t="str">
        <f t="shared" si="246"/>
        <v>2T18</v>
      </c>
      <c r="S16" s="56" t="str">
        <f t="shared" si="246"/>
        <v>2T18</v>
      </c>
      <c r="T16" s="56" t="str">
        <f t="shared" si="246"/>
        <v>2T18</v>
      </c>
      <c r="U16" s="56" t="str">
        <f t="shared" si="246"/>
        <v>3T18</v>
      </c>
      <c r="V16" s="56" t="str">
        <f t="shared" si="246"/>
        <v>3T18</v>
      </c>
      <c r="W16" s="56" t="str">
        <f t="shared" si="246"/>
        <v>3T18</v>
      </c>
      <c r="X16" s="56" t="str">
        <f t="shared" si="246"/>
        <v>4T18</v>
      </c>
      <c r="Y16" s="56" t="str">
        <f t="shared" si="246"/>
        <v>4T18</v>
      </c>
      <c r="Z16" s="56" t="str">
        <f t="shared" si="246"/>
        <v>4T18</v>
      </c>
      <c r="AA16" s="56" t="str">
        <f t="shared" si="246"/>
        <v>1T19</v>
      </c>
      <c r="AB16" s="56" t="str">
        <f t="shared" si="246"/>
        <v>1T19</v>
      </c>
      <c r="AC16" s="56" t="str">
        <f t="shared" si="246"/>
        <v>1T19</v>
      </c>
      <c r="AD16" s="56" t="str">
        <f t="shared" si="246"/>
        <v>2T19</v>
      </c>
      <c r="AE16" s="56" t="str">
        <f t="shared" si="246"/>
        <v>2T19</v>
      </c>
      <c r="AF16" s="56" t="str">
        <f t="shared" si="246"/>
        <v>2T19</v>
      </c>
      <c r="AG16" s="56" t="str">
        <f t="shared" si="246"/>
        <v>3T19</v>
      </c>
      <c r="AH16" s="56" t="str">
        <f t="shared" si="246"/>
        <v>3T19</v>
      </c>
      <c r="AI16" s="56" t="str">
        <f t="shared" si="246"/>
        <v>3T19</v>
      </c>
      <c r="AJ16" s="56" t="str">
        <f t="shared" si="246"/>
        <v>4T19</v>
      </c>
      <c r="AK16" s="56" t="str">
        <f t="shared" si="246"/>
        <v>4T19</v>
      </c>
      <c r="AL16" s="56" t="str">
        <f t="shared" si="246"/>
        <v>4T19</v>
      </c>
      <c r="AM16" s="56" t="str">
        <f t="shared" si="246"/>
        <v>1T20</v>
      </c>
      <c r="AN16" s="56" t="str">
        <f t="shared" si="246"/>
        <v>1T20</v>
      </c>
      <c r="AO16" s="56" t="str">
        <f t="shared" si="246"/>
        <v>1T20</v>
      </c>
      <c r="AP16" s="56" t="str">
        <f t="shared" si="246"/>
        <v>2T20</v>
      </c>
      <c r="AQ16" s="56" t="str">
        <f t="shared" si="246"/>
        <v>2T20</v>
      </c>
      <c r="AR16" s="56" t="str">
        <f t="shared" si="246"/>
        <v>2T20</v>
      </c>
      <c r="AS16" s="56" t="str">
        <f t="shared" si="246"/>
        <v>3T20</v>
      </c>
      <c r="AT16" s="56" t="str">
        <f t="shared" si="246"/>
        <v>3T20</v>
      </c>
      <c r="AU16" s="56" t="str">
        <f t="shared" si="246"/>
        <v>3T20</v>
      </c>
      <c r="AV16" s="56" t="str">
        <f t="shared" si="246"/>
        <v>4T20</v>
      </c>
      <c r="AW16" s="56" t="str">
        <f t="shared" si="246"/>
        <v>4T20</v>
      </c>
      <c r="AX16" s="56" t="str">
        <f t="shared" si="246"/>
        <v>4T20</v>
      </c>
      <c r="AY16" s="56" t="str">
        <f t="shared" si="246"/>
        <v>1T21</v>
      </c>
      <c r="AZ16" s="56" t="str">
        <f t="shared" si="246"/>
        <v>1T21</v>
      </c>
      <c r="BA16" s="56" t="str">
        <f t="shared" si="246"/>
        <v>1T21</v>
      </c>
      <c r="BB16" s="56" t="str">
        <f t="shared" si="246"/>
        <v>2T21</v>
      </c>
      <c r="BC16" s="56" t="str">
        <f t="shared" si="246"/>
        <v>2T21</v>
      </c>
      <c r="BD16" s="56" t="str">
        <f t="shared" si="246"/>
        <v>2T21</v>
      </c>
      <c r="BE16" s="56" t="str">
        <f t="shared" si="246"/>
        <v>3T21</v>
      </c>
      <c r="BF16" s="56" t="str">
        <f t="shared" si="246"/>
        <v>3T21</v>
      </c>
      <c r="BG16" s="56" t="str">
        <f t="shared" si="246"/>
        <v>3T21</v>
      </c>
      <c r="BH16" s="56" t="str">
        <f t="shared" si="246"/>
        <v>4T21</v>
      </c>
      <c r="BI16" s="56" t="str">
        <f t="shared" si="246"/>
        <v>4T21</v>
      </c>
      <c r="BJ16" s="56" t="str">
        <f t="shared" si="246"/>
        <v>4T21</v>
      </c>
      <c r="BK16" s="56" t="str">
        <f t="shared" si="246"/>
        <v>1T22</v>
      </c>
      <c r="BL16" s="56" t="str">
        <f t="shared" si="246"/>
        <v>1T22</v>
      </c>
      <c r="BM16" s="56" t="str">
        <f t="shared" si="246"/>
        <v>1T22</v>
      </c>
      <c r="BN16" s="56" t="str">
        <f t="shared" ref="BN16:BO16" si="247">IF(BN14&lt;4,_xlfn.CONCAT("1T",RIGHT(BN13,2)),IF(BN14&lt;7,_xlfn.CONCAT("2T",RIGHT(BN13,2)),IF(BN14&lt;10,_xlfn.CONCAT("3T",RIGHT(BN13,2)),_xlfn.CONCAT("4T",RIGHT(BN13,2)))))</f>
        <v>2T22</v>
      </c>
      <c r="BO16" s="56" t="str">
        <f t="shared" si="247"/>
        <v>2T22</v>
      </c>
      <c r="BP16" s="56" t="str">
        <f t="shared" ref="BP16:BQ16" si="248">IF(BP14&lt;4,_xlfn.CONCAT("1T",RIGHT(BP13,2)),IF(BP14&lt;7,_xlfn.CONCAT("2T",RIGHT(BP13,2)),IF(BP14&lt;10,_xlfn.CONCAT("3T",RIGHT(BP13,2)),_xlfn.CONCAT("4T",RIGHT(BP13,2)))))</f>
        <v>2T22</v>
      </c>
      <c r="BQ16" s="56" t="str">
        <f t="shared" si="248"/>
        <v>3T22</v>
      </c>
      <c r="BR16" s="56" t="str">
        <f t="shared" ref="BR16:BS16" si="249">IF(BR14&lt;4,_xlfn.CONCAT("1T",RIGHT(BR13,2)),IF(BR14&lt;7,_xlfn.CONCAT("2T",RIGHT(BR13,2)),IF(BR14&lt;10,_xlfn.CONCAT("3T",RIGHT(BR13,2)),_xlfn.CONCAT("4T",RIGHT(BR13,2)))))</f>
        <v>3T22</v>
      </c>
      <c r="BS16" s="56" t="str">
        <f t="shared" si="249"/>
        <v>3T22</v>
      </c>
      <c r="BT16" s="56" t="str">
        <f t="shared" ref="BT16:BU16" si="250">IF(BT14&lt;4,_xlfn.CONCAT("1T",RIGHT(BT13,2)),IF(BT14&lt;7,_xlfn.CONCAT("2T",RIGHT(BT13,2)),IF(BT14&lt;10,_xlfn.CONCAT("3T",RIGHT(BT13,2)),_xlfn.CONCAT("4T",RIGHT(BT13,2)))))</f>
        <v>4T22</v>
      </c>
      <c r="BU16" s="56" t="str">
        <f t="shared" si="250"/>
        <v>4T22</v>
      </c>
      <c r="BV16" s="56" t="str">
        <f t="shared" ref="BV16:BW16" si="251">IF(BV14&lt;4,_xlfn.CONCAT("1T",RIGHT(BV13,2)),IF(BV14&lt;7,_xlfn.CONCAT("2T",RIGHT(BV13,2)),IF(BV14&lt;10,_xlfn.CONCAT("3T",RIGHT(BV13,2)),_xlfn.CONCAT("4T",RIGHT(BV13,2)))))</f>
        <v>4T22</v>
      </c>
      <c r="BW16" s="56" t="str">
        <f t="shared" si="251"/>
        <v>1T23</v>
      </c>
      <c r="BX16" s="56" t="str">
        <f t="shared" ref="BX16:BY16" si="252">IF(BX14&lt;4,_xlfn.CONCAT("1T",RIGHT(BX13,2)),IF(BX14&lt;7,_xlfn.CONCAT("2T",RIGHT(BX13,2)),IF(BX14&lt;10,_xlfn.CONCAT("3T",RIGHT(BX13,2)),_xlfn.CONCAT("4T",RIGHT(BX13,2)))))</f>
        <v>1T23</v>
      </c>
      <c r="BY16" s="56" t="str">
        <f t="shared" si="252"/>
        <v>1T23</v>
      </c>
      <c r="BZ16" s="56" t="str">
        <f t="shared" ref="BZ16:CA16" si="253">IF(BZ14&lt;4,_xlfn.CONCAT("1T",RIGHT(BZ13,2)),IF(BZ14&lt;7,_xlfn.CONCAT("2T",RIGHT(BZ13,2)),IF(BZ14&lt;10,_xlfn.CONCAT("3T",RIGHT(BZ13,2)),_xlfn.CONCAT("4T",RIGHT(BZ13,2)))))</f>
        <v>2T23</v>
      </c>
      <c r="CA16" s="56" t="str">
        <f t="shared" si="253"/>
        <v>2T23</v>
      </c>
      <c r="CB16" s="56" t="str">
        <f t="shared" ref="CB16:CC16" si="254">IF(CB14&lt;4,_xlfn.CONCAT("1T",RIGHT(CB13,2)),IF(CB14&lt;7,_xlfn.CONCAT("2T",RIGHT(CB13,2)),IF(CB14&lt;10,_xlfn.CONCAT("3T",RIGHT(CB13,2)),_xlfn.CONCAT("4T",RIGHT(CB13,2)))))</f>
        <v>2T23</v>
      </c>
      <c r="CC16" s="56" t="str">
        <f t="shared" si="254"/>
        <v>3T23</v>
      </c>
      <c r="CD16" s="56" t="str">
        <f t="shared" ref="CD16:CE16" si="255">IF(CD14&lt;4,_xlfn.CONCAT("1T",RIGHT(CD13,2)),IF(CD14&lt;7,_xlfn.CONCAT("2T",RIGHT(CD13,2)),IF(CD14&lt;10,_xlfn.CONCAT("3T",RIGHT(CD13,2)),_xlfn.CONCAT("4T",RIGHT(CD13,2)))))</f>
        <v>3T23</v>
      </c>
      <c r="CE16" s="56" t="str">
        <f t="shared" si="255"/>
        <v>3T23</v>
      </c>
      <c r="CF16" s="56" t="str">
        <f t="shared" ref="CF16:CG16" si="256">IF(CF14&lt;4,_xlfn.CONCAT("1T",RIGHT(CF13,2)),IF(CF14&lt;7,_xlfn.CONCAT("2T",RIGHT(CF13,2)),IF(CF14&lt;10,_xlfn.CONCAT("3T",RIGHT(CF13,2)),_xlfn.CONCAT("4T",RIGHT(CF13,2)))))</f>
        <v>4T23</v>
      </c>
      <c r="CG16" s="56" t="str">
        <f t="shared" si="256"/>
        <v>4T23</v>
      </c>
      <c r="CH16" s="56" t="str">
        <f t="shared" ref="CH16:CI16" si="257">IF(CH14&lt;4,_xlfn.CONCAT("1T",RIGHT(CH13,2)),IF(CH14&lt;7,_xlfn.CONCAT("2T",RIGHT(CH13,2)),IF(CH14&lt;10,_xlfn.CONCAT("3T",RIGHT(CH13,2)),_xlfn.CONCAT("4T",RIGHT(CH13,2)))))</f>
        <v>4T23</v>
      </c>
      <c r="CI16" s="56" t="str">
        <f t="shared" si="257"/>
        <v>1T24</v>
      </c>
      <c r="CJ16" s="56" t="str">
        <f t="shared" ref="CJ16:CK16" si="258">IF(CJ14&lt;4,_xlfn.CONCAT("1T",RIGHT(CJ13,2)),IF(CJ14&lt;7,_xlfn.CONCAT("2T",RIGHT(CJ13,2)),IF(CJ14&lt;10,_xlfn.CONCAT("3T",RIGHT(CJ13,2)),_xlfn.CONCAT("4T",RIGHT(CJ13,2)))))</f>
        <v>1T24</v>
      </c>
      <c r="CK16" s="56" t="str">
        <f t="shared" si="258"/>
        <v>1T24</v>
      </c>
      <c r="CL16" s="56" t="str">
        <f t="shared" ref="CL16:CM16" si="259">IF(CL14&lt;4,_xlfn.CONCAT("1T",RIGHT(CL13,2)),IF(CL14&lt;7,_xlfn.CONCAT("2T",RIGHT(CL13,2)),IF(CL14&lt;10,_xlfn.CONCAT("3T",RIGHT(CL13,2)),_xlfn.CONCAT("4T",RIGHT(CL13,2)))))</f>
        <v>2T24</v>
      </c>
      <c r="CM16" s="56" t="str">
        <f t="shared" si="259"/>
        <v>2T24</v>
      </c>
      <c r="CN16" s="56" t="str">
        <f t="shared" ref="CN16:CO16" si="260">IF(CN14&lt;4,_xlfn.CONCAT("1T",RIGHT(CN13,2)),IF(CN14&lt;7,_xlfn.CONCAT("2T",RIGHT(CN13,2)),IF(CN14&lt;10,_xlfn.CONCAT("3T",RIGHT(CN13,2)),_xlfn.CONCAT("4T",RIGHT(CN13,2)))))</f>
        <v>2T24</v>
      </c>
      <c r="CO16" s="56" t="str">
        <f t="shared" si="260"/>
        <v>3T24</v>
      </c>
      <c r="CP16" s="56" t="str">
        <f t="shared" ref="CP16:CQ16" si="261">IF(CP14&lt;4,_xlfn.CONCAT("1T",RIGHT(CP13,2)),IF(CP14&lt;7,_xlfn.CONCAT("2T",RIGHT(CP13,2)),IF(CP14&lt;10,_xlfn.CONCAT("3T",RIGHT(CP13,2)),_xlfn.CONCAT("4T",RIGHT(CP13,2)))))</f>
        <v>3T24</v>
      </c>
      <c r="CQ16" s="56" t="str">
        <f t="shared" si="261"/>
        <v>3T24</v>
      </c>
      <c r="CR16" s="56" t="str">
        <f t="shared" ref="CR16:CS16" si="262">IF(CR14&lt;4,_xlfn.CONCAT("1T",RIGHT(CR13,2)),IF(CR14&lt;7,_xlfn.CONCAT("2T",RIGHT(CR13,2)),IF(CR14&lt;10,_xlfn.CONCAT("3T",RIGHT(CR13,2)),_xlfn.CONCAT("4T",RIGHT(CR13,2)))))</f>
        <v>4T24</v>
      </c>
      <c r="CS16" s="56" t="str">
        <f t="shared" si="262"/>
        <v>4T24</v>
      </c>
      <c r="CT16" s="56" t="str">
        <f t="shared" ref="CT16:CV16" si="263">IF(CT14&lt;4,_xlfn.CONCAT("1T",RIGHT(CT13,2)),IF(CT14&lt;7,_xlfn.CONCAT("2T",RIGHT(CT13,2)),IF(CT14&lt;10,_xlfn.CONCAT("3T",RIGHT(CT13,2)),_xlfn.CONCAT("4T",RIGHT(CT13,2)))))</f>
        <v>4T24</v>
      </c>
      <c r="CU16" s="56" t="str">
        <f t="shared" si="263"/>
        <v>1T25</v>
      </c>
      <c r="CV16" s="56" t="str">
        <f t="shared" si="263"/>
        <v>1T25</v>
      </c>
      <c r="CW16" s="56" t="str">
        <f t="shared" ref="CW16:CX16" si="264">IF(CW14&lt;4,_xlfn.CONCAT("1T",RIGHT(CW13,2)),IF(CW14&lt;7,_xlfn.CONCAT("2T",RIGHT(CW13,2)),IF(CW14&lt;10,_xlfn.CONCAT("3T",RIGHT(CW13,2)),_xlfn.CONCAT("4T",RIGHT(CW13,2)))))</f>
        <v>1T25</v>
      </c>
      <c r="CX16" s="56" t="str">
        <f t="shared" si="264"/>
        <v>2T25</v>
      </c>
      <c r="CY16" s="56" t="str">
        <f t="shared" ref="CY16:DA16" si="265">IF(CY14&lt;4,_xlfn.CONCAT("1T",RIGHT(CY13,2)),IF(CY14&lt;7,_xlfn.CONCAT("2T",RIGHT(CY13,2)),IF(CY14&lt;10,_xlfn.CONCAT("3T",RIGHT(CY13,2)),_xlfn.CONCAT("4T",RIGHT(CY13,2)))))</f>
        <v>2T25</v>
      </c>
      <c r="CZ16" s="56" t="str">
        <f t="shared" si="265"/>
        <v>2T25</v>
      </c>
      <c r="DA16" s="56" t="str">
        <f t="shared" si="265"/>
        <v>3T25</v>
      </c>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220</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s="72">
        <v>10.32</v>
      </c>
      <c r="CN17" s="72">
        <v>10.24</v>
      </c>
      <c r="CO17" s="72">
        <v>10.19</v>
      </c>
      <c r="CP17" s="72">
        <v>10.14</v>
      </c>
      <c r="CQ17" s="72">
        <v>9.93</v>
      </c>
      <c r="CR17" s="72">
        <v>9.65</v>
      </c>
      <c r="CS17" s="72">
        <v>9.3800000000000008</v>
      </c>
      <c r="CT17" s="72">
        <v>9.3699999999999992</v>
      </c>
      <c r="CU17" s="72">
        <v>9.2100000000000009</v>
      </c>
      <c r="CV17" s="72">
        <v>9.08</v>
      </c>
      <c r="CW17" s="72">
        <v>9.16</v>
      </c>
      <c r="CX17" s="72">
        <v>9.1999999999999993</v>
      </c>
      <c r="CY17" s="72" vm="1">
        <v>9.4600000000000009</v>
      </c>
      <c r="CZ17" s="72">
        <v>9.52</v>
      </c>
      <c r="DA17" s="72">
        <v>9.6</v>
      </c>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221</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s="72">
        <v>0.11764705882352942</v>
      </c>
      <c r="CN18" s="72">
        <v>0.11764705882352942</v>
      </c>
      <c r="CO18" s="72">
        <v>0.11764705882352942</v>
      </c>
      <c r="CP18" s="72">
        <v>0.10588235294117647</v>
      </c>
      <c r="CQ18" s="72">
        <v>0.10588235294117647</v>
      </c>
      <c r="CR18" s="72">
        <v>0.10588235294117647</v>
      </c>
      <c r="CS18" s="72">
        <v>0.11764705882352942</v>
      </c>
      <c r="CT18" s="72">
        <v>0.11764705882352942</v>
      </c>
      <c r="CU18" s="72">
        <v>0.10588235294117647</v>
      </c>
      <c r="CV18" s="72">
        <v>0.10588235294117647</v>
      </c>
      <c r="CW18" s="72">
        <v>0.10588235294117647</v>
      </c>
      <c r="CX18" s="72">
        <v>0.11764705882352942</v>
      </c>
      <c r="CY18" s="72">
        <v>0.11764705882352942</v>
      </c>
      <c r="CZ18" s="72">
        <v>0.11764705882352942</v>
      </c>
      <c r="DA18" s="72">
        <v>0.11764705882352942</v>
      </c>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441</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s="72">
        <v>18.975397058823528</v>
      </c>
      <c r="CN19" s="72">
        <v>19.013044117647055</v>
      </c>
      <c r="CO19" s="72">
        <v>19.080691176470602</v>
      </c>
      <c r="CP19" s="72">
        <v>19.136573529411763</v>
      </c>
      <c r="CQ19" s="72">
        <v>12.588823529411764</v>
      </c>
      <c r="CR19" s="72">
        <v>12.414705882352941</v>
      </c>
      <c r="CS19" s="72">
        <v>12.262352941176472</v>
      </c>
      <c r="CT19" s="72">
        <v>12.37</v>
      </c>
      <c r="CU19" s="72">
        <v>12.315882352941177</v>
      </c>
      <c r="CV19" s="72">
        <v>12.291764705882354</v>
      </c>
      <c r="CW19" s="72">
        <v>12.47764705882353</v>
      </c>
      <c r="CX19" s="72">
        <v>12.635294117647058</v>
      </c>
      <c r="CY19" s="72">
        <v>13.012941176470589</v>
      </c>
      <c r="CZ19" s="72">
        <v>13.190588235294118</v>
      </c>
      <c r="DA19" s="72">
        <v>13.388235294117647</v>
      </c>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218</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s="72">
        <v>9.7584770967068462</v>
      </c>
      <c r="CN20" s="72">
        <v>9.7029847749276623</v>
      </c>
      <c r="CO20" s="72">
        <v>9.7509912681314663</v>
      </c>
      <c r="CP20" s="72">
        <v>9.7346079088354234</v>
      </c>
      <c r="CQ20" s="72">
        <v>9.6470179772152544</v>
      </c>
      <c r="CR20" s="72">
        <v>9.5232246000000007</v>
      </c>
      <c r="CS20" s="72">
        <v>9.4418486000000001</v>
      </c>
      <c r="CT20" s="72">
        <v>9.0124999995140911</v>
      </c>
      <c r="CU20" s="72">
        <v>9.1563878104220446</v>
      </c>
      <c r="CV20" s="72">
        <v>9.19</v>
      </c>
      <c r="CW20" s="72">
        <v>9.2656853393962262</v>
      </c>
      <c r="CX20" s="72">
        <v>9.4023000000000003</v>
      </c>
      <c r="CY20" s="72">
        <v>9.4402839725962622</v>
      </c>
      <c r="CZ20" s="72">
        <v>9.4849730770319507</v>
      </c>
      <c r="DA20" s="72">
        <v>9.4239844504581693</v>
      </c>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442</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s="72">
        <v>18.413874155530372</v>
      </c>
      <c r="CN21" s="72">
        <v>18.476028892574718</v>
      </c>
      <c r="CO21" s="72">
        <v>18.641682444602054</v>
      </c>
      <c r="CP21" s="72">
        <v>18.731181438247184</v>
      </c>
      <c r="CQ21" s="72">
        <v>12.305841506627019</v>
      </c>
      <c r="CR21" s="72">
        <v>12.287930482352941</v>
      </c>
      <c r="CS21" s="72">
        <v>12.324201541176471</v>
      </c>
      <c r="CT21" s="72">
        <v>12.012499999514091</v>
      </c>
      <c r="CU21" s="72">
        <v>12.262270163363221</v>
      </c>
      <c r="CV21" s="72">
        <v>12.401764705882353</v>
      </c>
      <c r="CW21" s="72">
        <v>12.583332398219756</v>
      </c>
      <c r="CX21" s="72">
        <v>12.837594117647059</v>
      </c>
      <c r="CY21" s="72">
        <v>12.99322514906685</v>
      </c>
      <c r="CZ21" s="72">
        <v>13.155561312326068</v>
      </c>
      <c r="DA21" s="72">
        <v>13.212219744575817</v>
      </c>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443</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s="72">
        <v>19.898640287843634</v>
      </c>
      <c r="CN22" s="72">
        <v>20.136131767507749</v>
      </c>
      <c r="CO22" s="72">
        <v>20.340508037859035</v>
      </c>
      <c r="CP22" s="72">
        <v>20.513083749969432</v>
      </c>
      <c r="CQ22" s="72">
        <v>11.877709698449367</v>
      </c>
      <c r="CR22" s="72">
        <v>11.851555560409096</v>
      </c>
      <c r="CS22" s="72">
        <v>11.719454998781968</v>
      </c>
      <c r="CT22" s="72">
        <v>11.637409319986149</v>
      </c>
      <c r="CU22" s="72">
        <v>11.907927332512841</v>
      </c>
      <c r="CV22" s="72">
        <v>11.95144368083408</v>
      </c>
      <c r="CW22" s="72">
        <v>12.052070618717833</v>
      </c>
      <c r="CX22" s="72">
        <v>12.437216159971864</v>
      </c>
      <c r="CY22" s="72">
        <v>12.537399807380355</v>
      </c>
      <c r="CZ22" s="72">
        <v>12.566250629145117</v>
      </c>
      <c r="DA22" s="72">
        <v>12.570018598184816</v>
      </c>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444</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s="72">
        <v>16.136350958804996</v>
      </c>
      <c r="CN23" s="72">
        <v>15.969326458882527</v>
      </c>
      <c r="CO23" s="72">
        <v>16.13372703778365</v>
      </c>
      <c r="CP23" s="72">
        <v>16.271675826969581</v>
      </c>
      <c r="CQ23" s="72">
        <v>11.851681451170629</v>
      </c>
      <c r="CR23" s="72">
        <v>11.489137161550069</v>
      </c>
      <c r="CS23" s="72">
        <v>11.489137161550069</v>
      </c>
      <c r="CT23" s="72">
        <v>11.171655481645027</v>
      </c>
      <c r="CU23" s="72">
        <v>10.828756625695194</v>
      </c>
      <c r="CV23" s="72">
        <v>11.190297134033308</v>
      </c>
      <c r="CW23" s="72">
        <v>11.87720617520997</v>
      </c>
      <c r="CX23" s="72">
        <v>12.234337215771626</v>
      </c>
      <c r="CY23" s="72">
        <v>12.410787625493015</v>
      </c>
      <c r="CZ23" s="72">
        <v>12.489082565523796</v>
      </c>
      <c r="DA23" s="72">
        <v>12.319192583469823</v>
      </c>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4" spans="1:133" ht="15.75" customHeight="1">
      <c r="CQ24" s="92" t="s">
        <v>440</v>
      </c>
    </row>
    <row r="25" spans="1:133" s="7" customFormat="1" ht="17.25" customHeight="1">
      <c r="A25" s="89" t="s">
        <v>173</v>
      </c>
      <c r="B25" s="81" t="s">
        <v>266</v>
      </c>
      <c r="C25" s="80" t="s">
        <v>267</v>
      </c>
      <c r="D25" s="80" t="s">
        <v>268</v>
      </c>
      <c r="E25" s="80" t="s">
        <v>269</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95">
        <v>8.0661794320060487E-3</v>
      </c>
      <c r="C26" s="96">
        <v>9.5</v>
      </c>
      <c r="D26" s="95">
        <v>0.10036573771013077</v>
      </c>
      <c r="E26" s="95">
        <v>2.4528760644493917E-2</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95">
        <v>-2.5450435093834489E-3</v>
      </c>
      <c r="C27" s="96">
        <v>9.4</v>
      </c>
      <c r="D27" s="95">
        <v>0.1030860272289682</v>
      </c>
      <c r="E27" s="97">
        <v>2.8952864956132723E-2</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95">
        <v>-1.3156266450772947E-2</v>
      </c>
      <c r="C28" s="96">
        <v>9.3000000000000007</v>
      </c>
      <c r="D28" s="95">
        <v>0.10580631674780565</v>
      </c>
      <c r="E28" s="97">
        <v>3.3376969267771527E-2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95">
        <v>-2.3767489392162444E-2</v>
      </c>
      <c r="C29" s="96">
        <v>9.2000000000000011</v>
      </c>
      <c r="D29" s="95">
        <v>0.10852660626664309</v>
      </c>
      <c r="E29" s="97">
        <v>3.780107357941033E-2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95">
        <v>-3.4378712333551942E-2</v>
      </c>
      <c r="C30" s="96">
        <v>9.1000000000000014</v>
      </c>
      <c r="D30" s="95">
        <v>0.11124689578548054</v>
      </c>
      <c r="E30" s="97">
        <v>4.222517789104914E-2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95">
        <v>-4.4989935274941439E-2</v>
      </c>
      <c r="C31" s="96">
        <v>9.0000000000000018</v>
      </c>
      <c r="D31" s="95">
        <v>0.11396718530431797</v>
      </c>
      <c r="E31" s="97">
        <v>4.664928220268795E-2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M21"/>
  <sheetViews>
    <sheetView showGridLines="0" zoomScale="115" zoomScaleNormal="115" workbookViewId="0">
      <pane xSplit="2" ySplit="4" topLeftCell="CT5" activePane="bottomRight" state="frozen"/>
      <selection activeCell="F23" sqref="F23"/>
      <selection pane="topRight" activeCell="F23" sqref="F23"/>
      <selection pane="bottomLeft" activeCell="F23" sqref="F23"/>
      <selection pane="bottomRight" activeCell="DM4" sqref="DM4"/>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 min="103" max="103" width="9.5703125" customWidth="1"/>
    <col min="104" max="104" width="9.85546875" bestFit="1" customWidth="1"/>
    <col min="105" max="105" width="9.85546875" style="60" bestFit="1" customWidth="1"/>
    <col min="106" max="106" width="9.85546875" bestFit="1" customWidth="1"/>
    <col min="107" max="113" width="9.85546875" style="60" bestFit="1" customWidth="1"/>
    <col min="114" max="117" width="9.85546875" bestFit="1" customWidth="1"/>
  </cols>
  <sheetData>
    <row r="1" spans="2:117" ht="56.1" customHeight="1"/>
    <row r="2" spans="2:117">
      <c r="B2" s="1" t="s">
        <v>24</v>
      </c>
    </row>
    <row r="4" spans="2:117">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DA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c r="CY4" s="42">
        <f t="shared" si="41"/>
        <v>45443</v>
      </c>
      <c r="CZ4" s="42">
        <f t="shared" si="41"/>
        <v>45473</v>
      </c>
      <c r="DA4" s="42">
        <f t="shared" si="41"/>
        <v>45504</v>
      </c>
      <c r="DB4" s="42">
        <f t="shared" ref="DB4:DE4" si="42">EOMONTH(DA4,1)</f>
        <v>45535</v>
      </c>
      <c r="DC4" s="42">
        <f t="shared" si="42"/>
        <v>45565</v>
      </c>
      <c r="DD4" s="42">
        <f t="shared" si="42"/>
        <v>45596</v>
      </c>
      <c r="DE4" s="42">
        <f t="shared" si="42"/>
        <v>45626</v>
      </c>
      <c r="DF4" s="42">
        <f t="shared" ref="DF4" si="43">EOMONTH(DE4,1)</f>
        <v>45657</v>
      </c>
      <c r="DG4" s="42">
        <f t="shared" ref="DG4" si="44">EOMONTH(DF4,1)</f>
        <v>45688</v>
      </c>
      <c r="DH4" s="42">
        <f t="shared" ref="DH4:DI4" si="45">EOMONTH(DG4,1)</f>
        <v>45716</v>
      </c>
      <c r="DI4" s="42">
        <f t="shared" si="45"/>
        <v>45747</v>
      </c>
      <c r="DJ4" s="42">
        <f t="shared" ref="DJ4" si="46">EOMONTH(DI4,1)</f>
        <v>45777</v>
      </c>
      <c r="DK4" s="42">
        <f t="shared" ref="DK4" si="47">EOMONTH(DJ4,1)</f>
        <v>45808</v>
      </c>
      <c r="DL4" s="42">
        <f t="shared" ref="DL4" si="48">EOMONTH(DK4,1)</f>
        <v>45838</v>
      </c>
      <c r="DM4" s="42">
        <f t="shared" ref="DM4" si="49">EOMONTH(DL4,1)</f>
        <v>45869</v>
      </c>
    </row>
    <row r="5" spans="2:117">
      <c r="B5" s="35" t="s">
        <v>16</v>
      </c>
      <c r="C5" s="36">
        <f>SUM(C6:C10)</f>
        <v>1861436</v>
      </c>
      <c r="D5" s="36">
        <f t="shared" ref="D5:BO5" si="50">SUM(D6:D10)</f>
        <v>1664211</v>
      </c>
      <c r="E5" s="36">
        <f t="shared" si="50"/>
        <v>2598268</v>
      </c>
      <c r="F5" s="36">
        <f t="shared" si="50"/>
        <v>2681525</v>
      </c>
      <c r="G5" s="36">
        <f t="shared" si="50"/>
        <v>2753066</v>
      </c>
      <c r="H5" s="36">
        <f t="shared" si="50"/>
        <v>2058092</v>
      </c>
      <c r="I5" s="36">
        <f t="shared" si="50"/>
        <v>1898535</v>
      </c>
      <c r="J5" s="36">
        <f t="shared" si="50"/>
        <v>1932740</v>
      </c>
      <c r="K5" s="36">
        <f t="shared" si="50"/>
        <v>2339447</v>
      </c>
      <c r="L5" s="36">
        <f t="shared" si="50"/>
        <v>-3410029</v>
      </c>
      <c r="M5" s="36">
        <f t="shared" si="50"/>
        <v>2038834</v>
      </c>
      <c r="N5" s="36">
        <f t="shared" si="50"/>
        <v>1424892</v>
      </c>
      <c r="O5" s="36">
        <f t="shared" si="50"/>
        <v>2304775</v>
      </c>
      <c r="P5" s="36">
        <f t="shared" si="50"/>
        <v>1508565</v>
      </c>
      <c r="Q5" s="36">
        <f t="shared" si="50"/>
        <v>2569754</v>
      </c>
      <c r="R5" s="36">
        <f t="shared" si="50"/>
        <v>2374928</v>
      </c>
      <c r="S5" s="36">
        <f t="shared" si="50"/>
        <v>3459361</v>
      </c>
      <c r="T5" s="36">
        <f t="shared" si="50"/>
        <v>1449826</v>
      </c>
      <c r="U5" s="36">
        <f t="shared" si="50"/>
        <v>2229016</v>
      </c>
      <c r="V5" s="36">
        <f t="shared" si="50"/>
        <v>1997505</v>
      </c>
      <c r="W5" s="36">
        <f t="shared" si="50"/>
        <v>2343770</v>
      </c>
      <c r="X5" s="36">
        <f t="shared" si="50"/>
        <v>2721483</v>
      </c>
      <c r="Y5" s="36">
        <f t="shared" si="50"/>
        <v>2288760</v>
      </c>
      <c r="Z5" s="36">
        <f t="shared" si="50"/>
        <v>2097232</v>
      </c>
      <c r="AA5" s="36">
        <f t="shared" si="50"/>
        <v>2458543</v>
      </c>
      <c r="AB5" s="36">
        <f t="shared" si="50"/>
        <v>2468191</v>
      </c>
      <c r="AC5" s="36">
        <f t="shared" si="50"/>
        <v>2089508</v>
      </c>
      <c r="AD5" s="36">
        <f t="shared" si="50"/>
        <v>2310997</v>
      </c>
      <c r="AE5" s="36">
        <f t="shared" si="50"/>
        <v>2974732</v>
      </c>
      <c r="AF5" s="36">
        <f t="shared" si="50"/>
        <v>3753313</v>
      </c>
      <c r="AG5" s="36">
        <f t="shared" si="50"/>
        <v>3116191</v>
      </c>
      <c r="AH5" s="36">
        <f t="shared" si="50"/>
        <v>2684697</v>
      </c>
      <c r="AI5" s="36">
        <f t="shared" si="50"/>
        <v>2137080</v>
      </c>
      <c r="AJ5" s="36">
        <f t="shared" si="50"/>
        <v>2232892</v>
      </c>
      <c r="AK5" s="36">
        <f t="shared" si="50"/>
        <v>2328183</v>
      </c>
      <c r="AL5" s="36">
        <f t="shared" si="50"/>
        <v>1877820</v>
      </c>
      <c r="AM5" s="36">
        <f t="shared" si="50"/>
        <v>2499721</v>
      </c>
      <c r="AN5" s="36">
        <f t="shared" si="50"/>
        <v>3498501</v>
      </c>
      <c r="AO5" s="36">
        <f t="shared" si="50"/>
        <v>2502459</v>
      </c>
      <c r="AP5" s="36">
        <f t="shared" si="50"/>
        <v>2270055</v>
      </c>
      <c r="AQ5" s="36">
        <f t="shared" si="50"/>
        <v>2582505</v>
      </c>
      <c r="AR5" s="36">
        <f t="shared" si="50"/>
        <v>3534550</v>
      </c>
      <c r="AS5" s="36">
        <f t="shared" si="50"/>
        <v>3343604</v>
      </c>
      <c r="AT5" s="36">
        <f t="shared" si="50"/>
        <v>3349088</v>
      </c>
      <c r="AU5" s="36">
        <f t="shared" si="50"/>
        <v>4321925</v>
      </c>
      <c r="AV5" s="36">
        <f t="shared" si="50"/>
        <v>7413056</v>
      </c>
      <c r="AW5" s="36">
        <f t="shared" si="50"/>
        <v>2072415</v>
      </c>
      <c r="AX5" s="36">
        <f t="shared" si="50"/>
        <v>5675804</v>
      </c>
      <c r="AY5" s="36">
        <f t="shared" si="50"/>
        <v>7541174</v>
      </c>
      <c r="AZ5" s="36">
        <f t="shared" si="50"/>
        <v>9405668</v>
      </c>
      <c r="BA5" s="36">
        <f t="shared" si="50"/>
        <v>6618985</v>
      </c>
      <c r="BB5" s="36">
        <f t="shared" si="50"/>
        <v>9530430</v>
      </c>
      <c r="BC5" s="36">
        <f t="shared" si="50"/>
        <v>9340027</v>
      </c>
      <c r="BD5" s="36">
        <f t="shared" si="50"/>
        <v>10956282</v>
      </c>
      <c r="BE5" s="36">
        <f t="shared" si="50"/>
        <v>11418591</v>
      </c>
      <c r="BF5" s="36">
        <f t="shared" si="50"/>
        <v>8448968</v>
      </c>
      <c r="BG5" s="36">
        <f t="shared" si="50"/>
        <v>10583340</v>
      </c>
      <c r="BH5" s="36">
        <f t="shared" si="50"/>
        <v>13393520</v>
      </c>
      <c r="BI5" s="36">
        <f t="shared" si="50"/>
        <v>11760504</v>
      </c>
      <c r="BJ5" s="36">
        <f t="shared" si="50"/>
        <v>14118883</v>
      </c>
      <c r="BK5" s="36">
        <f t="shared" si="50"/>
        <v>16111866.584754393</v>
      </c>
      <c r="BL5" s="36">
        <f t="shared" si="50"/>
        <v>16118063.011759952</v>
      </c>
      <c r="BM5" s="36">
        <f t="shared" si="50"/>
        <v>17188120.006751649</v>
      </c>
      <c r="BN5" s="36">
        <f t="shared" si="50"/>
        <v>17542213.44677392</v>
      </c>
      <c r="BO5" s="36">
        <f t="shared" si="50"/>
        <v>17747703</v>
      </c>
      <c r="BP5" s="36">
        <f t="shared" ref="BP5:BY5" si="51">SUM(BP6:BP10)</f>
        <v>17719271.452833846</v>
      </c>
      <c r="BQ5" s="36">
        <f t="shared" si="51"/>
        <v>17675294.088987295</v>
      </c>
      <c r="BR5" s="36">
        <f t="shared" si="51"/>
        <v>19969048.58812993</v>
      </c>
      <c r="BS5" s="36">
        <f t="shared" si="51"/>
        <v>21768045.058975488</v>
      </c>
      <c r="BT5" s="36">
        <f t="shared" si="51"/>
        <v>21409065.052735217</v>
      </c>
      <c r="BU5" s="36">
        <f t="shared" si="51"/>
        <v>19032254</v>
      </c>
      <c r="BV5" s="36">
        <f t="shared" si="51"/>
        <v>22540751.797756135</v>
      </c>
      <c r="BW5" s="36">
        <f t="shared" si="51"/>
        <v>22537166.070925392</v>
      </c>
      <c r="BX5" s="36">
        <f t="shared" si="51"/>
        <v>22156424.83704605</v>
      </c>
      <c r="BY5" s="36">
        <f t="shared" si="51"/>
        <v>25985293.02828531</v>
      </c>
      <c r="BZ5" s="36">
        <f t="shared" ref="BZ5:CA5" si="52">SUM(BZ6:BZ10)</f>
        <v>25120307.685867015</v>
      </c>
      <c r="CA5" s="36">
        <f t="shared" si="52"/>
        <v>28140845.915156964</v>
      </c>
      <c r="CB5" s="36">
        <f t="shared" ref="CB5:CC5" si="53">SUM(CB6:CB10)</f>
        <v>23004301.395148639</v>
      </c>
      <c r="CC5" s="36">
        <f t="shared" si="53"/>
        <v>31724281.805033892</v>
      </c>
      <c r="CD5" s="36">
        <f t="shared" ref="CD5:CE5" si="54">SUM(CD6:CD10)</f>
        <v>23958468.237797197</v>
      </c>
      <c r="CE5" s="36">
        <f t="shared" si="54"/>
        <v>24365418.421919279</v>
      </c>
      <c r="CF5" s="36">
        <f t="shared" ref="CF5:CG5" si="55">SUM(CF6:CF10)</f>
        <v>25588426.796210799</v>
      </c>
      <c r="CG5" s="36">
        <f t="shared" si="55"/>
        <v>19814840.378635135</v>
      </c>
      <c r="CH5" s="36">
        <f t="shared" ref="CH5:CI5" si="56">SUM(CH6:CH10)</f>
        <v>23669620.298889399</v>
      </c>
      <c r="CI5" s="36">
        <f t="shared" si="56"/>
        <v>26798685.152469866</v>
      </c>
      <c r="CJ5" s="36">
        <f t="shared" ref="CJ5:CK5" si="57">SUM(CJ6:CJ10)</f>
        <v>30588936.228698645</v>
      </c>
      <c r="CK5" s="36">
        <f t="shared" si="57"/>
        <v>27017088.888533644</v>
      </c>
      <c r="CL5" s="36">
        <f t="shared" ref="CL5:CN5" si="58">SUM(CL6:CL10)</f>
        <v>30110047.024446879</v>
      </c>
      <c r="CM5" s="36">
        <f t="shared" si="58"/>
        <v>31655093.41783724</v>
      </c>
      <c r="CN5" s="36">
        <f t="shared" si="58"/>
        <v>30876693.261845235</v>
      </c>
      <c r="CO5" s="36">
        <f t="shared" ref="CO5:CP5" si="59">SUM(CO6:CO10)</f>
        <v>34049466.136256911</v>
      </c>
      <c r="CP5" s="36">
        <f t="shared" si="59"/>
        <v>26785250.339531146</v>
      </c>
      <c r="CQ5" s="36">
        <f t="shared" ref="CQ5:CR5" si="60">SUM(CQ6:CQ10)</f>
        <v>30577749.27568445</v>
      </c>
      <c r="CR5" s="36">
        <f t="shared" si="60"/>
        <v>32524904.843961053</v>
      </c>
      <c r="CS5" s="36">
        <f t="shared" ref="CS5:DH5" si="61">SUM(CS6:CS10)</f>
        <v>30353035.571577743</v>
      </c>
      <c r="CT5" s="36">
        <f t="shared" si="61"/>
        <v>35362969.947447889</v>
      </c>
      <c r="CU5" s="36">
        <f t="shared" si="61"/>
        <v>34234913.829999998</v>
      </c>
      <c r="CV5" s="36">
        <f t="shared" si="61"/>
        <v>33293590.859999999</v>
      </c>
      <c r="CW5" s="36">
        <f t="shared" si="61"/>
        <v>36520036.979999989</v>
      </c>
      <c r="CX5" s="36">
        <f t="shared" si="61"/>
        <v>38635344.310000002</v>
      </c>
      <c r="CY5" s="36">
        <f t="shared" si="61"/>
        <v>35594044.820000015</v>
      </c>
      <c r="CZ5" s="36">
        <f t="shared" si="61"/>
        <v>36226135.809999995</v>
      </c>
      <c r="DA5" s="36">
        <f t="shared" si="61"/>
        <v>36920417.109999992</v>
      </c>
      <c r="DB5" s="36">
        <f t="shared" si="61"/>
        <v>42082654.219999999</v>
      </c>
      <c r="DC5" s="36">
        <f t="shared" si="61"/>
        <v>43515265.879999958</v>
      </c>
      <c r="DD5" s="36">
        <f t="shared" si="61"/>
        <v>39302537.900000006</v>
      </c>
      <c r="DE5" s="36">
        <f t="shared" si="61"/>
        <v>46740571.740000002</v>
      </c>
      <c r="DF5" s="36">
        <f t="shared" si="61"/>
        <v>48078196.529999979</v>
      </c>
      <c r="DG5" s="36">
        <f t="shared" si="61"/>
        <v>42870231.400000006</v>
      </c>
      <c r="DH5" s="36">
        <f t="shared" si="61"/>
        <v>40910058.009999998</v>
      </c>
      <c r="DI5" s="36">
        <f t="shared" ref="DI5:DJ5" si="62">SUM(DI6:DI10)</f>
        <v>41795684.280000001</v>
      </c>
      <c r="DJ5" s="36">
        <f t="shared" si="62"/>
        <v>47770667.570000008</v>
      </c>
      <c r="DK5" s="36">
        <f t="shared" ref="DK5:DM5" si="63">SUM(DK6:DK10)</f>
        <v>47849152.960000023</v>
      </c>
      <c r="DL5" s="36">
        <f t="shared" si="63"/>
        <v>48095877.859999999</v>
      </c>
      <c r="DM5" s="36">
        <f t="shared" si="63"/>
        <v>46939516.179999992</v>
      </c>
    </row>
    <row r="6" spans="2:117">
      <c r="B6" s="37" t="s">
        <v>176</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c r="CY6" s="38">
        <v>0</v>
      </c>
      <c r="CZ6" s="38">
        <v>0</v>
      </c>
      <c r="DA6" s="38">
        <v>0</v>
      </c>
      <c r="DB6" s="38">
        <v>0</v>
      </c>
      <c r="DC6" s="38">
        <v>0</v>
      </c>
      <c r="DD6" s="38">
        <v>0</v>
      </c>
      <c r="DE6" s="38">
        <v>0</v>
      </c>
      <c r="DF6" s="38">
        <v>0</v>
      </c>
      <c r="DG6" s="38">
        <v>0</v>
      </c>
      <c r="DH6" s="38">
        <v>0</v>
      </c>
      <c r="DI6" s="38">
        <v>0</v>
      </c>
      <c r="DJ6" s="38">
        <v>0</v>
      </c>
      <c r="DK6" s="38">
        <v>0</v>
      </c>
      <c r="DL6" s="38">
        <v>0</v>
      </c>
      <c r="DM6" s="38">
        <v>0</v>
      </c>
    </row>
    <row r="7" spans="2:117">
      <c r="B7" s="37" t="s">
        <v>177</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3755254.29</v>
      </c>
      <c r="CV7" s="38">
        <v>156129.68000000014</v>
      </c>
      <c r="CW7" s="38">
        <v>4661071.45</v>
      </c>
      <c r="CX7" s="38">
        <v>2982140.97</v>
      </c>
      <c r="CY7" s="38">
        <v>2453636.0699999998</v>
      </c>
      <c r="CZ7" s="38">
        <v>4532408.16</v>
      </c>
      <c r="DA7" s="38">
        <v>3681214.95</v>
      </c>
      <c r="DB7" s="38">
        <v>2140116.7000000002</v>
      </c>
      <c r="DC7" s="38">
        <v>908079.12000000034</v>
      </c>
      <c r="DD7" s="38">
        <v>4375665.75</v>
      </c>
      <c r="DE7" s="38">
        <v>0</v>
      </c>
      <c r="DF7" s="38">
        <v>0</v>
      </c>
      <c r="DG7" s="38">
        <v>2500000</v>
      </c>
      <c r="DH7" s="38">
        <v>865558.35</v>
      </c>
      <c r="DI7" s="38">
        <v>1400000</v>
      </c>
      <c r="DJ7" s="38">
        <v>3000000</v>
      </c>
      <c r="DK7" s="38">
        <v>3926000</v>
      </c>
      <c r="DL7" s="38">
        <v>2700000</v>
      </c>
      <c r="DM7" s="38">
        <v>4450000</v>
      </c>
    </row>
    <row r="8" spans="2:117">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3757993.4699999997</v>
      </c>
      <c r="CV8" s="38">
        <v>4718938.7699999996</v>
      </c>
      <c r="CW8" s="38">
        <v>2546906.42</v>
      </c>
      <c r="CX8" s="38">
        <v>5251317.2100000009</v>
      </c>
      <c r="CY8" s="38">
        <v>5298277.2</v>
      </c>
      <c r="CZ8" s="38">
        <v>3827572.4</v>
      </c>
      <c r="DA8" s="38">
        <v>3596599.6500000008</v>
      </c>
      <c r="DB8" s="38">
        <v>3860628.15</v>
      </c>
      <c r="DC8" s="38">
        <v>3490762.63</v>
      </c>
      <c r="DD8" s="38">
        <v>4367821.9800000004</v>
      </c>
      <c r="DE8" s="38">
        <v>16646382.49</v>
      </c>
      <c r="DF8" s="38">
        <v>4073084.14</v>
      </c>
      <c r="DG8" s="38">
        <v>5165905.68</v>
      </c>
      <c r="DH8" s="38">
        <v>5149887.5</v>
      </c>
      <c r="DI8" s="38">
        <v>4897468.82</v>
      </c>
      <c r="DJ8" s="38">
        <v>5491846.1600000011</v>
      </c>
      <c r="DK8" s="38">
        <v>5007835.1300000008</v>
      </c>
      <c r="DL8" s="38">
        <v>5422079.0699999994</v>
      </c>
      <c r="DM8" s="38">
        <v>5466390.2599999998</v>
      </c>
    </row>
    <row r="9" spans="2:117" s="60" customFormat="1">
      <c r="B9" s="37" t="s">
        <v>178</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22675952.990000002</v>
      </c>
      <c r="CV9" s="38">
        <v>25675689.41</v>
      </c>
      <c r="CW9" s="38">
        <v>27127401.11999999</v>
      </c>
      <c r="CX9" s="38">
        <v>29350622.529999997</v>
      </c>
      <c r="CY9" s="38">
        <v>26838625.840000011</v>
      </c>
      <c r="CZ9" s="38">
        <v>27262914.309999995</v>
      </c>
      <c r="DA9" s="38">
        <v>28609972.499999996</v>
      </c>
      <c r="DB9" s="38">
        <v>30419215.640000004</v>
      </c>
      <c r="DC9" s="38">
        <v>34522336.809999958</v>
      </c>
      <c r="DD9" s="38">
        <v>28651902.470000006</v>
      </c>
      <c r="DE9" s="38">
        <v>28468242.050000001</v>
      </c>
      <c r="DF9" s="38">
        <v>43035324.919999979</v>
      </c>
      <c r="DG9" s="38">
        <v>34641285.050000004</v>
      </c>
      <c r="DH9" s="38">
        <v>34460800.43</v>
      </c>
      <c r="DI9" s="38">
        <v>35275161.689999998</v>
      </c>
      <c r="DJ9" s="38">
        <v>38744789.130000003</v>
      </c>
      <c r="DK9" s="38">
        <v>38127852.770000018</v>
      </c>
      <c r="DL9" s="38">
        <v>38575941.449999996</v>
      </c>
      <c r="DM9" s="38">
        <v>36678386.159999996</v>
      </c>
    </row>
    <row r="10" spans="2:117"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4045713.0799999996</v>
      </c>
      <c r="CV10" s="40">
        <v>2742833</v>
      </c>
      <c r="CW10" s="40">
        <v>2184657.9900000002</v>
      </c>
      <c r="CX10" s="40">
        <v>1051263.5999999999</v>
      </c>
      <c r="CY10" s="40">
        <v>1003505.71</v>
      </c>
      <c r="CZ10" s="40">
        <v>603240.94000000006</v>
      </c>
      <c r="DA10" s="40">
        <v>1032630.01</v>
      </c>
      <c r="DB10" s="40">
        <v>5662693.7300000004</v>
      </c>
      <c r="DC10" s="40">
        <v>4594087.32</v>
      </c>
      <c r="DD10" s="40">
        <v>1907147.7000000002</v>
      </c>
      <c r="DE10" s="40">
        <v>1625947.2000000002</v>
      </c>
      <c r="DF10" s="40">
        <v>969787.47</v>
      </c>
      <c r="DG10" s="40">
        <v>563040.66999999993</v>
      </c>
      <c r="DH10" s="40">
        <v>433811.73</v>
      </c>
      <c r="DI10" s="40">
        <v>223053.77000000002</v>
      </c>
      <c r="DJ10" s="40">
        <v>534032.28</v>
      </c>
      <c r="DK10" s="40">
        <v>787465.05999999994</v>
      </c>
      <c r="DL10" s="40">
        <v>1397857.3400000003</v>
      </c>
      <c r="DM10" s="40">
        <v>344739.75999999995</v>
      </c>
    </row>
    <row r="11" spans="2:117">
      <c r="B11" s="41" t="s">
        <v>19</v>
      </c>
      <c r="C11" s="36">
        <f>SUM(C12:C14)</f>
        <v>-103820</v>
      </c>
      <c r="D11" s="36">
        <f t="shared" ref="D11:BO11" si="64">SUM(D12:D14)</f>
        <v>-102026</v>
      </c>
      <c r="E11" s="36">
        <f t="shared" si="64"/>
        <v>-88790</v>
      </c>
      <c r="F11" s="36">
        <f t="shared" si="64"/>
        <v>-102748</v>
      </c>
      <c r="G11" s="36">
        <f t="shared" si="64"/>
        <v>-132307</v>
      </c>
      <c r="H11" s="36">
        <f t="shared" si="64"/>
        <v>-90907</v>
      </c>
      <c r="I11" s="36">
        <f t="shared" si="64"/>
        <v>-117615</v>
      </c>
      <c r="J11" s="36">
        <f t="shared" si="64"/>
        <v>-95150</v>
      </c>
      <c r="K11" s="36">
        <f t="shared" si="64"/>
        <v>-121277</v>
      </c>
      <c r="L11" s="36">
        <f t="shared" si="64"/>
        <v>-106363</v>
      </c>
      <c r="M11" s="36">
        <f t="shared" si="64"/>
        <v>-137259</v>
      </c>
      <c r="N11" s="36">
        <f t="shared" si="64"/>
        <v>-111650</v>
      </c>
      <c r="O11" s="36">
        <f t="shared" si="64"/>
        <v>-102197</v>
      </c>
      <c r="P11" s="36">
        <f t="shared" si="64"/>
        <v>-103571</v>
      </c>
      <c r="Q11" s="36">
        <f t="shared" si="64"/>
        <v>-203547</v>
      </c>
      <c r="R11" s="36">
        <f t="shared" si="64"/>
        <v>-161687</v>
      </c>
      <c r="S11" s="36">
        <f t="shared" si="64"/>
        <v>-215513</v>
      </c>
      <c r="T11" s="36">
        <f t="shared" si="64"/>
        <v>-186746</v>
      </c>
      <c r="U11" s="36">
        <f t="shared" si="64"/>
        <v>-350162</v>
      </c>
      <c r="V11" s="36">
        <f t="shared" si="64"/>
        <v>-440374</v>
      </c>
      <c r="W11" s="36">
        <f t="shared" si="64"/>
        <v>-246720</v>
      </c>
      <c r="X11" s="36">
        <f t="shared" si="64"/>
        <v>-281203</v>
      </c>
      <c r="Y11" s="36">
        <f t="shared" si="64"/>
        <v>-228872</v>
      </c>
      <c r="Z11" s="36">
        <f t="shared" si="64"/>
        <v>-300458</v>
      </c>
      <c r="AA11" s="36">
        <f t="shared" si="64"/>
        <v>-515782</v>
      </c>
      <c r="AB11" s="36">
        <f t="shared" si="64"/>
        <v>-249295</v>
      </c>
      <c r="AC11" s="36">
        <f t="shared" si="64"/>
        <v>-227823</v>
      </c>
      <c r="AD11" s="36">
        <f t="shared" si="64"/>
        <v>-759719</v>
      </c>
      <c r="AE11" s="36">
        <f t="shared" si="64"/>
        <v>-515234</v>
      </c>
      <c r="AF11" s="36">
        <f t="shared" si="64"/>
        <v>-293162</v>
      </c>
      <c r="AG11" s="36">
        <f t="shared" si="64"/>
        <v>-339390</v>
      </c>
      <c r="AH11" s="36">
        <f t="shared" si="64"/>
        <v>-264175</v>
      </c>
      <c r="AI11" s="36">
        <f t="shared" si="64"/>
        <v>-370062</v>
      </c>
      <c r="AJ11" s="36">
        <f t="shared" si="64"/>
        <v>-227820</v>
      </c>
      <c r="AK11" s="36">
        <f t="shared" si="64"/>
        <v>-246078</v>
      </c>
      <c r="AL11" s="36">
        <f t="shared" si="64"/>
        <v>-235890</v>
      </c>
      <c r="AM11" s="36">
        <f t="shared" si="64"/>
        <v>-489042</v>
      </c>
      <c r="AN11" s="36">
        <f t="shared" si="64"/>
        <v>-347245</v>
      </c>
      <c r="AO11" s="36">
        <f t="shared" si="64"/>
        <v>-242418</v>
      </c>
      <c r="AP11" s="36">
        <f t="shared" si="64"/>
        <v>-316894</v>
      </c>
      <c r="AQ11" s="36">
        <f t="shared" si="64"/>
        <v>-449986</v>
      </c>
      <c r="AR11" s="36">
        <f t="shared" si="64"/>
        <v>-557432</v>
      </c>
      <c r="AS11" s="36">
        <f t="shared" si="64"/>
        <v>-416935</v>
      </c>
      <c r="AT11" s="36">
        <f t="shared" si="64"/>
        <v>-468818</v>
      </c>
      <c r="AU11" s="36">
        <f t="shared" si="64"/>
        <v>-347728</v>
      </c>
      <c r="AV11" s="36">
        <f t="shared" si="64"/>
        <v>-409906</v>
      </c>
      <c r="AW11" s="36">
        <f t="shared" si="64"/>
        <v>-421898</v>
      </c>
      <c r="AX11" s="36">
        <f t="shared" si="64"/>
        <v>-772533</v>
      </c>
      <c r="AY11" s="36">
        <f t="shared" si="64"/>
        <v>-791874</v>
      </c>
      <c r="AZ11" s="36">
        <f t="shared" si="64"/>
        <v>-662601</v>
      </c>
      <c r="BA11" s="36">
        <f t="shared" si="64"/>
        <v>-933315</v>
      </c>
      <c r="BB11" s="36">
        <f t="shared" si="64"/>
        <v>-939450</v>
      </c>
      <c r="BC11" s="36">
        <f t="shared" si="64"/>
        <v>-1486625</v>
      </c>
      <c r="BD11" s="36">
        <f t="shared" si="64"/>
        <v>-2319530</v>
      </c>
      <c r="BE11" s="36">
        <f t="shared" si="64"/>
        <v>-1251511</v>
      </c>
      <c r="BF11" s="36">
        <f t="shared" si="64"/>
        <v>-1082807</v>
      </c>
      <c r="BG11" s="36">
        <f t="shared" si="64"/>
        <v>-1389571</v>
      </c>
      <c r="BH11" s="36">
        <f t="shared" si="64"/>
        <v>-1551634</v>
      </c>
      <c r="BI11" s="36">
        <f t="shared" si="64"/>
        <v>-1484091</v>
      </c>
      <c r="BJ11" s="36">
        <f t="shared" si="64"/>
        <v>-1510498</v>
      </c>
      <c r="BK11" s="36">
        <f t="shared" si="64"/>
        <v>-1512828.1847543924</v>
      </c>
      <c r="BL11" s="36">
        <f t="shared" si="64"/>
        <v>-1519024.611759952</v>
      </c>
      <c r="BM11" s="36">
        <f t="shared" si="64"/>
        <v>-2479247.5505766966</v>
      </c>
      <c r="BN11" s="36">
        <f t="shared" si="64"/>
        <v>-2023035.0929488752</v>
      </c>
      <c r="BO11" s="36">
        <f t="shared" si="64"/>
        <v>-1924927</v>
      </c>
      <c r="BP11" s="36">
        <f t="shared" ref="BP11:BY11" si="65">SUM(BP12:BP14)</f>
        <v>-1864209.1198492858</v>
      </c>
      <c r="BQ11" s="36">
        <f t="shared" si="65"/>
        <v>-1814961.2479835716</v>
      </c>
      <c r="BR11" s="36">
        <f t="shared" si="65"/>
        <v>-1714976.4973152271</v>
      </c>
      <c r="BS11" s="36">
        <f t="shared" si="65"/>
        <v>-1918094.7557599994</v>
      </c>
      <c r="BT11" s="36">
        <f t="shared" si="65"/>
        <v>-1908553.2877691251</v>
      </c>
      <c r="BU11" s="36">
        <f t="shared" si="65"/>
        <v>-1819270.1408407507</v>
      </c>
      <c r="BV11" s="36">
        <f t="shared" si="65"/>
        <v>-2195839.6312615909</v>
      </c>
      <c r="BW11" s="36">
        <f t="shared" si="65"/>
        <v>-1905032.1677732144</v>
      </c>
      <c r="BX11" s="36">
        <f t="shared" si="65"/>
        <v>-1892167.2176358837</v>
      </c>
      <c r="BY11" s="36">
        <f t="shared" si="65"/>
        <v>-2026992.3966632951</v>
      </c>
      <c r="BZ11" s="36">
        <f t="shared" ref="BZ11:CA11" si="66">SUM(BZ12:BZ14)</f>
        <v>-1712671.0967815071</v>
      </c>
      <c r="CA11" s="36">
        <f t="shared" si="66"/>
        <v>-1959815.9661472728</v>
      </c>
      <c r="CB11" s="36">
        <f t="shared" ref="CB11:CC11" si="67">SUM(CB12:CB14)</f>
        <v>-1662325.4732178573</v>
      </c>
      <c r="CC11" s="36">
        <f t="shared" si="67"/>
        <v>-1946849.226205714</v>
      </c>
      <c r="CD11" s="36">
        <f t="shared" ref="CD11:CE11" si="68">SUM(CD12:CD14)</f>
        <v>-1724800.1275549997</v>
      </c>
      <c r="CE11" s="36">
        <f t="shared" si="68"/>
        <v>-1912984.1616778569</v>
      </c>
      <c r="CF11" s="36">
        <f t="shared" ref="CF11:CG11" si="69">SUM(CF12:CF14)</f>
        <v>-1796900.1901421251</v>
      </c>
      <c r="CG11" s="36">
        <f t="shared" si="69"/>
        <v>-1753029.2997138747</v>
      </c>
      <c r="CH11" s="36">
        <f t="shared" ref="CH11:CI11" si="70">SUM(CH12:CH14)</f>
        <v>-1885574.5940228573</v>
      </c>
      <c r="CI11" s="36">
        <f t="shared" si="70"/>
        <v>-1782451.1067628125</v>
      </c>
      <c r="CJ11" s="36">
        <f t="shared" ref="CJ11:CK11" si="71">SUM(CJ12:CJ14)</f>
        <v>-1845517.0484299439</v>
      </c>
      <c r="CK11" s="36">
        <f t="shared" si="71"/>
        <v>-1919797.4877990633</v>
      </c>
      <c r="CL11" s="36">
        <f t="shared" ref="CL11:CN11" si="72">SUM(CL12:CL14)</f>
        <v>-1893740.2116184423</v>
      </c>
      <c r="CM11" s="36">
        <f t="shared" si="72"/>
        <v>-1861528.7112316701</v>
      </c>
      <c r="CN11" s="36">
        <f t="shared" si="72"/>
        <v>-7386847.5908171162</v>
      </c>
      <c r="CO11" s="36">
        <f t="shared" ref="CO11:CP11" si="73">SUM(CO12:CO14)</f>
        <v>-2141992.9649336329</v>
      </c>
      <c r="CP11" s="36">
        <f t="shared" si="73"/>
        <v>-2290443.6866444005</v>
      </c>
      <c r="CQ11" s="36">
        <f t="shared" ref="CQ11:DH11" si="74">SUM(CQ12:CQ14)</f>
        <v>-2174380.1646692492</v>
      </c>
      <c r="CR11" s="36">
        <f t="shared" si="74"/>
        <v>-3734516.54593259</v>
      </c>
      <c r="CS11" s="36">
        <f t="shared" si="74"/>
        <v>-2157052.9304237501</v>
      </c>
      <c r="CT11" s="36">
        <f t="shared" si="74"/>
        <v>-6116209.8341862475</v>
      </c>
      <c r="CU11" s="36">
        <f t="shared" si="74"/>
        <v>-3104186.13</v>
      </c>
      <c r="CV11" s="36">
        <f t="shared" si="74"/>
        <v>-2687211.0199999996</v>
      </c>
      <c r="CW11" s="36">
        <f t="shared" si="74"/>
        <v>-2620073.8200000003</v>
      </c>
      <c r="CX11" s="36">
        <f t="shared" si="74"/>
        <v>-2718922.93</v>
      </c>
      <c r="CY11" s="36">
        <f t="shared" si="74"/>
        <v>-2721585.43</v>
      </c>
      <c r="CZ11" s="36">
        <f t="shared" si="74"/>
        <v>-2997705.8399999994</v>
      </c>
      <c r="DA11" s="36">
        <f t="shared" si="74"/>
        <v>-2815261.91</v>
      </c>
      <c r="DB11" s="36">
        <f t="shared" si="74"/>
        <v>-3300439.58</v>
      </c>
      <c r="DC11" s="36">
        <f t="shared" si="74"/>
        <v>-3354337.93</v>
      </c>
      <c r="DD11" s="36">
        <f t="shared" si="74"/>
        <v>-3358278.86</v>
      </c>
      <c r="DE11" s="36">
        <f t="shared" si="74"/>
        <v>-3217450.95</v>
      </c>
      <c r="DF11" s="36">
        <f t="shared" si="74"/>
        <v>-3012156.6200000006</v>
      </c>
      <c r="DG11" s="36">
        <f t="shared" si="74"/>
        <v>-3157913.9800000004</v>
      </c>
      <c r="DH11" s="36">
        <f t="shared" si="74"/>
        <v>-3175726.3899999997</v>
      </c>
      <c r="DI11" s="36">
        <f t="shared" ref="DI11:DJ11" si="75">SUM(DI12:DI14)</f>
        <v>-3247126.16</v>
      </c>
      <c r="DJ11" s="36">
        <f t="shared" si="75"/>
        <v>-3303118.6900000004</v>
      </c>
      <c r="DK11" s="36">
        <v>-3250081.1500000004</v>
      </c>
      <c r="DL11" s="36">
        <v>-3134993.0199999996</v>
      </c>
      <c r="DM11" s="36">
        <v>-3286255.6</v>
      </c>
    </row>
    <row r="12" spans="2:117">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-3104186.13</v>
      </c>
      <c r="CV12" s="38">
        <v>-2687211.0199999996</v>
      </c>
      <c r="CW12" s="38">
        <v>-2620073.8200000003</v>
      </c>
      <c r="CX12" s="38">
        <v>-2718922.93</v>
      </c>
      <c r="CY12" s="38">
        <v>-2721585.43</v>
      </c>
      <c r="CZ12" s="38">
        <v>-2997705.8399999994</v>
      </c>
      <c r="DA12" s="38">
        <v>-2815261.91</v>
      </c>
      <c r="DB12" s="38">
        <v>-3300439.58</v>
      </c>
      <c r="DC12" s="38">
        <v>-3354337.93</v>
      </c>
      <c r="DD12" s="38">
        <v>-3358278.86</v>
      </c>
      <c r="DE12" s="38">
        <v>-3217450.95</v>
      </c>
      <c r="DF12" s="38">
        <v>-3012156.6200000006</v>
      </c>
      <c r="DG12" s="38">
        <v>-3157913.9800000004</v>
      </c>
      <c r="DH12" s="38">
        <v>-3175726.3899999997</v>
      </c>
      <c r="DI12" s="38">
        <v>-3247126.16</v>
      </c>
      <c r="DJ12" s="38">
        <v>-3303118.6900000004</v>
      </c>
      <c r="DK12" s="38">
        <v>-3250081.1500000004</v>
      </c>
      <c r="DL12" s="38">
        <v>-3125239.1799999997</v>
      </c>
      <c r="DM12" s="38">
        <v>-3286255.6</v>
      </c>
    </row>
    <row r="13" spans="2:117">
      <c r="B13" s="37" t="s">
        <v>287</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c r="CY13" s="38">
        <v>0</v>
      </c>
      <c r="CZ13" s="38">
        <v>0</v>
      </c>
      <c r="DA13" s="38">
        <v>0</v>
      </c>
      <c r="DB13" s="38">
        <v>0</v>
      </c>
      <c r="DC13" s="38">
        <v>0</v>
      </c>
      <c r="DD13" s="38">
        <v>0</v>
      </c>
      <c r="DE13" s="38">
        <v>0</v>
      </c>
      <c r="DF13" s="38">
        <v>0</v>
      </c>
      <c r="DG13" s="38">
        <v>0</v>
      </c>
      <c r="DH13" s="38">
        <v>0</v>
      </c>
      <c r="DI13" s="38">
        <v>0</v>
      </c>
      <c r="DJ13" s="38">
        <v>0</v>
      </c>
      <c r="DK13" s="38">
        <v>0</v>
      </c>
      <c r="DL13" s="38">
        <v>0</v>
      </c>
      <c r="DM13" s="38">
        <v>0</v>
      </c>
    </row>
    <row r="14" spans="2:117"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c r="CY14" s="55">
        <v>0</v>
      </c>
      <c r="CZ14" s="55">
        <v>0</v>
      </c>
      <c r="DA14" s="55">
        <v>0</v>
      </c>
      <c r="DB14" s="55">
        <v>0</v>
      </c>
      <c r="DC14" s="55">
        <v>0</v>
      </c>
      <c r="DD14" s="55">
        <v>0</v>
      </c>
      <c r="DE14" s="55">
        <v>0</v>
      </c>
      <c r="DF14" s="55">
        <v>0</v>
      </c>
      <c r="DG14" s="55">
        <v>0</v>
      </c>
      <c r="DH14" s="55">
        <v>0</v>
      </c>
      <c r="DI14" s="55">
        <v>0</v>
      </c>
      <c r="DJ14" s="55">
        <v>0</v>
      </c>
      <c r="DK14" s="55">
        <v>0</v>
      </c>
      <c r="DL14" s="55">
        <v>0</v>
      </c>
      <c r="DM14" s="55">
        <v>0</v>
      </c>
    </row>
    <row r="15" spans="2:117">
      <c r="B15" s="18" t="s">
        <v>179</v>
      </c>
      <c r="C15" s="44">
        <f>C5+C11</f>
        <v>1757616</v>
      </c>
      <c r="D15" s="44">
        <f t="shared" ref="D15:BO15" si="76">D5+D11</f>
        <v>1562185</v>
      </c>
      <c r="E15" s="44">
        <f t="shared" si="76"/>
        <v>2509478</v>
      </c>
      <c r="F15" s="44">
        <f t="shared" si="76"/>
        <v>2578777</v>
      </c>
      <c r="G15" s="44">
        <f t="shared" si="76"/>
        <v>2620759</v>
      </c>
      <c r="H15" s="44">
        <f t="shared" si="76"/>
        <v>1967185</v>
      </c>
      <c r="I15" s="44">
        <f t="shared" si="76"/>
        <v>1780920</v>
      </c>
      <c r="J15" s="44">
        <f t="shared" si="76"/>
        <v>1837590</v>
      </c>
      <c r="K15" s="44">
        <f t="shared" si="76"/>
        <v>2218170</v>
      </c>
      <c r="L15" s="44">
        <f t="shared" si="76"/>
        <v>-3516392</v>
      </c>
      <c r="M15" s="44">
        <f t="shared" si="76"/>
        <v>1901575</v>
      </c>
      <c r="N15" s="44">
        <f t="shared" si="76"/>
        <v>1313242</v>
      </c>
      <c r="O15" s="44">
        <f t="shared" si="76"/>
        <v>2202578</v>
      </c>
      <c r="P15" s="44">
        <f t="shared" si="76"/>
        <v>1404994</v>
      </c>
      <c r="Q15" s="44">
        <f t="shared" si="76"/>
        <v>2366207</v>
      </c>
      <c r="R15" s="44">
        <f t="shared" si="76"/>
        <v>2213241</v>
      </c>
      <c r="S15" s="44">
        <f t="shared" si="76"/>
        <v>3243848</v>
      </c>
      <c r="T15" s="44">
        <f t="shared" si="76"/>
        <v>1263080</v>
      </c>
      <c r="U15" s="44">
        <f t="shared" si="76"/>
        <v>1878854</v>
      </c>
      <c r="V15" s="44">
        <f t="shared" si="76"/>
        <v>1557131</v>
      </c>
      <c r="W15" s="44">
        <f t="shared" si="76"/>
        <v>2097050</v>
      </c>
      <c r="X15" s="44">
        <f t="shared" si="76"/>
        <v>2440280</v>
      </c>
      <c r="Y15" s="44">
        <f t="shared" si="76"/>
        <v>2059888</v>
      </c>
      <c r="Z15" s="44">
        <f t="shared" si="76"/>
        <v>1796774</v>
      </c>
      <c r="AA15" s="44">
        <f t="shared" si="76"/>
        <v>1942761</v>
      </c>
      <c r="AB15" s="44">
        <f t="shared" si="76"/>
        <v>2218896</v>
      </c>
      <c r="AC15" s="44">
        <f t="shared" si="76"/>
        <v>1861685</v>
      </c>
      <c r="AD15" s="44">
        <f t="shared" si="76"/>
        <v>1551278</v>
      </c>
      <c r="AE15" s="44">
        <f t="shared" si="76"/>
        <v>2459498</v>
      </c>
      <c r="AF15" s="44">
        <f t="shared" si="76"/>
        <v>3460151</v>
      </c>
      <c r="AG15" s="44">
        <f t="shared" si="76"/>
        <v>2776801</v>
      </c>
      <c r="AH15" s="44">
        <f t="shared" si="76"/>
        <v>2420522</v>
      </c>
      <c r="AI15" s="44">
        <f t="shared" si="76"/>
        <v>1767018</v>
      </c>
      <c r="AJ15" s="44">
        <f t="shared" si="76"/>
        <v>2005072</v>
      </c>
      <c r="AK15" s="44">
        <f t="shared" si="76"/>
        <v>2082105</v>
      </c>
      <c r="AL15" s="44">
        <f t="shared" si="76"/>
        <v>1641930</v>
      </c>
      <c r="AM15" s="44">
        <f t="shared" si="76"/>
        <v>2010679</v>
      </c>
      <c r="AN15" s="44">
        <f t="shared" si="76"/>
        <v>3151256</v>
      </c>
      <c r="AO15" s="44">
        <f t="shared" si="76"/>
        <v>2260041</v>
      </c>
      <c r="AP15" s="44">
        <f t="shared" si="76"/>
        <v>1953161</v>
      </c>
      <c r="AQ15" s="44">
        <f t="shared" si="76"/>
        <v>2132519</v>
      </c>
      <c r="AR15" s="44">
        <f t="shared" si="76"/>
        <v>2977118</v>
      </c>
      <c r="AS15" s="44">
        <f t="shared" si="76"/>
        <v>2926669</v>
      </c>
      <c r="AT15" s="44">
        <f t="shared" si="76"/>
        <v>2880270</v>
      </c>
      <c r="AU15" s="44">
        <f t="shared" si="76"/>
        <v>3974197</v>
      </c>
      <c r="AV15" s="44">
        <f t="shared" si="76"/>
        <v>7003150</v>
      </c>
      <c r="AW15" s="44">
        <f t="shared" si="76"/>
        <v>1650517</v>
      </c>
      <c r="AX15" s="44">
        <f t="shared" si="76"/>
        <v>4903271</v>
      </c>
      <c r="AY15" s="44">
        <f t="shared" si="76"/>
        <v>6749300</v>
      </c>
      <c r="AZ15" s="44">
        <f t="shared" si="76"/>
        <v>8743067</v>
      </c>
      <c r="BA15" s="44">
        <f t="shared" si="76"/>
        <v>5685670</v>
      </c>
      <c r="BB15" s="44">
        <f t="shared" si="76"/>
        <v>8590980</v>
      </c>
      <c r="BC15" s="44">
        <f t="shared" si="76"/>
        <v>7853402</v>
      </c>
      <c r="BD15" s="44">
        <f t="shared" si="76"/>
        <v>8636752</v>
      </c>
      <c r="BE15" s="44">
        <f t="shared" si="76"/>
        <v>10167080</v>
      </c>
      <c r="BF15" s="44">
        <f t="shared" si="76"/>
        <v>7366161</v>
      </c>
      <c r="BG15" s="44">
        <f t="shared" si="76"/>
        <v>9193769</v>
      </c>
      <c r="BH15" s="44">
        <f t="shared" si="76"/>
        <v>11841886</v>
      </c>
      <c r="BI15" s="44">
        <f t="shared" si="76"/>
        <v>10276413</v>
      </c>
      <c r="BJ15" s="44">
        <f t="shared" si="76"/>
        <v>12608385</v>
      </c>
      <c r="BK15" s="44">
        <f t="shared" si="76"/>
        <v>14599038.4</v>
      </c>
      <c r="BL15" s="44">
        <f t="shared" si="76"/>
        <v>14599038.4</v>
      </c>
      <c r="BM15" s="44">
        <f t="shared" si="76"/>
        <v>14708872.456174953</v>
      </c>
      <c r="BN15" s="44">
        <f t="shared" si="76"/>
        <v>15519178.353825046</v>
      </c>
      <c r="BO15" s="44">
        <f t="shared" si="76"/>
        <v>15822776</v>
      </c>
      <c r="BP15" s="44">
        <f t="shared" ref="BP15:BY15" si="77">BP5+BP11</f>
        <v>15855062.332984561</v>
      </c>
      <c r="BQ15" s="44">
        <f t="shared" si="77"/>
        <v>15860332.841003723</v>
      </c>
      <c r="BR15" s="44">
        <f t="shared" si="77"/>
        <v>18254072.090814702</v>
      </c>
      <c r="BS15" s="44">
        <f t="shared" si="77"/>
        <v>19849950.303215489</v>
      </c>
      <c r="BT15" s="44">
        <f t="shared" si="77"/>
        <v>19500511.764966093</v>
      </c>
      <c r="BU15" s="44">
        <f t="shared" si="77"/>
        <v>17212983.85915925</v>
      </c>
      <c r="BV15" s="44">
        <f t="shared" si="77"/>
        <v>20344912.166494545</v>
      </c>
      <c r="BW15" s="44">
        <f t="shared" si="77"/>
        <v>20632133.903152179</v>
      </c>
      <c r="BX15" s="44">
        <f t="shared" si="77"/>
        <v>20264257.619410165</v>
      </c>
      <c r="BY15" s="44">
        <f t="shared" si="77"/>
        <v>23958300.631622016</v>
      </c>
      <c r="BZ15" s="44">
        <f t="shared" ref="BZ15:CA15" si="78">BZ5+BZ11</f>
        <v>23407636.589085508</v>
      </c>
      <c r="CA15" s="44">
        <f t="shared" si="78"/>
        <v>26181029.94900969</v>
      </c>
      <c r="CB15" s="44">
        <f t="shared" ref="CB15:CC15" si="79">CB5+CB11</f>
        <v>21341975.921930782</v>
      </c>
      <c r="CC15" s="44">
        <f t="shared" si="79"/>
        <v>29777432.578828178</v>
      </c>
      <c r="CD15" s="44">
        <f t="shared" ref="CD15:CE15" si="80">CD5+CD11</f>
        <v>22233668.110242195</v>
      </c>
      <c r="CE15" s="44">
        <f t="shared" si="80"/>
        <v>22452434.260241423</v>
      </c>
      <c r="CF15" s="44">
        <f t="shared" ref="CF15:CG15" si="81">CF5+CF11</f>
        <v>23791526.606068674</v>
      </c>
      <c r="CG15" s="44">
        <f t="shared" si="81"/>
        <v>18061811.078921258</v>
      </c>
      <c r="CH15" s="44">
        <f t="shared" ref="CH15:CI15" si="82">CH5+CH11</f>
        <v>21784045.70486654</v>
      </c>
      <c r="CI15" s="44">
        <f t="shared" si="82"/>
        <v>25016234.045707054</v>
      </c>
      <c r="CJ15" s="44">
        <f t="shared" ref="CJ15:CK15" si="83">CJ5+CJ11</f>
        <v>28743419.180268701</v>
      </c>
      <c r="CK15" s="44">
        <f t="shared" si="83"/>
        <v>25097291.400734581</v>
      </c>
      <c r="CL15" s="44">
        <f t="shared" ref="CL15:CN15" si="84">CL5+CL11</f>
        <v>28216306.812828436</v>
      </c>
      <c r="CM15" s="44">
        <f t="shared" si="84"/>
        <v>29793564.706605569</v>
      </c>
      <c r="CN15" s="44">
        <f t="shared" si="84"/>
        <v>23489845.671028119</v>
      </c>
      <c r="CO15" s="44">
        <f t="shared" ref="CO15:CP15" si="85">CO5+CO11</f>
        <v>31907473.171323277</v>
      </c>
      <c r="CP15" s="44">
        <f t="shared" si="85"/>
        <v>24494806.652886745</v>
      </c>
      <c r="CQ15" s="44">
        <f t="shared" ref="CQ15:DH15" si="86">CQ5+CQ11</f>
        <v>28403369.111015201</v>
      </c>
      <c r="CR15" s="44">
        <f t="shared" si="86"/>
        <v>28790388.298028462</v>
      </c>
      <c r="CS15" s="44">
        <f t="shared" si="86"/>
        <v>28195982.641153991</v>
      </c>
      <c r="CT15" s="44">
        <f t="shared" si="86"/>
        <v>29246760.11326164</v>
      </c>
      <c r="CU15" s="44">
        <f t="shared" si="86"/>
        <v>31130727.699999999</v>
      </c>
      <c r="CV15" s="44">
        <f t="shared" si="86"/>
        <v>30606379.84</v>
      </c>
      <c r="CW15" s="44">
        <f t="shared" si="86"/>
        <v>33899963.159999989</v>
      </c>
      <c r="CX15" s="44">
        <f t="shared" si="86"/>
        <v>35916421.380000003</v>
      </c>
      <c r="CY15" s="44">
        <f t="shared" si="86"/>
        <v>32872459.390000015</v>
      </c>
      <c r="CZ15" s="44">
        <f t="shared" si="86"/>
        <v>33228429.969999995</v>
      </c>
      <c r="DA15" s="44">
        <f t="shared" si="86"/>
        <v>34105155.199999988</v>
      </c>
      <c r="DB15" s="44">
        <f t="shared" si="86"/>
        <v>38782214.640000001</v>
      </c>
      <c r="DC15" s="44">
        <f t="shared" si="86"/>
        <v>40160927.949999958</v>
      </c>
      <c r="DD15" s="44">
        <f t="shared" si="86"/>
        <v>35944259.040000007</v>
      </c>
      <c r="DE15" s="44">
        <f t="shared" si="86"/>
        <v>43523120.789999999</v>
      </c>
      <c r="DF15" s="44">
        <f t="shared" si="86"/>
        <v>45066039.909999982</v>
      </c>
      <c r="DG15" s="44">
        <f t="shared" si="86"/>
        <v>39712317.420000002</v>
      </c>
      <c r="DH15" s="44">
        <f t="shared" si="86"/>
        <v>37734331.619999997</v>
      </c>
      <c r="DI15" s="44">
        <f t="shared" ref="DI15:DJ15" si="87">DI5+DI11</f>
        <v>38548558.120000005</v>
      </c>
      <c r="DJ15" s="44">
        <f t="shared" si="87"/>
        <v>44467548.88000001</v>
      </c>
      <c r="DK15" s="44">
        <f t="shared" ref="DK15:DM15" si="88">DK5+DK11</f>
        <v>44599071.810000025</v>
      </c>
      <c r="DL15" s="44">
        <v>44960884.839999996</v>
      </c>
      <c r="DM15" s="44">
        <v>43653260.579999991</v>
      </c>
    </row>
    <row r="16" spans="2:117">
      <c r="CW16" s="60"/>
      <c r="CY16" s="60"/>
      <c r="CZ16" s="60"/>
      <c r="DB16" s="60"/>
      <c r="DJ16" s="60"/>
      <c r="DK16" s="60"/>
      <c r="DL16" s="60"/>
      <c r="DM16" s="60"/>
    </row>
    <row r="17" spans="2:117">
      <c r="B17" s="18" t="s">
        <v>180</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c r="CY17" s="44">
        <v>33465589.200000003</v>
      </c>
      <c r="CZ17" s="44">
        <v>33465589.200000003</v>
      </c>
      <c r="DA17" s="44">
        <v>33465589.200000003</v>
      </c>
      <c r="DB17" s="44">
        <v>39359276.729999997</v>
      </c>
      <c r="DC17" s="44">
        <v>39359276.729999997</v>
      </c>
      <c r="DD17" s="44">
        <v>39359276.729999997</v>
      </c>
      <c r="DE17" s="44">
        <v>43732529.700000003</v>
      </c>
      <c r="DF17" s="44">
        <v>43732529.700000003</v>
      </c>
      <c r="DG17" s="44">
        <v>39359276.729999997</v>
      </c>
      <c r="DH17" s="44">
        <v>39359276.729999997</v>
      </c>
      <c r="DI17" s="44">
        <v>39359276.729999997</v>
      </c>
      <c r="DJ17" s="44">
        <v>43732529.700000003</v>
      </c>
      <c r="DK17" s="44">
        <v>43732529.700000003</v>
      </c>
      <c r="DL17" s="44">
        <v>43732529.700000003</v>
      </c>
      <c r="DM17" s="44">
        <v>43732529.700000003</v>
      </c>
    </row>
    <row r="18" spans="2:117">
      <c r="CW18" s="60"/>
      <c r="CY18" s="60"/>
      <c r="CZ18" s="60"/>
      <c r="DB18" s="60"/>
      <c r="DJ18" s="60"/>
      <c r="DK18" s="60"/>
      <c r="DL18" s="60"/>
      <c r="DM18" s="60"/>
    </row>
    <row r="19" spans="2:117">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c r="CY19" s="47">
        <v>334655892</v>
      </c>
      <c r="CZ19" s="47">
        <v>334655892</v>
      </c>
      <c r="DA19" s="47">
        <v>334655892</v>
      </c>
      <c r="DB19" s="47">
        <v>437325297</v>
      </c>
      <c r="DC19" s="47">
        <v>437325297</v>
      </c>
      <c r="DD19" s="47">
        <v>437325297</v>
      </c>
      <c r="DE19" s="47">
        <v>437325297</v>
      </c>
      <c r="DF19" s="47">
        <v>437325297</v>
      </c>
      <c r="DG19" s="47">
        <v>437325297</v>
      </c>
      <c r="DH19" s="47">
        <v>437325297</v>
      </c>
      <c r="DI19" s="47">
        <v>437325297</v>
      </c>
      <c r="DJ19" s="47">
        <v>437325297</v>
      </c>
      <c r="DK19" s="47">
        <v>437325297</v>
      </c>
      <c r="DL19" s="47">
        <v>437325297</v>
      </c>
      <c r="DM19" s="47">
        <v>437325297</v>
      </c>
    </row>
    <row r="20" spans="2:117">
      <c r="CW20" s="60"/>
      <c r="CY20" s="60"/>
      <c r="CZ20" s="60"/>
      <c r="DB20" s="60"/>
      <c r="DJ20" s="60"/>
      <c r="DK20" s="60"/>
      <c r="DL20" s="60"/>
      <c r="DM20" s="60"/>
    </row>
    <row r="21" spans="2:117">
      <c r="B21" s="46" t="s">
        <v>22</v>
      </c>
      <c r="C21" s="79">
        <f>C17/C19</f>
        <v>0.86999984780656647</v>
      </c>
      <c r="D21" s="79">
        <f t="shared" ref="D21:AM21" si="89">D17/D19</f>
        <v>0.8</v>
      </c>
      <c r="E21" s="79">
        <f t="shared" si="89"/>
        <v>0.8</v>
      </c>
      <c r="F21" s="79">
        <f t="shared" si="89"/>
        <v>0.84999989129040465</v>
      </c>
      <c r="G21" s="79">
        <f t="shared" si="89"/>
        <v>1.0499998912904047</v>
      </c>
      <c r="H21" s="79">
        <f t="shared" si="89"/>
        <v>1.2599998695484855</v>
      </c>
      <c r="I21" s="79">
        <f t="shared" si="89"/>
        <v>0.8</v>
      </c>
      <c r="J21" s="79">
        <f t="shared" si="89"/>
        <v>0.8</v>
      </c>
      <c r="K21" s="79">
        <f t="shared" si="89"/>
        <v>0.8</v>
      </c>
      <c r="L21" s="79">
        <f t="shared" si="89"/>
        <v>0.8</v>
      </c>
      <c r="M21" s="79">
        <f t="shared" si="89"/>
        <v>0.8</v>
      </c>
      <c r="N21" s="79">
        <f t="shared" si="89"/>
        <v>0.84999989129040465</v>
      </c>
      <c r="O21" s="79">
        <f t="shared" si="89"/>
        <v>0.8</v>
      </c>
      <c r="P21" s="79">
        <f t="shared" si="89"/>
        <v>0.8</v>
      </c>
      <c r="Q21" s="79">
        <f t="shared" si="89"/>
        <v>0.90000021741919067</v>
      </c>
      <c r="R21" s="79">
        <f t="shared" si="89"/>
        <v>0.95000010870959539</v>
      </c>
      <c r="S21" s="79">
        <f t="shared" si="89"/>
        <v>9.9999990470994296E-2</v>
      </c>
      <c r="T21" s="79">
        <f t="shared" si="89"/>
        <v>5.9999987929926106E-2</v>
      </c>
      <c r="U21" s="79">
        <f t="shared" si="89"/>
        <v>7.0000012387707422E-2</v>
      </c>
      <c r="V21" s="79">
        <f t="shared" si="89"/>
        <v>5.9999987929926106E-2</v>
      </c>
      <c r="W21" s="79">
        <f t="shared" si="89"/>
        <v>7.0000012387707422E-2</v>
      </c>
      <c r="X21" s="79">
        <f t="shared" si="89"/>
        <v>5.9999987929926106E-2</v>
      </c>
      <c r="Y21" s="79">
        <f t="shared" si="89"/>
        <v>5.9999987929926106E-2</v>
      </c>
      <c r="Z21" s="79">
        <f t="shared" si="89"/>
        <v>4.9999995235497148E-2</v>
      </c>
      <c r="AA21" s="79">
        <f t="shared" si="89"/>
        <v>5.9999987929926106E-2</v>
      </c>
      <c r="AB21" s="79">
        <f t="shared" si="89"/>
        <v>7.0000012387707422E-2</v>
      </c>
      <c r="AC21" s="79">
        <f t="shared" si="89"/>
        <v>5.9999987929926106E-2</v>
      </c>
      <c r="AD21" s="79">
        <f t="shared" si="89"/>
        <v>5.9999987929926106E-2</v>
      </c>
      <c r="AE21" s="79">
        <f t="shared" si="89"/>
        <v>8.000000508213638E-2</v>
      </c>
      <c r="AF21" s="79">
        <f t="shared" si="89"/>
        <v>9.9999990470994296E-2</v>
      </c>
      <c r="AG21" s="79">
        <f t="shared" si="89"/>
        <v>8.000000508213638E-2</v>
      </c>
      <c r="AH21" s="79">
        <f t="shared" si="89"/>
        <v>7.0000012387707422E-2</v>
      </c>
      <c r="AI21" s="79">
        <f t="shared" si="89"/>
        <v>7.0000012387707422E-2</v>
      </c>
      <c r="AJ21" s="79">
        <f t="shared" si="89"/>
        <v>5.9999987929926106E-2</v>
      </c>
      <c r="AK21" s="79">
        <f t="shared" si="89"/>
        <v>5.9999987929926106E-2</v>
      </c>
      <c r="AL21" s="79">
        <f t="shared" si="89"/>
        <v>5.9999987929926106E-2</v>
      </c>
      <c r="AM21" s="79">
        <f t="shared" si="89"/>
        <v>5.9999987929926106E-2</v>
      </c>
      <c r="AN21" s="79">
        <f t="shared" ref="AN21:AP21" si="90">AN17/AN19</f>
        <v>7.0000012387707422E-2</v>
      </c>
      <c r="AO21" s="79">
        <f t="shared" si="90"/>
        <v>7.0000012387707422E-2</v>
      </c>
      <c r="AP21" s="79">
        <f t="shared" si="90"/>
        <v>7.0000012387707422E-2</v>
      </c>
      <c r="AQ21" s="79">
        <f t="shared" ref="AQ21:AR21" si="91">AQ17/AQ19</f>
        <v>7.000001017984539E-2</v>
      </c>
      <c r="AR21" s="79">
        <f t="shared" si="91"/>
        <v>7.000001017984539E-2</v>
      </c>
      <c r="AS21" s="79">
        <f>AS17/AS19</f>
        <v>7.000001017984539E-2</v>
      </c>
      <c r="AT21" s="79">
        <f t="shared" ref="AT21:AU21" si="92">AT17/AT19</f>
        <v>7.000001017984539E-2</v>
      </c>
      <c r="AU21" s="79">
        <f t="shared" si="92"/>
        <v>8.9999988850645529E-2</v>
      </c>
      <c r="AV21" s="79">
        <f>AV17/AV19</f>
        <v>8.9999988850645529E-2</v>
      </c>
      <c r="AW21" s="79" t="e">
        <f>#REF!/AW19</f>
        <v>#REF!</v>
      </c>
      <c r="AX21" s="79">
        <f t="shared" ref="AX21:BY21" si="93">AX17/AX19</f>
        <v>8.2939350340797774E-2</v>
      </c>
      <c r="AY21" s="79">
        <f t="shared" si="93"/>
        <v>7.9999997346819104E-2</v>
      </c>
      <c r="AZ21" s="79">
        <f t="shared" si="93"/>
        <v>9.3727183887922214E-2</v>
      </c>
      <c r="BA21" s="79">
        <f t="shared" si="93"/>
        <v>5.9486420489756935E-2</v>
      </c>
      <c r="BB21" s="79">
        <f t="shared" si="93"/>
        <v>7.0000002440170878E-2</v>
      </c>
      <c r="BC21" s="79">
        <f t="shared" si="93"/>
        <v>7.0000002440170878E-2</v>
      </c>
      <c r="BD21" s="79">
        <f t="shared" si="93"/>
        <v>7.0000002440170878E-2</v>
      </c>
      <c r="BE21" s="79">
        <f t="shared" si="93"/>
        <v>7.0000002440170878E-2</v>
      </c>
      <c r="BF21" s="79">
        <f t="shared" si="93"/>
        <v>7.0000002440170878E-2</v>
      </c>
      <c r="BG21" s="79">
        <f t="shared" si="93"/>
        <v>5.3202879444443407E-2</v>
      </c>
      <c r="BH21" s="79">
        <f t="shared" si="93"/>
        <v>6.0000001095962596E-2</v>
      </c>
      <c r="BI21" s="79">
        <f t="shared" si="93"/>
        <v>6.0000001095962596E-2</v>
      </c>
      <c r="BJ21" s="79">
        <f t="shared" si="93"/>
        <v>7.000000219192519E-2</v>
      </c>
      <c r="BK21" s="79">
        <f t="shared" si="93"/>
        <v>0.08</v>
      </c>
      <c r="BL21" s="79">
        <f t="shared" si="93"/>
        <v>0.08</v>
      </c>
      <c r="BM21" s="79">
        <f t="shared" si="93"/>
        <v>0.08</v>
      </c>
      <c r="BN21" s="79">
        <f t="shared" si="93"/>
        <v>6.9142787608916234E-2</v>
      </c>
      <c r="BO21" s="79">
        <f t="shared" si="93"/>
        <v>6.999999818615904E-2</v>
      </c>
      <c r="BP21" s="79">
        <f t="shared" si="93"/>
        <v>6.999999818615904E-2</v>
      </c>
      <c r="BQ21" s="79">
        <f t="shared" si="93"/>
        <v>6.999999818615904E-2</v>
      </c>
      <c r="BR21" s="79">
        <f t="shared" si="93"/>
        <v>0.08</v>
      </c>
      <c r="BS21" s="79">
        <f t="shared" si="93"/>
        <v>0.08</v>
      </c>
      <c r="BT21" s="79">
        <f t="shared" si="93"/>
        <v>0.09</v>
      </c>
      <c r="BU21" s="79">
        <f t="shared" si="93"/>
        <v>7.9999999823039902E-2</v>
      </c>
      <c r="BV21" s="79">
        <f t="shared" si="93"/>
        <v>0.09</v>
      </c>
      <c r="BW21" s="79">
        <f t="shared" si="93"/>
        <v>0.09</v>
      </c>
      <c r="BX21" s="79">
        <f t="shared" si="93"/>
        <v>0.09</v>
      </c>
      <c r="BY21" s="79">
        <f t="shared" si="93"/>
        <v>0.1</v>
      </c>
      <c r="BZ21" s="79">
        <f t="shared" ref="BZ21:CA21" si="94">BZ17/BZ19</f>
        <v>0.11</v>
      </c>
      <c r="CA21" s="79">
        <f t="shared" si="94"/>
        <v>0.11</v>
      </c>
      <c r="CB21" s="79">
        <f t="shared" ref="CB21:CC21" si="95">CB17/CB19</f>
        <v>0.1</v>
      </c>
      <c r="CC21" s="79">
        <f t="shared" si="95"/>
        <v>0.12</v>
      </c>
      <c r="CD21" s="79">
        <f t="shared" ref="CD21:CE21" si="96">CD17/CD19</f>
        <v>0.11</v>
      </c>
      <c r="CE21" s="79">
        <f t="shared" si="96"/>
        <v>0.1</v>
      </c>
      <c r="CF21" s="79">
        <f t="shared" ref="CF21:CG21" si="97">CF17/CF19</f>
        <v>0.1</v>
      </c>
      <c r="CG21" s="79">
        <f t="shared" si="97"/>
        <v>0.08</v>
      </c>
      <c r="CH21" s="79">
        <f t="shared" ref="CH21:CI21" si="98">CH17/CH19</f>
        <v>0.1</v>
      </c>
      <c r="CI21" s="79">
        <f t="shared" si="98"/>
        <v>0.11</v>
      </c>
      <c r="CJ21" s="79">
        <f t="shared" ref="CJ21:CK21" si="99">CJ17/CJ19</f>
        <v>0.12</v>
      </c>
      <c r="CK21" s="79">
        <f t="shared" si="99"/>
        <v>0.12</v>
      </c>
      <c r="CL21" s="79">
        <f t="shared" ref="CL21:CM21" si="100">CL17/CL19</f>
        <v>0.12</v>
      </c>
      <c r="CM21" s="79">
        <f t="shared" si="100"/>
        <v>0.12</v>
      </c>
      <c r="CN21" s="79">
        <f t="shared" ref="CN21:CO21" si="101">CN17/CN19</f>
        <v>0.12</v>
      </c>
      <c r="CO21" s="79">
        <f t="shared" si="101"/>
        <v>0.10739063580118884</v>
      </c>
      <c r="CP21" s="79">
        <f t="shared" ref="CP21:CQ21" si="102">CP17/CP19</f>
        <v>0.10999041270885761</v>
      </c>
      <c r="CQ21" s="79">
        <f t="shared" si="102"/>
        <v>0.11</v>
      </c>
      <c r="CR21" s="79">
        <f t="shared" ref="CR21:CS21" si="103">CR17/CR19</f>
        <v>0.11</v>
      </c>
      <c r="CS21" s="79">
        <f t="shared" si="103"/>
        <v>0.11</v>
      </c>
      <c r="CT21" s="79">
        <f t="shared" ref="CT21:CU21" si="104">CT17/CT19</f>
        <v>0.10075015778461878</v>
      </c>
      <c r="CU21" s="79">
        <f t="shared" si="104"/>
        <v>0.1083885225313653</v>
      </c>
      <c r="CV21" s="79">
        <f t="shared" ref="CV21:CX21" si="105">CV17/CV19</f>
        <v>0.1</v>
      </c>
      <c r="CW21" s="79">
        <f t="shared" si="105"/>
        <v>0.1</v>
      </c>
      <c r="CX21" s="79">
        <f t="shared" si="105"/>
        <v>0.1</v>
      </c>
      <c r="CY21" s="79">
        <f t="shared" ref="CY21:CZ21" si="106">CY17/CY19</f>
        <v>0.1</v>
      </c>
      <c r="CZ21" s="79">
        <f t="shared" si="106"/>
        <v>0.1</v>
      </c>
      <c r="DA21" s="79">
        <f t="shared" ref="DA21:DB21" si="107">DA17/DA19</f>
        <v>0.1</v>
      </c>
      <c r="DB21" s="79">
        <f t="shared" si="107"/>
        <v>0.09</v>
      </c>
      <c r="DC21" s="79">
        <f t="shared" ref="DC21:DD21" si="108">DC17/DC19</f>
        <v>0.09</v>
      </c>
      <c r="DD21" s="79">
        <f t="shared" si="108"/>
        <v>0.09</v>
      </c>
      <c r="DE21" s="79">
        <f t="shared" ref="DE21:DH21" si="109">DE17/DE19</f>
        <v>0.1</v>
      </c>
      <c r="DF21" s="79">
        <f t="shared" si="109"/>
        <v>0.1</v>
      </c>
      <c r="DG21" s="79">
        <f t="shared" si="109"/>
        <v>0.09</v>
      </c>
      <c r="DH21" s="79">
        <f t="shared" si="109"/>
        <v>0.09</v>
      </c>
      <c r="DI21" s="79">
        <f t="shared" ref="DI21:DJ21" si="110">DI17/DI19</f>
        <v>0.09</v>
      </c>
      <c r="DJ21" s="79">
        <f t="shared" si="110"/>
        <v>0.1</v>
      </c>
      <c r="DK21" s="79">
        <f t="shared" ref="DK21:DM21" si="111">DK17/DK19</f>
        <v>0.1</v>
      </c>
      <c r="DL21" s="79">
        <f t="shared" si="111"/>
        <v>0.1</v>
      </c>
      <c r="DM21" s="79">
        <f t="shared" si="111"/>
        <v>0.1</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441642B-C3B1-4544-ABB6-2BE1E064C409}">
  <ds:schemaRefs>
    <ds:schemaRef ds:uri="http://schemas.microsoft.com/sharepoint/v3/contenttype/forms"/>
  </ds:schemaRefs>
</ds:datastoreItem>
</file>

<file path=customXml/itemProps3.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Rafael Bincoletto</cp:lastModifiedBy>
  <dcterms:created xsi:type="dcterms:W3CDTF">2018-06-06T21:22:45Z</dcterms:created>
  <dcterms:modified xsi:type="dcterms:W3CDTF">2025-08-27T17:14:31Z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