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2\Maxi Renda\"/>
    </mc:Choice>
  </mc:AlternateContent>
  <xr:revisionPtr revIDLastSave="0" documentId="13_ncr:1_{5C069210-7CCE-4FDB-A852-13FE77EA995C}" xr6:coauthVersionLast="47" xr6:coauthVersionMax="47" xr10:uidLastSave="{00000000-0000-0000-0000-000000000000}"/>
  <bookViews>
    <workbookView xWindow="28680" yWindow="-120" windowWidth="29040" windowHeight="15720"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Portfolio!$A$94:$I$111</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7" i="6" l="1"/>
  <c r="B88" i="6"/>
  <c r="B89" i="6" s="1"/>
  <c r="B90" i="6" s="1"/>
  <c r="CJ15" i="8" l="1"/>
  <c r="CJ13" i="8" s="1"/>
  <c r="EN7" i="8"/>
  <c r="EN5" i="8" s="1"/>
  <c r="CV15" i="10"/>
  <c r="CV11" i="10"/>
  <c r="CV4" i="10"/>
  <c r="CV5" i="10"/>
  <c r="CV21" i="10"/>
  <c r="I109" i="6"/>
  <c r="I110" i="6"/>
  <c r="CI15" i="8"/>
  <c r="CI13" i="8" s="1"/>
  <c r="EM7" i="8"/>
  <c r="EM5" i="8" s="1"/>
  <c r="CU4" i="10"/>
  <c r="CU5" i="10"/>
  <c r="CU11" i="10"/>
  <c r="CU15" i="10" s="1"/>
  <c r="CU21" i="10"/>
  <c r="B96" i="6"/>
  <c r="B97" i="6" s="1"/>
  <c r="B98" i="6" s="1"/>
  <c r="B99" i="6" s="1"/>
  <c r="B100" i="6" s="1"/>
  <c r="B101" i="6" s="1"/>
  <c r="B102" i="6" s="1"/>
  <c r="B103" i="6" s="1"/>
  <c r="B104" i="6" s="1"/>
  <c r="B105" i="6" s="1"/>
  <c r="B106" i="6" s="1"/>
  <c r="B107" i="6" s="1"/>
  <c r="B108" i="6" s="1"/>
  <c r="B109" i="6" s="1"/>
  <c r="B110" i="6" s="1"/>
  <c r="F111" i="6"/>
  <c r="E116" i="6"/>
  <c r="E117" i="6"/>
  <c r="E118" i="6"/>
  <c r="E119" i="6"/>
  <c r="E120" i="6"/>
  <c r="E121" i="6"/>
  <c r="E122" i="6"/>
  <c r="E123" i="6"/>
  <c r="E124" i="6"/>
  <c r="E125" i="6"/>
  <c r="E126" i="6"/>
  <c r="E127" i="6"/>
  <c r="E128" i="6"/>
  <c r="E129" i="6"/>
  <c r="E130" i="6"/>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I91" i="6"/>
  <c r="EL6" i="8" l="1"/>
  <c r="EL8" i="8" s="1"/>
  <c r="CH14" i="8"/>
  <c r="CH16" i="8" s="1"/>
  <c r="EK5" i="8"/>
  <c r="EK8" i="8" s="1"/>
  <c r="CG14" i="8"/>
  <c r="CG16" i="8" s="1"/>
  <c r="E115" i="6"/>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I108" i="6"/>
  <c r="I107" i="6"/>
  <c r="I106" i="6"/>
  <c r="I105" i="6"/>
  <c r="I104" i="6"/>
  <c r="I103" i="6"/>
  <c r="I102" i="6"/>
  <c r="I101" i="6"/>
  <c r="I100" i="6"/>
  <c r="I99" i="6"/>
  <c r="I98" i="6"/>
  <c r="I97" i="6"/>
  <c r="I96" i="6"/>
  <c r="I95" i="6"/>
  <c r="CO4" i="10"/>
  <c r="CO5" i="10"/>
  <c r="CO11" i="10"/>
  <c r="CO21" i="10"/>
  <c r="CE14" i="8" l="1"/>
  <c r="CE16" i="8" s="1"/>
  <c r="EI5" i="8"/>
  <c r="EI8" i="8" s="1"/>
  <c r="CP15" i="10"/>
  <c r="CO15" i="10"/>
  <c r="B116" i="6" l="1"/>
  <c r="B117" i="6" s="1"/>
  <c r="B118" i="6" s="1"/>
  <c r="B119" i="6" s="1"/>
  <c r="B120" i="6" s="1"/>
  <c r="B121" i="6" s="1"/>
  <c r="B122" i="6" s="1"/>
  <c r="B123" i="6" s="1"/>
  <c r="B124" i="6" s="1"/>
  <c r="B125" i="6" s="1"/>
  <c r="B126" i="6" s="1"/>
  <c r="B127" i="6" s="1"/>
  <c r="B128" i="6" s="1"/>
  <c r="B129" i="6" s="1"/>
  <c r="B130"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D131" i="6" l="1"/>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36" i="6"/>
  <c r="E135" i="6"/>
  <c r="BZ4" i="10" l="1"/>
  <c r="BZ5" i="10"/>
  <c r="BZ11" i="10"/>
  <c r="BZ21" i="10"/>
  <c r="BZ15" i="10" l="1"/>
  <c r="D138" i="6" l="1"/>
  <c r="D15" i="8"/>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E138" i="6"/>
  <c r="B136" i="6"/>
  <c r="B137" i="6" s="1"/>
  <c r="E131" i="6"/>
  <c r="H111" i="6"/>
  <c r="G111" i="6"/>
  <c r="F131" i="6"/>
  <c r="I111" i="6"/>
  <c r="H91" i="6"/>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Cleto</author>
  </authors>
  <commentList>
    <comment ref="E137" authorId="0" shapeId="0" xr:uid="{51BB86BF-73A0-4A77-B0F7-BCC4492B1F39}">
      <text>
        <r>
          <rPr>
            <b/>
            <sz val="9"/>
            <color indexed="81"/>
            <rFont val="Tahoma"/>
            <family val="2"/>
          </rPr>
          <t>Rafael Cleto:</t>
        </r>
        <r>
          <rPr>
            <sz val="9"/>
            <color indexed="81"/>
            <rFont val="Tahoma"/>
            <family val="2"/>
          </rPr>
          <t xml:space="preserve">
Já contabilizado na carteira de CRIs (CRI Harte)</t>
        </r>
      </text>
    </comment>
  </commentList>
</comments>
</file>

<file path=xl/sharedStrings.xml><?xml version="1.0" encoding="utf-8"?>
<sst xmlns="http://schemas.openxmlformats.org/spreadsheetml/2006/main" count="1031" uniqueCount="546">
  <si>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</si>
  <si>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</si>
  <si>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</si>
  <si>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</si>
  <si>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</si>
  <si>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</si>
  <si>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</si>
  <si>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</si>
  <si>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</si>
  <si>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</si>
  <si>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</si>
  <si>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</si>
  <si>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</si>
  <si>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</si>
  <si>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</si>
  <si>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</si>
  <si>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</si>
  <si>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</si>
  <si>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</si>
  <si>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</si>
  <si>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</si>
  <si>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</si>
  <si>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</si>
  <si>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</si>
  <si>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</si>
  <si>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</si>
  <si>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</si>
  <si>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</si>
  <si>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</si>
  <si>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</si>
  <si>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</si>
  <si>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</si>
  <si>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</si>
  <si>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</si>
  <si>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</si>
  <si>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</si>
  <si>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</si>
  <si>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</si>
  <si>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</si>
  <si>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</si>
  <si>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</si>
  <si>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</si>
  <si>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</si>
  <si>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</si>
  <si>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</si>
  <si>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</si>
  <si>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</si>
  <si>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</si>
  <si>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</si>
  <si>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</si>
  <si>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</si>
  <si>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</si>
  <si>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</si>
  <si>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</si>
  <si>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20D1006203</t>
  </si>
  <si>
    <t>20J0812309</t>
  </si>
  <si>
    <t>21H0697914</t>
  </si>
  <si>
    <t>20A0982855</t>
  </si>
  <si>
    <t>20L0653261</t>
  </si>
  <si>
    <t>21G0154352</t>
  </si>
  <si>
    <t>20G0800227</t>
  </si>
  <si>
    <t>19I0737680</t>
  </si>
  <si>
    <t>22B0309134</t>
  </si>
  <si>
    <t>19L0838765</t>
  </si>
  <si>
    <t>19L0909950</t>
  </si>
  <si>
    <t>21D0429192</t>
  </si>
  <si>
    <t>19L0917227</t>
  </si>
  <si>
    <t>19L0906443</t>
  </si>
  <si>
    <t>19F0922610</t>
  </si>
  <si>
    <t>21F1036910</t>
  </si>
  <si>
    <t>21L0823062</t>
  </si>
  <si>
    <t>20I0777292</t>
  </si>
  <si>
    <t>19L0906036</t>
  </si>
  <si>
    <t>20K0571487</t>
  </si>
  <si>
    <t>20J0665817</t>
  </si>
  <si>
    <t>19I0737681</t>
  </si>
  <si>
    <t>20L0632150</t>
  </si>
  <si>
    <t>21K0633996</t>
  </si>
  <si>
    <t>20I0718026</t>
  </si>
  <si>
    <t>20J0667658</t>
  </si>
  <si>
    <t>19B0177968</t>
  </si>
  <si>
    <t>19F0923004</t>
  </si>
  <si>
    <t>20I0718383</t>
  </si>
  <si>
    <t>14B0058368</t>
  </si>
  <si>
    <t>20J0837207</t>
  </si>
  <si>
    <t>20J0668136</t>
  </si>
  <si>
    <t>20F0870073</t>
  </si>
  <si>
    <t>13L0034539</t>
  </si>
  <si>
    <t>21F0906525</t>
  </si>
  <si>
    <t>15H0698161</t>
  </si>
  <si>
    <t>18L1179520</t>
  </si>
  <si>
    <t>18D0698877</t>
  </si>
  <si>
    <t>19A0698738</t>
  </si>
  <si>
    <t>14K0234407</t>
  </si>
  <si>
    <t>Planeta Sec.</t>
  </si>
  <si>
    <t>Virgo</t>
  </si>
  <si>
    <t>Pesa/AIZ</t>
  </si>
  <si>
    <t>4/301</t>
  </si>
  <si>
    <t>Urban Hub - Anhanguera</t>
  </si>
  <si>
    <t>4/218</t>
  </si>
  <si>
    <t>Habitasec Sec.</t>
  </si>
  <si>
    <t>Rio Ave</t>
  </si>
  <si>
    <t>1/213</t>
  </si>
  <si>
    <t>Prevent Senior</t>
  </si>
  <si>
    <t>4/136</t>
  </si>
  <si>
    <t>True Sec.</t>
  </si>
  <si>
    <t>Oba Hortifruti</t>
  </si>
  <si>
    <t>1/303</t>
  </si>
  <si>
    <t>Siqueira Castro Advogados</t>
  </si>
  <si>
    <t>RCP</t>
  </si>
  <si>
    <t>4/323</t>
  </si>
  <si>
    <t>Almeida Júnior - Nações</t>
  </si>
  <si>
    <t>1/248</t>
  </si>
  <si>
    <t>Opea Sec.</t>
  </si>
  <si>
    <t>Fibra Experts</t>
  </si>
  <si>
    <t>1/305</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</si>
  <si>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</si>
  <si>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</si>
  <si>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</si>
  <si>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</si>
  <si>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</si>
  <si>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</si>
  <si>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</si>
  <si>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</si>
  <si>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</si>
  <si>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</si>
  <si>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</si>
  <si>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</si>
  <si>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</si>
  <si>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</si>
  <si>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</si>
  <si>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</si>
  <si>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Embraed</t>
  </si>
  <si>
    <t>1/180</t>
  </si>
  <si>
    <t>Outlet Premium Brasilia</t>
  </si>
  <si>
    <t>1/153</t>
  </si>
  <si>
    <t>Econ</t>
  </si>
  <si>
    <t>1/260</t>
  </si>
  <si>
    <t>Arena MRV</t>
  </si>
  <si>
    <t>4/402</t>
  </si>
  <si>
    <t>Helbor - Multirenda II</t>
  </si>
  <si>
    <t>4/113</t>
  </si>
  <si>
    <t>Helbor - Estoque III</t>
  </si>
  <si>
    <t>1/174</t>
  </si>
  <si>
    <t>4/133</t>
  </si>
  <si>
    <t>Direcional Engenharia</t>
  </si>
  <si>
    <t>4/103</t>
  </si>
  <si>
    <t>1/164</t>
  </si>
  <si>
    <t>1/323</t>
  </si>
  <si>
    <t>Pesa/AIZ II</t>
  </si>
  <si>
    <t>4/415</t>
  </si>
  <si>
    <t>Vitacon - Sênior</t>
  </si>
  <si>
    <t>1/190</t>
  </si>
  <si>
    <t>HF Engenharia</t>
  </si>
  <si>
    <t>1/261</t>
  </si>
  <si>
    <t>Nova Securitização</t>
  </si>
  <si>
    <t>RNI</t>
  </si>
  <si>
    <t>1/31</t>
  </si>
  <si>
    <t>São Carlos</t>
  </si>
  <si>
    <t>1/216</t>
  </si>
  <si>
    <t>Vitacon - Mezanino</t>
  </si>
  <si>
    <t>1/191</t>
  </si>
  <si>
    <t>Polo Sec.</t>
  </si>
  <si>
    <t>Harte</t>
  </si>
  <si>
    <t>1/20</t>
  </si>
  <si>
    <t>Vert Cia Sec.</t>
  </si>
  <si>
    <t>Creditas - Mezanino II</t>
  </si>
  <si>
    <t>27/2</t>
  </si>
  <si>
    <t>Assaí | M. Dias Branco | Império</t>
  </si>
  <si>
    <t>4/130</t>
  </si>
  <si>
    <t>Embraed II</t>
  </si>
  <si>
    <t>1/198</t>
  </si>
  <si>
    <t>Barigui Sec.</t>
  </si>
  <si>
    <t>Cogna Educação</t>
  </si>
  <si>
    <t>1/1</t>
  </si>
  <si>
    <t>Emiliano</t>
  </si>
  <si>
    <t>4/291</t>
  </si>
  <si>
    <t>2/1</t>
  </si>
  <si>
    <t>SCCI Sec.</t>
  </si>
  <si>
    <t>NEX</t>
  </si>
  <si>
    <t>1/16</t>
  </si>
  <si>
    <t>LOG</t>
  </si>
  <si>
    <t>1/66</t>
  </si>
  <si>
    <t>1/27</t>
  </si>
  <si>
    <t>1/185</t>
  </si>
  <si>
    <t>Esser</t>
  </si>
  <si>
    <t>3/3</t>
  </si>
  <si>
    <t>IPCA +</t>
  </si>
  <si>
    <t>Mensal</t>
  </si>
  <si>
    <t>CDI +</t>
  </si>
  <si>
    <t>Pré</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</si>
  <si>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</si>
  <si>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</si>
  <si>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</si>
  <si>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</si>
  <si>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</si>
  <si>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</si>
  <si>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</si>
  <si>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</si>
  <si>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</si>
  <si>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</si>
  <si>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</si>
  <si>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</si>
  <si>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</si>
  <si>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</si>
  <si>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</si>
  <si>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</si>
  <si>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</si>
  <si>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</si>
  <si>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</si>
  <si>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</si>
  <si>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</si>
  <si>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</si>
  <si>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</si>
  <si>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</si>
  <si>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</si>
  <si>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</si>
  <si>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HGRS11</t>
  </si>
  <si>
    <t>GAME11</t>
  </si>
  <si>
    <t>LPLP11</t>
  </si>
  <si>
    <t>SPVJ11</t>
  </si>
  <si>
    <t>Edifícios/Lajes Corporativas</t>
  </si>
  <si>
    <t>Lajes Comerciais</t>
  </si>
  <si>
    <t>Recebíveis</t>
  </si>
  <si>
    <t>Galpões Logísticos</t>
  </si>
  <si>
    <t>Projeto</t>
  </si>
  <si>
    <t>Saldo Investimento</t>
  </si>
  <si>
    <t>% PL</t>
  </si>
  <si>
    <t>TIR Meta</t>
  </si>
  <si>
    <t>Jardins 1</t>
  </si>
  <si>
    <t>Campinas 1</t>
  </si>
  <si>
    <t>Campos 1</t>
  </si>
  <si>
    <t>Perdizes 2</t>
  </si>
  <si>
    <t>Campo Belo 1</t>
  </si>
  <si>
    <t>Campo Belo 2</t>
  </si>
  <si>
    <t>Imirim 1</t>
  </si>
  <si>
    <t>Vila Nova Conceição 1</t>
  </si>
  <si>
    <t>Vila Olímpia 2</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</si>
  <si>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</si>
  <si>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</si>
  <si>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</si>
  <si>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</si>
  <si>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</si>
  <si>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</si>
  <si>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</si>
  <si>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</si>
  <si>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</si>
  <si>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</si>
  <si>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</si>
  <si>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</si>
  <si>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</si>
  <si>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</si>
  <si>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</si>
  <si>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</si>
  <si>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</si>
  <si>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</si>
  <si>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</si>
  <si>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</si>
  <si>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</si>
  <si>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</si>
  <si>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</si>
  <si>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Fiança / Garantia no Contrato BTS do Oba até que ocorra a conclusão das obras e aceite do Oba no e CD Paulínia; 
- Fundo de Reserva;
- Os recursos decorrentes da Emissão ficarão aplicados na conta da Cia Securitizadora e serão liberados à Empresa conforme andamento do cronograma físico-financeiro das obras dos Imóveis, medido por Agente de Obras terceirizado;
- Alienação Fiduciária das lojas Santo André e Centro de Distribuição de Paulínia (“Imóveis”);
- Coobrigação da CR Alves Participações Ltda.;
- Aval da CRAL Participações e Empreendimentos Ltda; 
- Aval solidário dos sócios na pessoa física.</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</si>
  <si>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</si>
  <si>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</si>
  <si>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</si>
  <si>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</si>
  <si>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</si>
  <si>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</si>
  <si>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Alienação Fiduciária dos imóveis (mín. 133% do saldo devedor do CRI);
- Covenant financeiro: (Dívida Líquida + Imóveis a Pagar)/Patrimônio Líquido &lt;= 0,70x (ex-SFH).</t>
  </si>
  <si>
    <t>A Fibra Experts atua na incorporação de imóveis residenciais, edifícios de escritórios, centros de logística, propriedades de uso misto e loteamentos em cidades capitais, como São Paulo, Rio de Janeiro e Fortaleza. A companhia integra o Grupo Vicunha (controlador de empresas como Vicunha Têxtil, CSN e Banco Fibra). Em 2020 a companhia teve bom desempenho, com destaque para o aumento do seu landbank para quase R$ 3 bilhões e para o início das obras do projeto Passeio Paulista, com VGV estimado de R$ 1 bilhão.</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</si>
  <si>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</si>
  <si>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</si>
  <si>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</si>
  <si>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</si>
  <si>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</si>
  <si>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</si>
  <si>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</si>
  <si>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</si>
  <si>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</si>
  <si>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</si>
  <si>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</si>
  <si>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</si>
  <si>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sendo que em março a razão foi superior a 6 vezes, além de excelentes características em termos de inadimplência e distratos.</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</si>
  <si>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</si>
  <si>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</si>
  <si>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Alienação Fiduciária de participações;
- Alienação Fiduciária de imóveis;
- Fundo de reserva;
- Fundo de despesas.</t>
  </si>
  <si>
    <t>- Cash collateral de R$ 20 milhões;
- Fundo de juros de R$ 40 milhões;
- CF de recebíveis oriundos da comercialização de cadeiras cativas, camarotes, vagas de estacionamento e bilheteria dos jogos de futebol.</t>
  </si>
  <si>
    <t>Ativo é lastreado em recebíveis da Arena MRV, complexo multiuso localizado em Belo Horizonte/MG, que será a nova sede do Clube Atlético Mineiro. O empreendimento se encontra atualmente em fase final de desenvolvimento, com inauguração prevista para o início de 2023. A Arena multiuso será utilizada para jogos de futebol, shows e outros eventos, assim como o Allianz Parque, localizado em São Paulo. O CRI possui remuneração de CDI+ 4,75%, duration de 2,8 anos e robusta estrutura de garantias.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</si>
  <si>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</si>
  <si>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</si>
  <si>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AF de estoque com no mínimo 130% do saldo devedor;
- Seleção de imóveis pré-estabelecidos, maioria em regiões nobres de São Paulo - SP;
- Fundo de Reserva de R$ 5 milhões.</t>
  </si>
  <si>
    <t>Imóveis com alta liquidez. Empresa capitalizada pelo recente follow on e alongamento de seu passivo financeiro. Controlador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</si>
  <si>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</si>
  <si>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</si>
  <si>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-Alienação Fiduciária do terreno (avaliado em R$ 70 milhões pela SETAPE);
- Fiança.</t>
  </si>
  <si>
    <t>- Fundo de despesas;
- Servicer para espelhamento de carteiras;
- Cobrança feita pela Direcional Engenharia.</t>
  </si>
  <si>
    <t>- Cessão Fiduciária de Direitos Creditórios;
- Aval dos acionistas da AIZ na PF.</t>
  </si>
  <si>
    <t>- Alienação Fiduciária dos imóveis (Imarés e Lorena);
- Cessão Fiduciária dos recebíveis;
- Promessa de Cessão Fiduciária dos recebíveis futuros;
- Fiança dos sócios na Pessoa Física;
- Alienação Fiduciária das cotas das SPEs;
- Fundo de Reserva;
- Fundo de Obras equivalente a 110% do valor remanescente das obras.</t>
  </si>
  <si>
    <t>O papel é lastreado em dois empreendimentos localizados em bairros nobres de São Paulo e com alto índice de vendas desde o seu lançamento. A série Mezanino parte de um índice de cobertura de garantias líquido de mais de 240%. O CRI contempla ainda mecanismo de cash sweep, que amortiza antecipadamente o papel com 100% dos recursos que sobejam a PMT vincenda.</t>
  </si>
  <si>
    <t>-Alienação Fiduciária dos imóveis;
- Cessão Fiduciária dos Direitos Creditórios;
- Fiança do fundador da HF Engenharia;
- Fundo de Reserva;
- Fundo de despesas com IPTU;
- Fundo de despesas.</t>
  </si>
  <si>
    <t>Criada em 1997, a HF Engenharia é uma das maiores construtoras do centro-oeste, com foco de atuação no estado de Goiás. O empreendimento lastro da operação fica localizado em Rio Verde, região que tem apresentado elevado crescimento sustentado pelo agronegócio, setor que passou relativamente incólume à atual crise. O CRI contempla ainda mecanismo de cash sweep, que amortiza antecipadamente o papel com 90% dos recursos que sobejam a PMT vincenda.</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</si>
  <si>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</si>
  <si>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</si>
  <si>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</si>
  <si>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O papel é lastreado em dois empreendimentos localizados em bairros nobres de São Paulo e com alto índice de vendas desde o seu lançamento. A série Mezanino parte de um índice de cobertura de garantias líquido de mais de 170%. O CRI contempla ainda mecanismo de cash sweep, que amortiza antecipadamente o papel com 100% dos recursos que sobejam a PMT vincenda.</t>
  </si>
  <si>
    <t>- Papel já teve garantia excutida e estamos em fase de negociação do ativo</t>
  </si>
  <si>
    <t>Papel já teve garantia excutida e estamos em fase de negociação do ativo.</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</si>
  <si>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</si>
  <si>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</si>
  <si>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Cessão fiduciária de recebíveis;
- Alienação fiduciária de imóveis;
- Fiança;
- Fundo de reserva de 3 PMTs.</t>
  </si>
  <si>
    <t>- Alienação Fiduciária dos imóveis;
- Cessão Fiduciária dos recebíveis;
- Fiança;
- Fundo de Reserva equivalente a 3 PMTs.</t>
  </si>
  <si>
    <t>Papel lastreado em contratos de aluguel firmados com o Assaí (rating ‘AA(bra)’ pela Fitch Ratings), M. Dias Branco (rating 'AAA(bra)' pela Fitch Ratings) e Império Imóveis. Os alugueis que compõem o lastro e as garantias estão localizados em Pernambuco. Adicionalmente, os alugueis de Assaí e M. Dias Branco (duas empresas Investment Grade) perfazem 1,2x o valor da PMT mensal.</t>
  </si>
  <si>
    <t>- Cessão Fiduciária de uma carteira de recebíveis da incorporadora, que perfazem sempre ao menos 150% do fluxo previsto do CRI;
- Certificadora contratada pra auditoria mensal da carteira cedida;
- AF de dois terrenos em Balneário Camboriú;
- Fundo de Juros;
- Covenant: DL / PL &lt;= 70%;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</si>
  <si>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além de excelentes características em termos de inadimplência e distratos.</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</si>
  <si>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</si>
  <si>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</si>
  <si>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</si>
  <si>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</si>
  <si>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</si>
  <si>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Cessão Fiduciária aluguéis de um condomínio logistico da companhia;
- AF do imóvel.</t>
  </si>
  <si>
    <t>- Cessão fiduciária dos recebíveis e promessa de cessão dos futuros recebíveis de dois empreendimentos da companhia com mecanismo de cash sweep;
- Aval da holding controladora do grupo.</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</si>
  <si>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</si>
  <si>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</si>
  <si>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</si>
  <si>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</si>
  <si>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</si>
  <si>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</si>
  <si>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</si>
  <si>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</si>
  <si>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</si>
  <si>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</si>
  <si>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</si>
  <si>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Patrimônio Líquido (Contábil)</t>
  </si>
  <si>
    <t>Patrimônio Líquido (Mercado)</t>
  </si>
  <si>
    <t>Renda Urbana</t>
  </si>
  <si>
    <t>Estoque Residencial</t>
  </si>
  <si>
    <t>Renda Residencial</t>
  </si>
  <si>
    <t>22C0983841</t>
  </si>
  <si>
    <t>Mitre Realty</t>
  </si>
  <si>
    <t>4/482</t>
  </si>
  <si>
    <t>- Fundo de Reserva;
- Fundo de Despesas;
- Alienação Fiduciária de Quotas.</t>
  </si>
  <si>
    <t>XPCI11</t>
  </si>
  <si>
    <t>22F0783785</t>
  </si>
  <si>
    <t>RNI III</t>
  </si>
  <si>
    <t>4/1</t>
  </si>
  <si>
    <t>22B0084502</t>
  </si>
  <si>
    <t>Vitacon - Sênior II</t>
  </si>
  <si>
    <t>4/427</t>
  </si>
  <si>
    <t>12E0031990</t>
  </si>
  <si>
    <t>Aloes</t>
  </si>
  <si>
    <t>1/9</t>
  </si>
  <si>
    <t>(i) AF de imóveis;
(ii) CF dos direitos decorrentes dos contratos de permuta financeira dos empreendimentos GPCI, Bild Uberlândia e J.A. Russi;
(iii) Endosso das fianças bancárias no âmbito das confissões de dívida dos empreendimentos GPCI e Bild Uberlândia;
(iv) Aval da Rodobens Corporativa S.A.</t>
  </si>
  <si>
    <t>O CRI é lastreado em recebíveis de 3 empreendimentos de titularidade da RNI (Bild, GPCI e J. A. Russi). A operação possui remuneração atrativa de CDI+ 2,00% a.a. e forte estrutura de garantias. O devedor possui ótima qualidade creditícia e a emissão possui rating A-(bra) pela Fitch Ratings.</t>
  </si>
  <si>
    <t>(i) AF dos imóveis
(ii) AF das quotas das SPE's
(iii) CF dos recebíveis dos empreendimentos
(iv) Fiança da Vitacon e do Alexandre Frankel</t>
  </si>
  <si>
    <t>- Cessão Fiduciária dos contratos de locação, que perfazem ao menos 120% da PMT do CRI;
- AF do imóvel;
- Fundo de Reserva de 2 PMTs;
- Endosso do seguro patrimonial.</t>
  </si>
  <si>
    <t>Imóvel muito bem localizado na cidade de Niterói - RJ, com inquilinos capitalizados e de longo prazo.</t>
  </si>
  <si>
    <t>22F0715946</t>
  </si>
  <si>
    <t>Helbor Higienópolis</t>
  </si>
  <si>
    <t>22B0939864</t>
  </si>
  <si>
    <t>Império Móveis II</t>
  </si>
  <si>
    <t>20H0695880</t>
  </si>
  <si>
    <t>1/85</t>
  </si>
  <si>
    <t>(i) AF de terreno localizado no Higienópolis, bairro nobre de SP;
(ii) AF de cotas de SPEs;
(iii) Promessa de CF das vendas das futuras unidades do empreendimento;
(iv) Aval da Helbor</t>
  </si>
  <si>
    <t>A Helbor Empreendimentos S.A., empresa com boa qualidade creditícia, realizou nos últimos anos forte turnaround, reduzindo alavancagem, alongando seu passivo e aumentando as margens dos novos lançamentos. A operação possui robusta estrutura de garantias, como: (i) AF de um terreno localizado em bairro nobre de São Paulo (Higienópolis) e com boa liquidez; (ii) aval da Helbor; e (iii) promessa de CF de recebíveis do futuro empreendimento que será desenvolvido no terreno.</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</si>
  <si>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</si>
  <si>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</si>
  <si>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</si>
  <si>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</si>
  <si>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</si>
  <si>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</si>
  <si>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</si>
  <si>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</si>
  <si>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</si>
  <si>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</si>
  <si>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</si>
  <si>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</si>
  <si>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</si>
  <si>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</si>
  <si>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</si>
  <si>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</si>
  <si>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</si>
  <si>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</si>
  <si>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</si>
  <si>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</si>
  <si>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</si>
  <si>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</si>
  <si>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</si>
  <si>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</si>
  <si>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</si>
  <si>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22B0939875</t>
  </si>
  <si>
    <t>Império Móveis III</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</si>
  <si>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</si>
  <si>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</si>
  <si>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</si>
  <si>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</si>
  <si>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</si>
  <si>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</si>
  <si>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</si>
  <si>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</si>
  <si>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</si>
  <si>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</si>
  <si>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</si>
  <si>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</si>
  <si>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</si>
  <si>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</si>
  <si>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</si>
  <si>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</si>
  <si>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</si>
  <si>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</si>
  <si>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</si>
  <si>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</si>
  <si>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</si>
  <si>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23D1175169</t>
  </si>
  <si>
    <t>Mateus III</t>
  </si>
  <si>
    <t>18/1</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</si>
  <si>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</si>
  <si>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</si>
  <si>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</si>
  <si>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</si>
  <si>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</si>
  <si>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</si>
  <si>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</si>
  <si>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</si>
  <si>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 AF de imóveis no valor de R$ 153MM, perfazendo um LTV inicial de 73%;
- Cessão fiduciária;
- endosso dos seguros de locação (seguro patrimonial e seguro de perda de receita).</t>
  </si>
  <si>
    <t>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</si>
  <si>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</si>
  <si>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Pertencente ao Grupo MRV. Ao final de 2022 possuía posição de caixa no valor de aproximadamente R$ 730 milhões e cerca de R$ 181 milhões de dívidas vencendo em 2023. A LOG encerrou o ano de 2022 com inadimplência líquida acumulada de 0,6% e maior pulverização de seus locatários.</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</si>
  <si>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</si>
  <si>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</si>
  <si>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</si>
  <si>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</si>
  <si>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</si>
  <si>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</si>
  <si>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</si>
  <si>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</si>
  <si>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</si>
  <si>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</si>
  <si>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</si>
  <si>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23G1149789</t>
  </si>
  <si>
    <t>GR Group - Sênior</t>
  </si>
  <si>
    <t>161/1</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</si>
  <si>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</si>
  <si>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</si>
  <si>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</si>
  <si>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</si>
  <si>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(i) AF de cotas de SPE e de imóveis;
(ii) CF de recebíveis atuais e futuros;
(iii) Fundo de reserva de 2 PMTs;
(iv) Fundos de obras e de despesas;
(v) Aval dos sócios da GR Group.</t>
  </si>
  <si>
    <t>A GR Group é um dos maiores grupos de multipropriedade, time-share e loteamento do Brasil, com robusto patrimônio e carteira de recebíveis. A operação é lastreada na carteira de recebíveis de mais de 7 empreendimentos, sendo 5 deles performados, espalhados pelo Brasil, incluindo São Paulo, Rio Grande do Norte, Rio Grande do Sul, Paraná, Alagoas e Goiás.</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</si>
  <si>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</si>
  <si>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</si>
  <si>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</si>
  <si>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</si>
  <si>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</si>
  <si>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</si>
  <si>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</si>
  <si>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</si>
  <si>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</si>
  <si>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</si>
  <si>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</si>
  <si>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</si>
  <si>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</si>
  <si>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</si>
  <si>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</si>
  <si>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</si>
  <si>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</si>
  <si>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</si>
  <si>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</si>
  <si>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</si>
  <si>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</si>
  <si>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</si>
  <si>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O CRI é lastreado em fluxo dos contratos de aluguel atípico firmado com a Império Móveis, importante player varejista da região Nordeste do país e sócios extremamente capitalizados. O imóvel em questão é um BTS (built-to-suit) a ser desenvolvido em Recife. Adicionalmente a operação apresenta robusta estrutura de garantias e LTV confortável, de aproximadamente 66%.</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</si>
  <si>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</si>
  <si>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</si>
  <si>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</si>
  <si>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</si>
  <si>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</si>
  <si>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</si>
  <si>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</si>
  <si>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</si>
  <si>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</si>
  <si>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</si>
  <si>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</si>
  <si>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</si>
  <si>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</si>
  <si>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</si>
  <si>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</si>
  <si>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</si>
  <si>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</si>
  <si>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</si>
  <si>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23F2427206</t>
  </si>
  <si>
    <t>GPA II</t>
  </si>
  <si>
    <t>168/2</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</si>
  <si>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</si>
  <si>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</si>
  <si>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Higienópolis 1</t>
  </si>
  <si>
    <t>Higienópolis 2</t>
  </si>
  <si>
    <t>22F0783773</t>
  </si>
  <si>
    <t>Grupo Mateus - Júnior</t>
  </si>
  <si>
    <t>3/2</t>
  </si>
  <si>
    <t>23K2260145</t>
  </si>
  <si>
    <t>Econ II</t>
  </si>
  <si>
    <t>38/1</t>
  </si>
  <si>
    <t>23I1696564</t>
  </si>
  <si>
    <t>JFL Living</t>
  </si>
  <si>
    <t>174/1</t>
  </si>
  <si>
    <t>23L2159971</t>
  </si>
  <si>
    <t>Direcional Pro Soluto III - Sênior</t>
  </si>
  <si>
    <t>272/1</t>
  </si>
  <si>
    <t>1/490</t>
  </si>
  <si>
    <t>1/489</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</si>
  <si>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</si>
  <si>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</si>
  <si>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</si>
  <si>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</si>
  <si>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</si>
  <si>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</si>
  <si>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 AF de unidades com valor estimado de R$ 142MM (LTV inicial de 72%);
- CF do NOI da unidades;
- Aval da JFL Holding S.A. e de Jorge Felipe Lemann;
- Fundo de reserva.</t>
  </si>
  <si>
    <t>O CRI possui a cessão do NOI de 2 empreendimentos performados de titularidade da JFL Living. Os empreendimentos têm avaliação de R$ 142 milhões, perfazendo um LTV inicial pro CRI de 72%. Adicionalmente, o CRI conta ainda com robusta estrutura de garantias que trazem conforto ao time de gestão.</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</si>
  <si>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</si>
  <si>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</si>
  <si>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</si>
  <si>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</si>
  <si>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</si>
  <si>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</si>
  <si>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</si>
  <si>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</si>
  <si>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</si>
  <si>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</si>
  <si>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</si>
  <si>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</si>
  <si>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24B1276266</t>
  </si>
  <si>
    <t>24B1276268</t>
  </si>
  <si>
    <t>24B1276213</t>
  </si>
  <si>
    <t>24B0013802</t>
  </si>
  <si>
    <t>Bari Sec.</t>
  </si>
  <si>
    <t>TRX Obramax Piracicaba</t>
  </si>
  <si>
    <t>27/</t>
  </si>
  <si>
    <t>TRX Leroy Merlin Salvador</t>
  </si>
  <si>
    <t>TRX Obramax Suzano</t>
  </si>
  <si>
    <t>Casas Bahia</t>
  </si>
  <si>
    <t>BRF I</t>
  </si>
  <si>
    <t>26/1</t>
  </si>
  <si>
    <t>Bullet</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</si>
  <si>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</si>
  <si>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</si>
  <si>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</si>
  <si>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xml:space="preserve">Operação fruto de securitização de contrato de compra e venda (CCV) do imóvel BRF Salvador.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</si>
</sst>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5">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
      <sz val="9"/>
      <color indexed="81"/>
      <name val="Tahoma"/>
      <family val="2"/>
    </font>
    <font>
      <b/>
      <sz val="9"/>
      <color indexed="81"/>
      <name val="Tahoma"/>
      <family val="2"/>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4" fontId="0" fillId="0" borderId="4"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165" fontId="3" fillId="2" borderId="8" xfId="0" applyNumberFormat="1" applyFont="1" applyFill="1" applyBorder="1" applyAlignment="1">
      <alignment horizontal="center" vertical="center"/>
    </xf>
    <xf numFmtId="8" fontId="0" fillId="0" borderId="0" xfId="0" applyNumberFormat="1"/>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3" fillId="2" borderId="0" xfId="0" applyFont="1" applyFill="1" applyBorder="1" applyAlignment="1">
      <alignment horizontal="left" vertical="center"/>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tabSelected="1" zoomScaleNormal="100" workbookViewId="0"/>
  </sheetViews>
  <sheetFormatPr defaultRowHeight="14.5"/>
  <cols>
    <col min="1" max="1" width="3" customWidth="1"/>
    <col min="2" max="5" width="9.1796875" customWidth="1"/>
    <col min="6" max="6" width="17.6328125" bestFit="1" customWidth="1"/>
    <col min="7" max="8" width="9.26953125" customWidth="1"/>
  </cols>
  <sheetData>
    <row r="5" spans="2:6" ht="15.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332</v>
      </c>
      <c r="F29" s="84">
        <v>3299205805.46</v>
      </c>
    </row>
    <row r="31" spans="2:6" s="60" customFormat="1">
      <c r="B31" s="1" t="s">
        <v>333</v>
      </c>
      <c r="F31" s="84">
        <v>3460341923.2799997</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38"/>
  <sheetViews>
    <sheetView showGridLines="0" zoomScale="70" zoomScaleNormal="70" workbookViewId="0">
      <pane xSplit="4" ySplit="4" topLeftCell="F83" activePane="bottomRight" state="frozen"/>
      <selection pane="topRight" activeCell="E1" sqref="E1"/>
      <selection pane="bottomLeft" activeCell="A6" sqref="A6"/>
      <selection pane="bottomRight"/>
    </sheetView>
  </sheetViews>
  <sheetFormatPr defaultColWidth="9.1796875" defaultRowHeight="14.5"/>
  <cols>
    <col min="1" max="1" width="3.1796875" style="3" customWidth="1"/>
    <col min="2" max="2" width="16.08984375" style="14" bestFit="1" customWidth="1"/>
    <col min="3" max="3" width="27" style="4" bestFit="1" customWidth="1"/>
    <col min="4" max="4" width="23.90625" style="4" bestFit="1" customWidth="1"/>
    <col min="5" max="5" width="28.1796875" style="4" bestFit="1" customWidth="1"/>
    <col min="6" max="6" width="15.6328125" style="4" bestFit="1" customWidth="1"/>
    <col min="7" max="7" width="15.90625" style="4" bestFit="1" customWidth="1"/>
    <col min="8" max="8" width="16.1796875" style="4" bestFit="1" customWidth="1"/>
    <col min="9" max="9" width="14.26953125" style="4" bestFit="1" customWidth="1"/>
    <col min="10" max="10" width="9.81640625" style="4" bestFit="1" customWidth="1"/>
    <col min="11" max="11" width="10.90625" style="4" bestFit="1" customWidth="1"/>
    <col min="12" max="12" width="7.453125" style="4" bestFit="1" customWidth="1"/>
    <col min="13" max="13" width="12" style="4" bestFit="1" customWidth="1"/>
    <col min="14" max="14" width="12.1796875" style="4" bestFit="1" customWidth="1"/>
    <col min="15" max="15" width="17.453125" style="4" bestFit="1" customWidth="1"/>
    <col min="16" max="16" width="19.6328125" style="4" bestFit="1" customWidth="1"/>
    <col min="17" max="18" width="68.1796875" style="4" customWidth="1"/>
    <col min="19" max="16384" width="9.179687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5">
      <c r="B2" s="2" t="s">
        <v>24</v>
      </c>
      <c r="C2" s="5"/>
      <c r="D2" s="5"/>
      <c r="E2" s="5"/>
      <c r="F2" s="5"/>
      <c r="G2" s="5"/>
      <c r="H2" s="5"/>
      <c r="I2" s="5"/>
      <c r="J2" s="5"/>
      <c r="K2" s="5"/>
      <c r="L2" s="5"/>
      <c r="M2" s="5"/>
      <c r="N2" s="5"/>
      <c r="O2" s="5"/>
      <c r="P2" s="5"/>
      <c r="Q2" s="5"/>
      <c r="R2" s="5"/>
    </row>
    <row r="3" spans="1:18" s="3" customFormat="1">
      <c r="B3" s="4"/>
      <c r="C3" s="5"/>
      <c r="D3" s="5"/>
      <c r="E3" s="5"/>
      <c r="F3" s="5"/>
      <c r="G3" s="5"/>
      <c r="H3" s="5"/>
      <c r="I3" s="5"/>
      <c r="J3" s="5"/>
      <c r="K3" s="5"/>
      <c r="L3" s="5"/>
      <c r="M3" s="5"/>
      <c r="N3" s="5"/>
      <c r="O3" s="5"/>
      <c r="P3" s="5"/>
      <c r="Q3" s="5"/>
      <c r="R3" s="5"/>
    </row>
    <row r="4" spans="1:18" s="7" customFormat="1" ht="15.5">
      <c r="A4" s="6" t="s">
        <v>246</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254</v>
      </c>
      <c r="R5" s="58" t="s">
        <v>255</v>
      </c>
    </row>
    <row r="6" spans="1:18" ht="87" customHeight="1">
      <c r="B6" s="12">
        <v>1</v>
      </c>
      <c r="C6" s="12" t="s">
        <v>337</v>
      </c>
      <c r="D6" s="12" t="s">
        <v>95</v>
      </c>
      <c r="E6" s="13" t="s">
        <v>338</v>
      </c>
      <c r="F6" s="13" t="s">
        <v>339</v>
      </c>
      <c r="G6" s="13">
        <v>103573</v>
      </c>
      <c r="H6" s="71">
        <v>103.99620631371367</v>
      </c>
      <c r="I6" s="71">
        <v>2.1631782962429162</v>
      </c>
      <c r="J6" s="61">
        <v>3.152158805661829E-2</v>
      </c>
      <c r="K6" s="63">
        <v>46463</v>
      </c>
      <c r="L6" s="13" t="s">
        <v>189</v>
      </c>
      <c r="M6" s="64">
        <v>2.3E-2</v>
      </c>
      <c r="N6" s="13" t="s">
        <v>188</v>
      </c>
      <c r="O6" s="13" t="s">
        <v>193</v>
      </c>
      <c r="P6" s="13" t="s">
        <v>196</v>
      </c>
      <c r="Q6" s="81" t="s">
        <v>340</v>
      </c>
      <c r="R6" s="81" t="s">
        <v>419</v>
      </c>
    </row>
    <row r="7" spans="1:18" ht="72.5">
      <c r="B7" s="12">
        <f>B6+1</f>
        <v>2</v>
      </c>
      <c r="C7" s="12" t="s">
        <v>406</v>
      </c>
      <c r="D7" s="12" t="s">
        <v>113</v>
      </c>
      <c r="E7" s="13" t="s">
        <v>407</v>
      </c>
      <c r="F7" s="13" t="s">
        <v>408</v>
      </c>
      <c r="G7" s="13">
        <v>93482</v>
      </c>
      <c r="H7" s="71">
        <v>96.341991051030149</v>
      </c>
      <c r="I7" s="71">
        <v>7.2369024690733035</v>
      </c>
      <c r="J7" s="61">
        <v>2.9201570539064151E-2</v>
      </c>
      <c r="K7" s="63">
        <v>51962</v>
      </c>
      <c r="L7" s="10" t="s">
        <v>187</v>
      </c>
      <c r="M7" s="64">
        <v>7.8444E-2</v>
      </c>
      <c r="N7" s="13" t="s">
        <v>188</v>
      </c>
      <c r="O7" s="10" t="s">
        <v>193</v>
      </c>
      <c r="P7" s="10" t="s">
        <v>409</v>
      </c>
      <c r="Q7" s="82" t="s">
        <v>410</v>
      </c>
      <c r="R7" s="82" t="s">
        <v>411</v>
      </c>
    </row>
    <row r="8" spans="1:18" ht="58">
      <c r="B8" s="12">
        <f t="shared" ref="B8:B71" si="0">B7+1</f>
        <v>3</v>
      </c>
      <c r="C8" s="12" t="s">
        <v>520</v>
      </c>
      <c r="D8" s="12" t="s">
        <v>172</v>
      </c>
      <c r="E8" s="13" t="s">
        <v>521</v>
      </c>
      <c r="F8" s="13" t="s">
        <v>522</v>
      </c>
      <c r="G8" s="13">
        <v>96000</v>
      </c>
      <c r="H8" s="71">
        <v>96.328594681919995</v>
      </c>
      <c r="I8" s="71">
        <v>7.3277525247278898</v>
      </c>
      <c r="J8" s="61">
        <v>2.9197510056057002E-2</v>
      </c>
      <c r="K8" s="63">
        <v>51881</v>
      </c>
      <c r="L8" s="10" t="s">
        <v>187</v>
      </c>
      <c r="M8" s="64">
        <v>7.7499999999999999E-2</v>
      </c>
      <c r="N8" s="13" t="s">
        <v>188</v>
      </c>
      <c r="O8" s="10" t="s">
        <v>192</v>
      </c>
      <c r="P8" s="10" t="s">
        <v>195</v>
      </c>
      <c r="Q8" s="82" t="s">
        <v>460</v>
      </c>
      <c r="R8" s="82" t="s">
        <v>525</v>
      </c>
    </row>
    <row r="9" spans="1:18" ht="87">
      <c r="B9" s="12">
        <f t="shared" si="0"/>
        <v>4</v>
      </c>
      <c r="C9" s="12" t="s">
        <v>452</v>
      </c>
      <c r="D9" s="12" t="s">
        <v>95</v>
      </c>
      <c r="E9" s="13" t="s">
        <v>453</v>
      </c>
      <c r="F9" s="13" t="s">
        <v>454</v>
      </c>
      <c r="G9" s="13">
        <v>93000</v>
      </c>
      <c r="H9" s="71">
        <v>92.634212216790004</v>
      </c>
      <c r="I9" s="71">
        <v>2.8653341805897243</v>
      </c>
      <c r="J9" s="61">
        <v>2.8077730726432885E-2</v>
      </c>
      <c r="K9" s="63">
        <v>47710</v>
      </c>
      <c r="L9" s="10" t="s">
        <v>187</v>
      </c>
      <c r="M9" s="64">
        <v>0.09</v>
      </c>
      <c r="N9" s="13" t="s">
        <v>188</v>
      </c>
      <c r="O9" s="10" t="s">
        <v>201</v>
      </c>
      <c r="P9" s="10" t="s">
        <v>196</v>
      </c>
      <c r="Q9" s="82" t="s">
        <v>461</v>
      </c>
      <c r="R9" s="82" t="s">
        <v>467</v>
      </c>
    </row>
    <row r="10" spans="1:18" ht="101.5">
      <c r="B10" s="12">
        <f t="shared" si="0"/>
        <v>5</v>
      </c>
      <c r="C10" s="12" t="s">
        <v>53</v>
      </c>
      <c r="D10" s="12" t="s">
        <v>94</v>
      </c>
      <c r="E10" s="13" t="s">
        <v>103</v>
      </c>
      <c r="F10" s="13" t="s">
        <v>104</v>
      </c>
      <c r="G10" s="13">
        <v>73729</v>
      </c>
      <c r="H10" s="71">
        <v>75.5128382324054</v>
      </c>
      <c r="I10" s="71">
        <v>5.9300847027816319</v>
      </c>
      <c r="J10" s="61">
        <v>2.2888186637958715E-2</v>
      </c>
      <c r="K10" s="63">
        <v>49388</v>
      </c>
      <c r="L10" s="10" t="s">
        <v>187</v>
      </c>
      <c r="M10" s="64">
        <v>4.8152E-2</v>
      </c>
      <c r="N10" s="13" t="s">
        <v>188</v>
      </c>
      <c r="O10" s="10" t="s">
        <v>193</v>
      </c>
      <c r="P10" s="10" t="s">
        <v>197</v>
      </c>
      <c r="Q10" s="82" t="s">
        <v>259</v>
      </c>
      <c r="R10" s="82" t="s">
        <v>260</v>
      </c>
    </row>
    <row r="11" spans="1:18" ht="87">
      <c r="B11" s="12">
        <f t="shared" si="0"/>
        <v>6</v>
      </c>
      <c r="C11" s="12" t="s">
        <v>51</v>
      </c>
      <c r="D11" s="12" t="s">
        <v>94</v>
      </c>
      <c r="E11" s="13" t="s">
        <v>98</v>
      </c>
      <c r="F11" s="13" t="s">
        <v>99</v>
      </c>
      <c r="G11" s="13">
        <v>65000</v>
      </c>
      <c r="H11" s="71">
        <v>71.400887016527207</v>
      </c>
      <c r="I11" s="71">
        <v>3.8209118549044647</v>
      </c>
      <c r="J11" s="61">
        <v>2.1641840863144322E-2</v>
      </c>
      <c r="K11" s="63">
        <v>48202</v>
      </c>
      <c r="L11" s="10" t="s">
        <v>187</v>
      </c>
      <c r="M11" s="64">
        <v>7.1999999999999995E-2</v>
      </c>
      <c r="N11" s="13" t="s">
        <v>188</v>
      </c>
      <c r="O11" s="10" t="s">
        <v>192</v>
      </c>
      <c r="P11" s="10" t="s">
        <v>195</v>
      </c>
      <c r="Q11" s="82" t="s">
        <v>257</v>
      </c>
      <c r="R11" s="82" t="s">
        <v>464</v>
      </c>
    </row>
    <row r="12" spans="1:18" ht="72.5">
      <c r="B12" s="12">
        <f t="shared" si="0"/>
        <v>7</v>
      </c>
      <c r="C12" s="12" t="s">
        <v>399</v>
      </c>
      <c r="D12" s="12" t="s">
        <v>105</v>
      </c>
      <c r="E12" s="13" t="s">
        <v>369</v>
      </c>
      <c r="F12" s="13" t="s">
        <v>400</v>
      </c>
      <c r="G12" s="13">
        <v>70000</v>
      </c>
      <c r="H12" s="71">
        <v>70.397020061899994</v>
      </c>
      <c r="I12" s="71">
        <v>3.1915420336251952</v>
      </c>
      <c r="J12" s="61">
        <v>2.1337565527254129E-2</v>
      </c>
      <c r="K12" s="63">
        <v>47102</v>
      </c>
      <c r="L12" s="10" t="s">
        <v>189</v>
      </c>
      <c r="M12" s="64">
        <v>3.7499999999999999E-2</v>
      </c>
      <c r="N12" s="13" t="s">
        <v>188</v>
      </c>
      <c r="O12" s="10" t="s">
        <v>193</v>
      </c>
      <c r="P12" s="10" t="s">
        <v>196</v>
      </c>
      <c r="Q12" s="82" t="s">
        <v>401</v>
      </c>
      <c r="R12" s="82" t="s">
        <v>375</v>
      </c>
    </row>
    <row r="13" spans="1:18" ht="72.5">
      <c r="B13" s="12">
        <f t="shared" si="0"/>
        <v>8</v>
      </c>
      <c r="C13" s="12" t="s">
        <v>50</v>
      </c>
      <c r="D13" s="12" t="s">
        <v>95</v>
      </c>
      <c r="E13" s="13" t="s">
        <v>96</v>
      </c>
      <c r="F13" s="13" t="s">
        <v>97</v>
      </c>
      <c r="G13" s="13">
        <v>74500</v>
      </c>
      <c r="H13" s="71">
        <v>66.171637405470008</v>
      </c>
      <c r="I13" s="71">
        <v>3.604126410444243</v>
      </c>
      <c r="J13" s="61">
        <v>2.0056838314226916E-2</v>
      </c>
      <c r="K13" s="63">
        <v>48113</v>
      </c>
      <c r="L13" s="10" t="s">
        <v>187</v>
      </c>
      <c r="M13" s="64">
        <v>7.0000000000000007E-2</v>
      </c>
      <c r="N13" s="13" t="s">
        <v>188</v>
      </c>
      <c r="O13" s="10" t="s">
        <v>193</v>
      </c>
      <c r="P13" s="10" t="s">
        <v>194</v>
      </c>
      <c r="Q13" s="82" t="s">
        <v>256</v>
      </c>
      <c r="R13" s="82" t="s">
        <v>465</v>
      </c>
    </row>
    <row r="14" spans="1:18" ht="72.5">
      <c r="B14" s="12">
        <f t="shared" si="0"/>
        <v>9</v>
      </c>
      <c r="C14" s="12" t="s">
        <v>432</v>
      </c>
      <c r="D14" s="12" t="s">
        <v>94</v>
      </c>
      <c r="E14" s="13" t="s">
        <v>433</v>
      </c>
      <c r="F14" s="13" t="s">
        <v>434</v>
      </c>
      <c r="G14" s="13">
        <v>56000</v>
      </c>
      <c r="H14" s="71">
        <v>60.344118882535</v>
      </c>
      <c r="I14" s="71">
        <v>5.3143506292394305</v>
      </c>
      <c r="J14" s="61">
        <v>1.8290498514117813E-2</v>
      </c>
      <c r="K14" s="63">
        <v>48893</v>
      </c>
      <c r="L14" s="10" t="s">
        <v>187</v>
      </c>
      <c r="M14" s="64">
        <v>5.5E-2</v>
      </c>
      <c r="N14" s="13" t="s">
        <v>188</v>
      </c>
      <c r="O14" s="10" t="s">
        <v>193</v>
      </c>
      <c r="P14" s="10" t="s">
        <v>195</v>
      </c>
      <c r="Q14" s="82" t="s">
        <v>441</v>
      </c>
      <c r="R14" s="82" t="s">
        <v>442</v>
      </c>
    </row>
    <row r="15" spans="1:18" ht="72.5">
      <c r="B15" s="12">
        <f t="shared" si="0"/>
        <v>10</v>
      </c>
      <c r="C15" s="12" t="s">
        <v>52</v>
      </c>
      <c r="D15" s="12" t="s">
        <v>100</v>
      </c>
      <c r="E15" s="13" t="s">
        <v>101</v>
      </c>
      <c r="F15" s="13" t="s">
        <v>102</v>
      </c>
      <c r="G15" s="13">
        <v>59998</v>
      </c>
      <c r="H15" s="71">
        <v>58.124869567762403</v>
      </c>
      <c r="I15" s="71">
        <v>5.8066818096081283</v>
      </c>
      <c r="J15" s="61">
        <v>1.7617836835631475E-2</v>
      </c>
      <c r="K15" s="63">
        <v>49847</v>
      </c>
      <c r="L15" s="10" t="s">
        <v>187</v>
      </c>
      <c r="M15" s="64">
        <v>0.06</v>
      </c>
      <c r="N15" s="13" t="s">
        <v>188</v>
      </c>
      <c r="O15" s="10" t="s">
        <v>193</v>
      </c>
      <c r="P15" s="10" t="s">
        <v>196</v>
      </c>
      <c r="Q15" s="82" t="s">
        <v>258</v>
      </c>
      <c r="R15" s="82" t="s">
        <v>466</v>
      </c>
    </row>
    <row r="16" spans="1:18" ht="72.5">
      <c r="B16" s="12">
        <f t="shared" si="0"/>
        <v>11</v>
      </c>
      <c r="C16" s="12" t="s">
        <v>488</v>
      </c>
      <c r="D16" s="12" t="s">
        <v>113</v>
      </c>
      <c r="E16" s="13" t="s">
        <v>489</v>
      </c>
      <c r="F16" s="13" t="s">
        <v>490</v>
      </c>
      <c r="G16" s="13">
        <v>54237</v>
      </c>
      <c r="H16" s="71">
        <v>54.6000121135218</v>
      </c>
      <c r="I16" s="71">
        <v>9.2761065442557111</v>
      </c>
      <c r="J16" s="61">
        <v>1.6549441087658687E-2</v>
      </c>
      <c r="K16" s="63">
        <v>52407</v>
      </c>
      <c r="L16" s="10" t="s">
        <v>187</v>
      </c>
      <c r="M16" s="64">
        <v>7.2499999999999995E-2</v>
      </c>
      <c r="N16" s="13" t="s">
        <v>188</v>
      </c>
      <c r="O16" s="10" t="s">
        <v>192</v>
      </c>
      <c r="P16" s="10" t="s">
        <v>195</v>
      </c>
      <c r="Q16" s="82" t="s">
        <v>423</v>
      </c>
      <c r="R16" s="82" t="s">
        <v>424</v>
      </c>
    </row>
    <row r="17" spans="2:18" ht="101.5">
      <c r="B17" s="12">
        <f t="shared" si="0"/>
        <v>12</v>
      </c>
      <c r="C17" s="12" t="s">
        <v>447</v>
      </c>
      <c r="D17" s="12" t="s">
        <v>113</v>
      </c>
      <c r="E17" s="13" t="s">
        <v>448</v>
      </c>
      <c r="F17" s="13" t="s">
        <v>449</v>
      </c>
      <c r="G17" s="13">
        <v>51925</v>
      </c>
      <c r="H17" s="71">
        <v>51.764898611596294</v>
      </c>
      <c r="I17" s="71">
        <v>6.2018269651935238</v>
      </c>
      <c r="J17" s="61">
        <v>1.5690108972871077E-2</v>
      </c>
      <c r="K17" s="63">
        <v>50598</v>
      </c>
      <c r="L17" s="10" t="s">
        <v>187</v>
      </c>
      <c r="M17" s="64">
        <v>0.09</v>
      </c>
      <c r="N17" s="13" t="s">
        <v>188</v>
      </c>
      <c r="O17" s="10" t="s">
        <v>192</v>
      </c>
      <c r="P17" s="10" t="s">
        <v>200</v>
      </c>
      <c r="Q17" s="82" t="s">
        <v>458</v>
      </c>
      <c r="R17" s="82" t="s">
        <v>459</v>
      </c>
    </row>
    <row r="18" spans="2:18" ht="174">
      <c r="B18" s="12">
        <f t="shared" si="0"/>
        <v>13</v>
      </c>
      <c r="C18" s="12" t="s">
        <v>54</v>
      </c>
      <c r="D18" s="12" t="s">
        <v>105</v>
      </c>
      <c r="E18" s="13" t="s">
        <v>106</v>
      </c>
      <c r="F18" s="13" t="s">
        <v>107</v>
      </c>
      <c r="G18" s="13">
        <v>50804</v>
      </c>
      <c r="H18" s="71">
        <v>49.367988992613704</v>
      </c>
      <c r="I18" s="71">
        <v>3.6150714847878271</v>
      </c>
      <c r="J18" s="61">
        <v>1.4963597878893295E-2</v>
      </c>
      <c r="K18" s="63">
        <v>48337</v>
      </c>
      <c r="L18" s="10" t="s">
        <v>189</v>
      </c>
      <c r="M18" s="64">
        <v>2.1000000000000001E-2</v>
      </c>
      <c r="N18" s="13" t="s">
        <v>188</v>
      </c>
      <c r="O18" s="10" t="s">
        <v>193</v>
      </c>
      <c r="P18" s="10" t="s">
        <v>195</v>
      </c>
      <c r="Q18" s="82" t="s">
        <v>261</v>
      </c>
      <c r="R18" s="82" t="s">
        <v>421</v>
      </c>
    </row>
    <row r="19" spans="2:18" ht="87">
      <c r="B19" s="12">
        <f t="shared" si="0"/>
        <v>14</v>
      </c>
      <c r="C19" s="12" t="s">
        <v>56</v>
      </c>
      <c r="D19" s="12" t="s">
        <v>95</v>
      </c>
      <c r="E19" s="13" t="s">
        <v>109</v>
      </c>
      <c r="F19" s="13" t="s">
        <v>110</v>
      </c>
      <c r="G19" s="13">
        <v>42000</v>
      </c>
      <c r="H19" s="71">
        <v>49.270297778520003</v>
      </c>
      <c r="I19" s="71">
        <v>5.7200722337261496</v>
      </c>
      <c r="J19" s="61">
        <v>1.4933987354465862E-2</v>
      </c>
      <c r="K19" s="63">
        <v>49913</v>
      </c>
      <c r="L19" s="10" t="s">
        <v>187</v>
      </c>
      <c r="M19" s="64">
        <v>6.8000000000000005E-2</v>
      </c>
      <c r="N19" s="13" t="s">
        <v>188</v>
      </c>
      <c r="O19" s="10" t="s">
        <v>192</v>
      </c>
      <c r="P19" s="10" t="s">
        <v>199</v>
      </c>
      <c r="Q19" s="82" t="s">
        <v>264</v>
      </c>
      <c r="R19" s="82" t="s">
        <v>265</v>
      </c>
    </row>
    <row r="20" spans="2:18" ht="58">
      <c r="B20" s="12">
        <f t="shared" si="0"/>
        <v>15</v>
      </c>
      <c r="C20" s="12" t="s">
        <v>450</v>
      </c>
      <c r="D20" s="12" t="s">
        <v>172</v>
      </c>
      <c r="E20" s="13" t="s">
        <v>523</v>
      </c>
      <c r="F20" s="13" t="s">
        <v>451</v>
      </c>
      <c r="G20" s="13">
        <v>50000</v>
      </c>
      <c r="H20" s="71">
        <v>48.982913777999997</v>
      </c>
      <c r="I20" s="71">
        <v>7.2500309103387695</v>
      </c>
      <c r="J20" s="61">
        <v>1.4846880330089147E-2</v>
      </c>
      <c r="K20" s="63">
        <v>51728</v>
      </c>
      <c r="L20" s="10" t="s">
        <v>187</v>
      </c>
      <c r="M20" s="64">
        <v>7.7499999999999999E-2</v>
      </c>
      <c r="N20" s="13" t="s">
        <v>188</v>
      </c>
      <c r="O20" s="10" t="s">
        <v>192</v>
      </c>
      <c r="P20" s="10" t="s">
        <v>195</v>
      </c>
      <c r="Q20" s="82" t="s">
        <v>460</v>
      </c>
      <c r="R20" s="82" t="s">
        <v>526</v>
      </c>
    </row>
    <row r="21" spans="2:18" ht="58">
      <c r="B21" s="12">
        <f t="shared" si="0"/>
        <v>16</v>
      </c>
      <c r="C21" s="12" t="s">
        <v>435</v>
      </c>
      <c r="D21" s="12" t="s">
        <v>105</v>
      </c>
      <c r="E21" s="13" t="s">
        <v>436</v>
      </c>
      <c r="F21" s="13" t="s">
        <v>437</v>
      </c>
      <c r="G21" s="13">
        <v>60000</v>
      </c>
      <c r="H21" s="71">
        <v>48.593845523399999</v>
      </c>
      <c r="I21" s="71">
        <v>1.6427981977075397</v>
      </c>
      <c r="J21" s="61">
        <v>1.4728952477890259E-2</v>
      </c>
      <c r="K21" s="63">
        <v>47284</v>
      </c>
      <c r="L21" s="10" t="s">
        <v>187</v>
      </c>
      <c r="M21" s="64">
        <v>9.8750000000000004E-2</v>
      </c>
      <c r="N21" s="13" t="s">
        <v>188</v>
      </c>
      <c r="O21" s="10" t="s">
        <v>201</v>
      </c>
      <c r="P21" s="10" t="s">
        <v>196</v>
      </c>
      <c r="Q21" s="82" t="s">
        <v>443</v>
      </c>
      <c r="R21" s="82" t="s">
        <v>444</v>
      </c>
    </row>
    <row r="22" spans="2:18" ht="87">
      <c r="B22" s="12">
        <f t="shared" si="0"/>
        <v>17</v>
      </c>
      <c r="C22" s="12" t="s">
        <v>55</v>
      </c>
      <c r="D22" s="12" t="s">
        <v>95</v>
      </c>
      <c r="E22" s="13" t="s">
        <v>108</v>
      </c>
      <c r="F22" s="13" t="s">
        <v>104</v>
      </c>
      <c r="G22" s="13">
        <v>43250</v>
      </c>
      <c r="H22" s="71">
        <v>48.344337572485841</v>
      </c>
      <c r="I22" s="71">
        <v>3.3427931342120516</v>
      </c>
      <c r="J22" s="61">
        <v>1.4653325807222659E-2</v>
      </c>
      <c r="K22" s="63">
        <v>47819</v>
      </c>
      <c r="L22" s="10" t="s">
        <v>187</v>
      </c>
      <c r="M22" s="64">
        <v>6.9500000000000006E-2</v>
      </c>
      <c r="N22" s="13" t="s">
        <v>188</v>
      </c>
      <c r="O22" s="10" t="s">
        <v>193</v>
      </c>
      <c r="P22" s="10" t="s">
        <v>198</v>
      </c>
      <c r="Q22" s="82" t="s">
        <v>262</v>
      </c>
      <c r="R22" s="82" t="s">
        <v>263</v>
      </c>
    </row>
    <row r="23" spans="2:18" ht="72.5">
      <c r="B23" s="12">
        <f t="shared" si="0"/>
        <v>18</v>
      </c>
      <c r="C23" s="12" t="s">
        <v>529</v>
      </c>
      <c r="D23" s="12" t="s">
        <v>533</v>
      </c>
      <c r="E23" s="13" t="s">
        <v>534</v>
      </c>
      <c r="F23" s="13" t="s">
        <v>535</v>
      </c>
      <c r="G23" s="13">
        <v>49042</v>
      </c>
      <c r="H23" s="71">
        <v>47.835412639415502</v>
      </c>
      <c r="I23" s="71">
        <v>6.3175334076807008</v>
      </c>
      <c r="J23" s="61">
        <v>1.4499069006319818E-2</v>
      </c>
      <c r="K23" s="63">
        <v>0</v>
      </c>
      <c r="L23" s="10" t="s">
        <v>187</v>
      </c>
      <c r="M23" s="64">
        <v>7.1057999999999996E-2</v>
      </c>
      <c r="N23" s="13" t="s">
        <v>188</v>
      </c>
      <c r="O23" s="10" t="s">
        <v>192</v>
      </c>
      <c r="P23" s="10" t="s">
        <v>203</v>
      </c>
      <c r="Q23" s="82" t="s">
        <v>542</v>
      </c>
      <c r="R23" s="82" t="s">
        <v>543</v>
      </c>
    </row>
    <row r="24" spans="2:18" ht="87">
      <c r="B24" s="12">
        <f t="shared" si="0"/>
        <v>19</v>
      </c>
      <c r="C24" s="12" t="s">
        <v>485</v>
      </c>
      <c r="D24" s="12" t="s">
        <v>94</v>
      </c>
      <c r="E24" s="13" t="s">
        <v>486</v>
      </c>
      <c r="F24" s="13" t="s">
        <v>487</v>
      </c>
      <c r="G24" s="13">
        <v>39343</v>
      </c>
      <c r="H24" s="71">
        <v>41.855028571229006</v>
      </c>
      <c r="I24" s="71">
        <v>6.9226389290858581</v>
      </c>
      <c r="J24" s="61">
        <v>1.2686395162727128E-2</v>
      </c>
      <c r="K24" s="63">
        <v>49658</v>
      </c>
      <c r="L24" s="10" t="s">
        <v>187</v>
      </c>
      <c r="M24" s="64">
        <v>5.2299999999999999E-2</v>
      </c>
      <c r="N24" s="13" t="s">
        <v>188</v>
      </c>
      <c r="O24" s="10" t="s">
        <v>193</v>
      </c>
      <c r="P24" s="10" t="s">
        <v>197</v>
      </c>
      <c r="Q24" s="82" t="s">
        <v>491</v>
      </c>
      <c r="R24" s="82" t="s">
        <v>492</v>
      </c>
    </row>
    <row r="25" spans="2:18" ht="72.5">
      <c r="B25" s="12">
        <f t="shared" si="0"/>
        <v>20</v>
      </c>
      <c r="C25" s="12" t="s">
        <v>495</v>
      </c>
      <c r="D25" s="12" t="s">
        <v>172</v>
      </c>
      <c r="E25" s="13" t="s">
        <v>496</v>
      </c>
      <c r="F25" s="13" t="s">
        <v>497</v>
      </c>
      <c r="G25" s="13">
        <v>44529</v>
      </c>
      <c r="H25" s="71">
        <v>41.802643775274596</v>
      </c>
      <c r="I25" s="71">
        <v>7.8002474562069359</v>
      </c>
      <c r="J25" s="61">
        <v>1.267051716085537E-2</v>
      </c>
      <c r="K25" s="63">
        <v>49121</v>
      </c>
      <c r="L25" s="10" t="s">
        <v>187</v>
      </c>
      <c r="M25" s="64">
        <v>6.6500000000000004E-2</v>
      </c>
      <c r="N25" s="13" t="s">
        <v>188</v>
      </c>
      <c r="O25" s="10" t="s">
        <v>192</v>
      </c>
      <c r="P25" s="10" t="s">
        <v>195</v>
      </c>
      <c r="Q25" s="82" t="s">
        <v>512</v>
      </c>
      <c r="R25" s="82" t="s">
        <v>377</v>
      </c>
    </row>
    <row r="26" spans="2:18" ht="87">
      <c r="B26" s="12">
        <f t="shared" si="0"/>
        <v>21</v>
      </c>
      <c r="C26" s="12" t="s">
        <v>455</v>
      </c>
      <c r="D26" s="12" t="s">
        <v>456</v>
      </c>
      <c r="E26" s="13" t="s">
        <v>457</v>
      </c>
      <c r="F26" s="13" t="s">
        <v>174</v>
      </c>
      <c r="G26" s="13">
        <v>40000</v>
      </c>
      <c r="H26" s="71">
        <v>40.230216913200053</v>
      </c>
      <c r="I26" s="71">
        <v>2.9475733915640974</v>
      </c>
      <c r="J26" s="61">
        <v>1.2193909469552127E-2</v>
      </c>
      <c r="K26" s="63">
        <v>47280</v>
      </c>
      <c r="L26" s="10" t="s">
        <v>189</v>
      </c>
      <c r="M26" s="64">
        <v>2.5000000000000001E-2</v>
      </c>
      <c r="N26" s="13" t="s">
        <v>188</v>
      </c>
      <c r="O26" s="10" t="s">
        <v>193</v>
      </c>
      <c r="P26" s="10" t="s">
        <v>194</v>
      </c>
      <c r="Q26" s="82" t="s">
        <v>462</v>
      </c>
      <c r="R26" s="82" t="s">
        <v>463</v>
      </c>
    </row>
    <row r="27" spans="2:18" ht="72.5">
      <c r="B27" s="12">
        <f t="shared" si="0"/>
        <v>22</v>
      </c>
      <c r="C27" s="12" t="s">
        <v>498</v>
      </c>
      <c r="D27" s="12" t="s">
        <v>100</v>
      </c>
      <c r="E27" s="13" t="s">
        <v>499</v>
      </c>
      <c r="F27" s="13" t="s">
        <v>500</v>
      </c>
      <c r="G27" s="13">
        <v>40616</v>
      </c>
      <c r="H27" s="71">
        <v>39.979386214002702</v>
      </c>
      <c r="I27" s="71">
        <v>2.2581976402749606</v>
      </c>
      <c r="J27" s="61">
        <v>1.2117881869581784E-2</v>
      </c>
      <c r="K27" s="63">
        <v>46342</v>
      </c>
      <c r="L27" s="10" t="s">
        <v>189</v>
      </c>
      <c r="M27" s="64">
        <v>0.02</v>
      </c>
      <c r="N27" s="13" t="s">
        <v>188</v>
      </c>
      <c r="O27" s="10" t="s">
        <v>193</v>
      </c>
      <c r="P27" s="10" t="s">
        <v>196</v>
      </c>
      <c r="Q27" s="82" t="s">
        <v>513</v>
      </c>
      <c r="R27" s="82" t="s">
        <v>514</v>
      </c>
    </row>
    <row r="28" spans="2:18" ht="72.5">
      <c r="B28" s="12">
        <f t="shared" si="0"/>
        <v>23</v>
      </c>
      <c r="C28" s="12" t="s">
        <v>60</v>
      </c>
      <c r="D28" s="12" t="s">
        <v>105</v>
      </c>
      <c r="E28" s="13" t="s">
        <v>118</v>
      </c>
      <c r="F28" s="13" t="s">
        <v>119</v>
      </c>
      <c r="G28" s="13">
        <v>41606078</v>
      </c>
      <c r="H28" s="71">
        <v>39.905484183311422</v>
      </c>
      <c r="I28" s="71">
        <v>4.8038517044751048</v>
      </c>
      <c r="J28" s="61">
        <v>1.2095481923943663E-2</v>
      </c>
      <c r="K28" s="63">
        <v>48414</v>
      </c>
      <c r="L28" s="10" t="s">
        <v>187</v>
      </c>
      <c r="M28" s="64">
        <v>0.05</v>
      </c>
      <c r="N28" s="13" t="s">
        <v>188</v>
      </c>
      <c r="O28" s="10" t="s">
        <v>192</v>
      </c>
      <c r="P28" s="10" t="s">
        <v>200</v>
      </c>
      <c r="Q28" s="82" t="s">
        <v>272</v>
      </c>
      <c r="R28" s="82" t="s">
        <v>273</v>
      </c>
    </row>
    <row r="29" spans="2:18" ht="87">
      <c r="B29" s="12">
        <f t="shared" si="0"/>
        <v>24</v>
      </c>
      <c r="C29" s="12" t="s">
        <v>61</v>
      </c>
      <c r="D29" s="12" t="s">
        <v>100</v>
      </c>
      <c r="E29" s="13" t="s">
        <v>120</v>
      </c>
      <c r="F29" s="13" t="s">
        <v>121</v>
      </c>
      <c r="G29" s="13">
        <v>42573</v>
      </c>
      <c r="H29" s="71">
        <v>39.030727185606679</v>
      </c>
      <c r="I29" s="71">
        <v>4.136722827686758</v>
      </c>
      <c r="J29" s="61">
        <v>1.1830340235523658E-2</v>
      </c>
      <c r="K29" s="63">
        <v>49208</v>
      </c>
      <c r="L29" s="10" t="s">
        <v>189</v>
      </c>
      <c r="M29" s="64">
        <v>1.2999999999999999E-2</v>
      </c>
      <c r="N29" s="13" t="s">
        <v>188</v>
      </c>
      <c r="O29" s="10" t="s">
        <v>192</v>
      </c>
      <c r="P29" s="10" t="s">
        <v>200</v>
      </c>
      <c r="Q29" s="82" t="s">
        <v>274</v>
      </c>
      <c r="R29" s="82" t="s">
        <v>422</v>
      </c>
    </row>
    <row r="30" spans="2:18" ht="87">
      <c r="B30" s="12">
        <f t="shared" si="0"/>
        <v>25</v>
      </c>
      <c r="C30" s="12" t="s">
        <v>395</v>
      </c>
      <c r="D30" s="12" t="s">
        <v>113</v>
      </c>
      <c r="E30" s="13" t="s">
        <v>524</v>
      </c>
      <c r="F30" s="13" t="s">
        <v>396</v>
      </c>
      <c r="G30" s="13">
        <v>40720</v>
      </c>
      <c r="H30" s="71">
        <v>38.321159496882402</v>
      </c>
      <c r="I30" s="71">
        <v>4.7074690967240329</v>
      </c>
      <c r="J30" s="61">
        <v>1.1615267963418056E-2</v>
      </c>
      <c r="K30" s="63">
        <v>49045</v>
      </c>
      <c r="L30" s="10" t="s">
        <v>187</v>
      </c>
      <c r="M30" s="64">
        <v>6.7500000000000004E-2</v>
      </c>
      <c r="N30" s="13" t="s">
        <v>188</v>
      </c>
      <c r="O30" s="10" t="s">
        <v>192</v>
      </c>
      <c r="P30" s="10" t="s">
        <v>203</v>
      </c>
      <c r="Q30" s="82" t="s">
        <v>397</v>
      </c>
      <c r="R30" s="82" t="s">
        <v>398</v>
      </c>
    </row>
    <row r="31" spans="2:18" ht="72.5">
      <c r="B31" s="12">
        <f t="shared" si="0"/>
        <v>26</v>
      </c>
      <c r="C31" s="12" t="s">
        <v>412</v>
      </c>
      <c r="D31" s="12" t="s">
        <v>172</v>
      </c>
      <c r="E31" s="13" t="s">
        <v>413</v>
      </c>
      <c r="F31" s="13" t="s">
        <v>414</v>
      </c>
      <c r="G31" s="13">
        <v>38190</v>
      </c>
      <c r="H31" s="71">
        <v>37.771425733510803</v>
      </c>
      <c r="I31" s="71">
        <v>7.5546917718995497</v>
      </c>
      <c r="J31" s="61">
        <v>1.1448641873447608E-2</v>
      </c>
      <c r="K31" s="63">
        <v>52376</v>
      </c>
      <c r="L31" s="10" t="s">
        <v>187</v>
      </c>
      <c r="M31" s="64">
        <v>7.7499999999999999E-2</v>
      </c>
      <c r="N31" s="13" t="s">
        <v>188</v>
      </c>
      <c r="O31" s="10" t="s">
        <v>193</v>
      </c>
      <c r="P31" s="10" t="s">
        <v>195</v>
      </c>
      <c r="Q31" s="82" t="s">
        <v>376</v>
      </c>
      <c r="R31" s="82" t="s">
        <v>377</v>
      </c>
    </row>
    <row r="32" spans="2:18" ht="116">
      <c r="B32" s="12">
        <f t="shared" si="0"/>
        <v>27</v>
      </c>
      <c r="C32" s="12" t="s">
        <v>59</v>
      </c>
      <c r="D32" s="12" t="s">
        <v>95</v>
      </c>
      <c r="E32" s="13" t="s">
        <v>116</v>
      </c>
      <c r="F32" s="13" t="s">
        <v>117</v>
      </c>
      <c r="G32" s="13">
        <v>42300</v>
      </c>
      <c r="H32" s="71">
        <v>37.441299003867002</v>
      </c>
      <c r="I32" s="71">
        <v>4.2098793318609324</v>
      </c>
      <c r="J32" s="61">
        <v>1.1348579388986209E-2</v>
      </c>
      <c r="K32" s="63">
        <v>49844</v>
      </c>
      <c r="L32" s="10" t="s">
        <v>187</v>
      </c>
      <c r="M32" s="64">
        <v>0.09</v>
      </c>
      <c r="N32" s="13" t="s">
        <v>188</v>
      </c>
      <c r="O32" s="10" t="s">
        <v>201</v>
      </c>
      <c r="P32" s="10" t="s">
        <v>196</v>
      </c>
      <c r="Q32" s="82" t="s">
        <v>270</v>
      </c>
      <c r="R32" s="82" t="s">
        <v>271</v>
      </c>
    </row>
    <row r="33" spans="2:18" ht="72.5">
      <c r="B33" s="12">
        <f t="shared" si="0"/>
        <v>28</v>
      </c>
      <c r="C33" s="12" t="s">
        <v>530</v>
      </c>
      <c r="D33" s="12" t="s">
        <v>533</v>
      </c>
      <c r="E33" s="13" t="s">
        <v>536</v>
      </c>
      <c r="F33" s="13" t="s">
        <v>535</v>
      </c>
      <c r="G33" s="13">
        <v>37611</v>
      </c>
      <c r="H33" s="71">
        <v>36.430955266906594</v>
      </c>
      <c r="I33" s="71">
        <v>6.3168870349107049</v>
      </c>
      <c r="J33" s="61">
        <v>1.1042340919325315E-2</v>
      </c>
      <c r="K33" s="63">
        <v>0</v>
      </c>
      <c r="L33" s="10" t="s">
        <v>187</v>
      </c>
      <c r="M33" s="64">
        <v>7.1057999999999996E-2</v>
      </c>
      <c r="N33" s="13" t="s">
        <v>188</v>
      </c>
      <c r="O33" s="10" t="s">
        <v>192</v>
      </c>
      <c r="P33" s="10" t="s">
        <v>203</v>
      </c>
      <c r="Q33" s="82" t="s">
        <v>542</v>
      </c>
      <c r="R33" s="82" t="s">
        <v>544</v>
      </c>
    </row>
    <row r="34" spans="2:18" ht="101.5">
      <c r="B34" s="12">
        <f t="shared" si="0"/>
        <v>29</v>
      </c>
      <c r="C34" s="12" t="s">
        <v>356</v>
      </c>
      <c r="D34" s="12" t="s">
        <v>172</v>
      </c>
      <c r="E34" s="13" t="s">
        <v>357</v>
      </c>
      <c r="F34" s="13" t="s">
        <v>177</v>
      </c>
      <c r="G34" s="13">
        <v>35500</v>
      </c>
      <c r="H34" s="71">
        <v>35.536208618340041</v>
      </c>
      <c r="I34" s="71">
        <v>1.8417673336804081</v>
      </c>
      <c r="J34" s="61">
        <v>1.0771140302775175E-2</v>
      </c>
      <c r="K34" s="63">
        <v>46566</v>
      </c>
      <c r="L34" s="10" t="s">
        <v>189</v>
      </c>
      <c r="M34" s="64">
        <v>2.3E-2</v>
      </c>
      <c r="N34" s="13" t="s">
        <v>188</v>
      </c>
      <c r="O34" s="10" t="s">
        <v>201</v>
      </c>
      <c r="P34" s="10" t="s">
        <v>196</v>
      </c>
      <c r="Q34" s="82" t="s">
        <v>362</v>
      </c>
      <c r="R34" s="82" t="s">
        <v>363</v>
      </c>
    </row>
    <row r="35" spans="2:18" ht="58">
      <c r="B35" s="12">
        <f t="shared" si="0"/>
        <v>30</v>
      </c>
      <c r="C35" s="12" t="s">
        <v>63</v>
      </c>
      <c r="D35" s="12" t="s">
        <v>95</v>
      </c>
      <c r="E35" s="13" t="s">
        <v>124</v>
      </c>
      <c r="F35" s="13" t="s">
        <v>125</v>
      </c>
      <c r="G35" s="13">
        <v>45471</v>
      </c>
      <c r="H35" s="71">
        <v>34.126774499605411</v>
      </c>
      <c r="I35" s="71">
        <v>4.098967786654268</v>
      </c>
      <c r="J35" s="61">
        <v>1.0343936241603211E-2</v>
      </c>
      <c r="K35" s="63">
        <v>49296</v>
      </c>
      <c r="L35" s="10" t="s">
        <v>189</v>
      </c>
      <c r="M35" s="64">
        <v>1.7500000000000002E-2</v>
      </c>
      <c r="N35" s="13" t="s">
        <v>188</v>
      </c>
      <c r="O35" s="10" t="s">
        <v>193</v>
      </c>
      <c r="P35" s="10" t="s">
        <v>195</v>
      </c>
      <c r="Q35" s="82" t="s">
        <v>277</v>
      </c>
      <c r="R35" s="82" t="s">
        <v>278</v>
      </c>
    </row>
    <row r="36" spans="2:18" ht="101.5">
      <c r="B36" s="12">
        <f t="shared" si="0"/>
        <v>31</v>
      </c>
      <c r="C36" s="12" t="s">
        <v>57</v>
      </c>
      <c r="D36" s="12" t="s">
        <v>105</v>
      </c>
      <c r="E36" s="13" t="s">
        <v>111</v>
      </c>
      <c r="F36" s="13" t="s">
        <v>112</v>
      </c>
      <c r="G36" s="13">
        <v>47250</v>
      </c>
      <c r="H36" s="71">
        <v>33.808857938364298</v>
      </c>
      <c r="I36" s="71">
        <v>2.5590354066397163</v>
      </c>
      <c r="J36" s="61">
        <v>1.0247574698860113E-2</v>
      </c>
      <c r="K36" s="63">
        <v>47500</v>
      </c>
      <c r="L36" s="10" t="s">
        <v>189</v>
      </c>
      <c r="M36" s="64">
        <v>1.4999999999999999E-2</v>
      </c>
      <c r="N36" s="13" t="s">
        <v>188</v>
      </c>
      <c r="O36" s="10" t="s">
        <v>192</v>
      </c>
      <c r="P36" s="10" t="s">
        <v>200</v>
      </c>
      <c r="Q36" s="82" t="s">
        <v>266</v>
      </c>
      <c r="R36" s="82" t="s">
        <v>267</v>
      </c>
    </row>
    <row r="37" spans="2:18" ht="58">
      <c r="B37" s="12">
        <f t="shared" si="0"/>
        <v>32</v>
      </c>
      <c r="C37" s="12" t="s">
        <v>68</v>
      </c>
      <c r="D37" s="12" t="s">
        <v>100</v>
      </c>
      <c r="E37" s="13" t="s">
        <v>134</v>
      </c>
      <c r="F37" s="13" t="s">
        <v>135</v>
      </c>
      <c r="G37" s="13">
        <v>32000</v>
      </c>
      <c r="H37" s="71">
        <v>32.112442641919998</v>
      </c>
      <c r="I37" s="71">
        <v>1.4651726903512698</v>
      </c>
      <c r="J37" s="61">
        <v>9.7333857102141711E-3</v>
      </c>
      <c r="K37" s="63">
        <v>45831</v>
      </c>
      <c r="L37" s="10" t="s">
        <v>189</v>
      </c>
      <c r="M37" s="64">
        <v>0.03</v>
      </c>
      <c r="N37" s="13" t="s">
        <v>188</v>
      </c>
      <c r="O37" s="10" t="s">
        <v>192</v>
      </c>
      <c r="P37" s="10" t="s">
        <v>200</v>
      </c>
      <c r="Q37" s="82" t="s">
        <v>283</v>
      </c>
      <c r="R37" s="82" t="s">
        <v>284</v>
      </c>
    </row>
    <row r="38" spans="2:18" ht="101.5">
      <c r="B38" s="12">
        <f t="shared" si="0"/>
        <v>33</v>
      </c>
      <c r="C38" s="12" t="s">
        <v>70</v>
      </c>
      <c r="D38" s="12" t="s">
        <v>95</v>
      </c>
      <c r="E38" s="13" t="s">
        <v>138</v>
      </c>
      <c r="F38" s="13" t="s">
        <v>139</v>
      </c>
      <c r="G38" s="13">
        <v>34283</v>
      </c>
      <c r="H38" s="71">
        <v>31.669915893079722</v>
      </c>
      <c r="I38" s="71">
        <v>1.3708072635405686</v>
      </c>
      <c r="J38" s="61">
        <v>9.5992544147042273E-3</v>
      </c>
      <c r="K38" s="63">
        <v>46378</v>
      </c>
      <c r="L38" s="10" t="s">
        <v>189</v>
      </c>
      <c r="M38" s="64">
        <v>4.7500000000000001E-2</v>
      </c>
      <c r="N38" s="13" t="s">
        <v>188</v>
      </c>
      <c r="O38" s="10" t="s">
        <v>192</v>
      </c>
      <c r="P38" s="10" t="s">
        <v>199</v>
      </c>
      <c r="Q38" s="82" t="s">
        <v>286</v>
      </c>
      <c r="R38" s="82" t="s">
        <v>287</v>
      </c>
    </row>
    <row r="39" spans="2:18" ht="87">
      <c r="B39" s="12">
        <f t="shared" si="0"/>
        <v>34</v>
      </c>
      <c r="C39" s="12" t="s">
        <v>342</v>
      </c>
      <c r="D39" s="12" t="s">
        <v>172</v>
      </c>
      <c r="E39" s="13" t="s">
        <v>343</v>
      </c>
      <c r="F39" s="13" t="s">
        <v>344</v>
      </c>
      <c r="G39" s="13">
        <v>30224</v>
      </c>
      <c r="H39" s="71">
        <v>30.093100220803699</v>
      </c>
      <c r="I39" s="71">
        <v>2.2250789994043441</v>
      </c>
      <c r="J39" s="61">
        <v>9.1213164607680149E-3</v>
      </c>
      <c r="K39" s="63">
        <v>46566</v>
      </c>
      <c r="L39" s="10" t="s">
        <v>189</v>
      </c>
      <c r="M39" s="64">
        <v>0.02</v>
      </c>
      <c r="N39" s="13" t="s">
        <v>188</v>
      </c>
      <c r="O39" s="10" t="s">
        <v>201</v>
      </c>
      <c r="P39" s="10" t="s">
        <v>196</v>
      </c>
      <c r="Q39" s="82" t="s">
        <v>351</v>
      </c>
      <c r="R39" s="82" t="s">
        <v>352</v>
      </c>
    </row>
    <row r="40" spans="2:18" ht="58">
      <c r="B40" s="12">
        <f t="shared" si="0"/>
        <v>35</v>
      </c>
      <c r="C40" s="12" t="s">
        <v>65</v>
      </c>
      <c r="D40" s="12" t="s">
        <v>95</v>
      </c>
      <c r="E40" s="13" t="s">
        <v>128</v>
      </c>
      <c r="F40" s="13" t="s">
        <v>129</v>
      </c>
      <c r="G40" s="13">
        <v>35000</v>
      </c>
      <c r="H40" s="71">
        <v>28.89838990814998</v>
      </c>
      <c r="I40" s="71">
        <v>1.669473250648942</v>
      </c>
      <c r="J40" s="61">
        <v>8.7591958829378782E-3</v>
      </c>
      <c r="K40" s="63">
        <v>46492</v>
      </c>
      <c r="L40" s="10" t="s">
        <v>187</v>
      </c>
      <c r="M40" s="64">
        <v>7.4999999999999997E-2</v>
      </c>
      <c r="N40" s="13" t="s">
        <v>188</v>
      </c>
      <c r="O40" s="10" t="s">
        <v>192</v>
      </c>
      <c r="P40" s="10" t="s">
        <v>202</v>
      </c>
      <c r="Q40" s="82" t="s">
        <v>279</v>
      </c>
      <c r="R40" s="82" t="s">
        <v>280</v>
      </c>
    </row>
    <row r="41" spans="2:18" ht="72.5">
      <c r="B41" s="12">
        <f t="shared" si="0"/>
        <v>36</v>
      </c>
      <c r="C41" s="12" t="s">
        <v>501</v>
      </c>
      <c r="D41" s="12" t="s">
        <v>113</v>
      </c>
      <c r="E41" s="13" t="s">
        <v>502</v>
      </c>
      <c r="F41" s="13" t="s">
        <v>503</v>
      </c>
      <c r="G41" s="13">
        <v>27099</v>
      </c>
      <c r="H41" s="71">
        <v>27.566426470858101</v>
      </c>
      <c r="I41" s="71">
        <v>5.5871486004992157</v>
      </c>
      <c r="J41" s="61">
        <v>8.3554734370427011E-3</v>
      </c>
      <c r="K41" s="63">
        <v>49576</v>
      </c>
      <c r="L41" s="10" t="s">
        <v>187</v>
      </c>
      <c r="M41" s="64">
        <v>7.4999999999999997E-2</v>
      </c>
      <c r="N41" s="13" t="s">
        <v>188</v>
      </c>
      <c r="O41" s="10" t="s">
        <v>201</v>
      </c>
      <c r="P41" s="10" t="s">
        <v>196</v>
      </c>
      <c r="Q41" s="82" t="s">
        <v>515</v>
      </c>
      <c r="R41" s="82" t="s">
        <v>516</v>
      </c>
    </row>
    <row r="42" spans="2:18" ht="101.5">
      <c r="B42" s="12">
        <f t="shared" si="0"/>
        <v>37</v>
      </c>
      <c r="C42" s="12" t="s">
        <v>64</v>
      </c>
      <c r="D42" s="12" t="s">
        <v>105</v>
      </c>
      <c r="E42" s="13" t="s">
        <v>126</v>
      </c>
      <c r="F42" s="13" t="s">
        <v>127</v>
      </c>
      <c r="G42" s="13">
        <v>41250</v>
      </c>
      <c r="H42" s="71">
        <v>27.097391277825</v>
      </c>
      <c r="I42" s="71">
        <v>2.5655518486042519</v>
      </c>
      <c r="J42" s="61">
        <v>8.2133073459619704E-3</v>
      </c>
      <c r="K42" s="63">
        <v>47471</v>
      </c>
      <c r="L42" s="10" t="s">
        <v>189</v>
      </c>
      <c r="M42" s="64">
        <v>1.2500000000000001E-2</v>
      </c>
      <c r="N42" s="13" t="s">
        <v>188</v>
      </c>
      <c r="O42" s="10" t="s">
        <v>192</v>
      </c>
      <c r="P42" s="10" t="s">
        <v>200</v>
      </c>
      <c r="Q42" s="82" t="s">
        <v>266</v>
      </c>
      <c r="R42" s="82" t="s">
        <v>267</v>
      </c>
    </row>
    <row r="43" spans="2:18" ht="72.5">
      <c r="B43" s="12">
        <f t="shared" si="0"/>
        <v>38</v>
      </c>
      <c r="C43" s="12" t="s">
        <v>416</v>
      </c>
      <c r="D43" s="12" t="s">
        <v>105</v>
      </c>
      <c r="E43" s="13" t="s">
        <v>417</v>
      </c>
      <c r="F43" s="13" t="s">
        <v>418</v>
      </c>
      <c r="G43" s="13">
        <v>26000</v>
      </c>
      <c r="H43" s="71">
        <v>26.372582403180001</v>
      </c>
      <c r="I43" s="71">
        <v>1.5337953914920144</v>
      </c>
      <c r="J43" s="61">
        <v>7.9936154208794311E-3</v>
      </c>
      <c r="K43" s="63">
        <v>46202</v>
      </c>
      <c r="L43" s="10" t="s">
        <v>187</v>
      </c>
      <c r="M43" s="64">
        <v>7.0000000000000007E-2</v>
      </c>
      <c r="N43" s="13" t="s">
        <v>188</v>
      </c>
      <c r="O43" s="10" t="s">
        <v>193</v>
      </c>
      <c r="P43" s="10" t="s">
        <v>196</v>
      </c>
      <c r="Q43" s="82" t="s">
        <v>420</v>
      </c>
      <c r="R43" s="82" t="s">
        <v>517</v>
      </c>
    </row>
    <row r="44" spans="2:18" ht="101.5">
      <c r="B44" s="12">
        <f t="shared" si="0"/>
        <v>39</v>
      </c>
      <c r="C44" s="12" t="s">
        <v>66</v>
      </c>
      <c r="D44" s="12" t="s">
        <v>105</v>
      </c>
      <c r="E44" s="13" t="s">
        <v>130</v>
      </c>
      <c r="F44" s="13" t="s">
        <v>131</v>
      </c>
      <c r="G44" s="13">
        <v>40000</v>
      </c>
      <c r="H44" s="71">
        <v>25.715380802440801</v>
      </c>
      <c r="I44" s="71">
        <v>2.5655518486279765</v>
      </c>
      <c r="J44" s="61">
        <v>7.7944154801992925E-3</v>
      </c>
      <c r="K44" s="63">
        <v>47471</v>
      </c>
      <c r="L44" s="10" t="s">
        <v>189</v>
      </c>
      <c r="M44" s="64">
        <v>1.2500000000000001E-2</v>
      </c>
      <c r="N44" s="13" t="s">
        <v>188</v>
      </c>
      <c r="O44" s="10" t="s">
        <v>192</v>
      </c>
      <c r="P44" s="10" t="s">
        <v>200</v>
      </c>
      <c r="Q44" s="82" t="s">
        <v>266</v>
      </c>
      <c r="R44" s="82" t="s">
        <v>267</v>
      </c>
    </row>
    <row r="45" spans="2:18" ht="72.5">
      <c r="B45" s="12">
        <f t="shared" si="0"/>
        <v>40</v>
      </c>
      <c r="C45" s="12" t="s">
        <v>531</v>
      </c>
      <c r="D45" s="12" t="s">
        <v>533</v>
      </c>
      <c r="E45" s="13" t="s">
        <v>537</v>
      </c>
      <c r="F45" s="13" t="s">
        <v>535</v>
      </c>
      <c r="G45" s="13">
        <v>26097</v>
      </c>
      <c r="H45" s="71">
        <v>25.4347639448061</v>
      </c>
      <c r="I45" s="71">
        <v>6.3502331106114625</v>
      </c>
      <c r="J45" s="61">
        <v>7.7093595988201149E-3</v>
      </c>
      <c r="K45" s="63">
        <v>0</v>
      </c>
      <c r="L45" s="10" t="s">
        <v>187</v>
      </c>
      <c r="M45" s="64">
        <v>7.1057999999999996E-2</v>
      </c>
      <c r="N45" s="13" t="s">
        <v>188</v>
      </c>
      <c r="O45" s="10" t="s">
        <v>192</v>
      </c>
      <c r="P45" s="10" t="s">
        <v>203</v>
      </c>
      <c r="Q45" s="82" t="s">
        <v>542</v>
      </c>
      <c r="R45" s="82" t="s">
        <v>543</v>
      </c>
    </row>
    <row r="46" spans="2:18" ht="72.5">
      <c r="B46" s="12">
        <f t="shared" si="0"/>
        <v>41</v>
      </c>
      <c r="C46" s="12" t="s">
        <v>438</v>
      </c>
      <c r="D46" s="12" t="s">
        <v>113</v>
      </c>
      <c r="E46" s="13" t="s">
        <v>439</v>
      </c>
      <c r="F46" s="13" t="s">
        <v>440</v>
      </c>
      <c r="G46" s="13">
        <v>25850</v>
      </c>
      <c r="H46" s="71">
        <v>25.3365677304025</v>
      </c>
      <c r="I46" s="71">
        <v>2.5999642042354916</v>
      </c>
      <c r="J46" s="61">
        <v>7.6795960071578146E-3</v>
      </c>
      <c r="K46" s="63">
        <v>47325</v>
      </c>
      <c r="L46" s="10" t="s">
        <v>187</v>
      </c>
      <c r="M46" s="64">
        <v>0.12</v>
      </c>
      <c r="N46" s="13" t="s">
        <v>188</v>
      </c>
      <c r="O46" s="10" t="s">
        <v>201</v>
      </c>
      <c r="P46" s="10" t="s">
        <v>196</v>
      </c>
      <c r="Q46" s="82" t="s">
        <v>445</v>
      </c>
      <c r="R46" s="82" t="s">
        <v>446</v>
      </c>
    </row>
    <row r="47" spans="2:18" ht="101.5">
      <c r="B47" s="12">
        <f t="shared" si="0"/>
        <v>42</v>
      </c>
      <c r="C47" s="12" t="s">
        <v>73</v>
      </c>
      <c r="D47" s="12" t="s">
        <v>95</v>
      </c>
      <c r="E47" s="13" t="s">
        <v>538</v>
      </c>
      <c r="F47" s="13" t="s">
        <v>144</v>
      </c>
      <c r="G47" s="13">
        <v>22595</v>
      </c>
      <c r="H47" s="71">
        <v>24.48690057</v>
      </c>
      <c r="I47" s="71">
        <v>3.9813285838233035</v>
      </c>
      <c r="J47" s="61">
        <v>7.4220591299504731E-3</v>
      </c>
      <c r="K47" s="63">
        <v>47800</v>
      </c>
      <c r="L47" s="10" t="s">
        <v>187</v>
      </c>
      <c r="M47" s="64">
        <v>5.3400000000000003E-2</v>
      </c>
      <c r="N47" s="13" t="s">
        <v>188</v>
      </c>
      <c r="O47" s="10" t="s">
        <v>193</v>
      </c>
      <c r="P47" s="10" t="s">
        <v>195</v>
      </c>
      <c r="Q47" s="82" t="s">
        <v>292</v>
      </c>
      <c r="R47" s="82" t="s">
        <v>293</v>
      </c>
    </row>
    <row r="48" spans="2:18" ht="87">
      <c r="B48" s="12">
        <f t="shared" si="0"/>
        <v>43</v>
      </c>
      <c r="C48" s="12" t="s">
        <v>75</v>
      </c>
      <c r="D48" s="12" t="s">
        <v>100</v>
      </c>
      <c r="E48" s="13" t="s">
        <v>120</v>
      </c>
      <c r="F48" s="13" t="s">
        <v>147</v>
      </c>
      <c r="G48" s="13">
        <v>22894</v>
      </c>
      <c r="H48" s="71">
        <v>21.359684918023721</v>
      </c>
      <c r="I48" s="71">
        <v>4.7216038039825499</v>
      </c>
      <c r="J48" s="61">
        <v>6.4741899043323226E-3</v>
      </c>
      <c r="K48" s="63">
        <v>49941</v>
      </c>
      <c r="L48" s="10" t="s">
        <v>189</v>
      </c>
      <c r="M48" s="64">
        <v>1.4E-2</v>
      </c>
      <c r="N48" s="13" t="s">
        <v>188</v>
      </c>
      <c r="O48" s="10" t="s">
        <v>192</v>
      </c>
      <c r="P48" s="10" t="s">
        <v>200</v>
      </c>
      <c r="Q48" s="82" t="s">
        <v>274</v>
      </c>
      <c r="R48" s="82" t="s">
        <v>422</v>
      </c>
    </row>
    <row r="49" spans="2:18" ht="101.5">
      <c r="B49" s="12">
        <f t="shared" si="0"/>
        <v>44</v>
      </c>
      <c r="C49" s="12" t="s">
        <v>58</v>
      </c>
      <c r="D49" s="12" t="s">
        <v>113</v>
      </c>
      <c r="E49" s="13" t="s">
        <v>114</v>
      </c>
      <c r="F49" s="13" t="s">
        <v>115</v>
      </c>
      <c r="G49" s="13">
        <v>40000</v>
      </c>
      <c r="H49" s="71">
        <v>21.260607071705184</v>
      </c>
      <c r="I49" s="71">
        <v>0.57279980847184386</v>
      </c>
      <c r="J49" s="61">
        <v>6.4441590871718501E-3</v>
      </c>
      <c r="K49" s="63">
        <v>45638</v>
      </c>
      <c r="L49" s="10" t="s">
        <v>187</v>
      </c>
      <c r="M49" s="64">
        <v>5.96E-2</v>
      </c>
      <c r="N49" s="13" t="s">
        <v>188</v>
      </c>
      <c r="O49" s="10" t="s">
        <v>193</v>
      </c>
      <c r="P49" s="10" t="s">
        <v>196</v>
      </c>
      <c r="Q49" s="82" t="s">
        <v>268</v>
      </c>
      <c r="R49" s="82" t="s">
        <v>269</v>
      </c>
    </row>
    <row r="50" spans="2:18" ht="29">
      <c r="B50" s="12">
        <f t="shared" si="0"/>
        <v>45</v>
      </c>
      <c r="C50" s="12" t="s">
        <v>532</v>
      </c>
      <c r="D50" s="12" t="s">
        <v>533</v>
      </c>
      <c r="E50" s="13" t="s">
        <v>539</v>
      </c>
      <c r="F50" s="13" t="s">
        <v>540</v>
      </c>
      <c r="G50" s="13">
        <v>20000</v>
      </c>
      <c r="H50" s="71">
        <v>20.0491551028</v>
      </c>
      <c r="I50" s="71">
        <v>2</v>
      </c>
      <c r="J50" s="61">
        <v>6.0769640589319329E-3</v>
      </c>
      <c r="K50" s="63">
        <v>0</v>
      </c>
      <c r="L50" s="10" t="s">
        <v>187</v>
      </c>
      <c r="M50" s="64">
        <v>0.12</v>
      </c>
      <c r="N50" s="13" t="s">
        <v>541</v>
      </c>
      <c r="O50" s="10" t="s">
        <v>192</v>
      </c>
      <c r="P50" s="10" t="s">
        <v>195</v>
      </c>
      <c r="Q50" s="82" t="e">
        <v>#N/A</v>
      </c>
      <c r="R50" s="82" t="s">
        <v>545</v>
      </c>
    </row>
    <row r="51" spans="2:18" ht="72.5">
      <c r="B51" s="12">
        <f t="shared" si="0"/>
        <v>46</v>
      </c>
      <c r="C51" s="12" t="s">
        <v>504</v>
      </c>
      <c r="D51" s="12" t="s">
        <v>105</v>
      </c>
      <c r="E51" s="13" t="s">
        <v>505</v>
      </c>
      <c r="F51" s="13" t="s">
        <v>506</v>
      </c>
      <c r="G51" s="13">
        <v>17088</v>
      </c>
      <c r="H51" s="71">
        <v>19.6592299782643</v>
      </c>
      <c r="I51" s="71">
        <v>2.0812636186225935</v>
      </c>
      <c r="J51" s="61">
        <v>5.9587764866712405E-3</v>
      </c>
      <c r="K51" s="63">
        <v>47639</v>
      </c>
      <c r="L51" s="10" t="s">
        <v>189</v>
      </c>
      <c r="M51" s="64">
        <v>3.4500000000000003E-2</v>
      </c>
      <c r="N51" s="13" t="s">
        <v>188</v>
      </c>
      <c r="O51" s="10" t="s">
        <v>201</v>
      </c>
      <c r="P51" s="10" t="s">
        <v>196</v>
      </c>
      <c r="Q51" s="82" t="s">
        <v>518</v>
      </c>
      <c r="R51" s="82" t="s">
        <v>517</v>
      </c>
    </row>
    <row r="52" spans="2:18" ht="87">
      <c r="B52" s="12">
        <f t="shared" si="0"/>
        <v>47</v>
      </c>
      <c r="C52" s="12" t="s">
        <v>62</v>
      </c>
      <c r="D52" s="12" t="s">
        <v>95</v>
      </c>
      <c r="E52" s="13" t="s">
        <v>122</v>
      </c>
      <c r="F52" s="13" t="s">
        <v>123</v>
      </c>
      <c r="G52" s="13">
        <v>19973</v>
      </c>
      <c r="H52" s="71">
        <v>17.19510604479516</v>
      </c>
      <c r="I52" s="71">
        <v>1.5561042085842454</v>
      </c>
      <c r="J52" s="61">
        <v>5.2118925155679062E-3</v>
      </c>
      <c r="K52" s="63">
        <v>46442</v>
      </c>
      <c r="L52" s="10" t="s">
        <v>189</v>
      </c>
      <c r="M52" s="64">
        <v>3.15E-2</v>
      </c>
      <c r="N52" s="13" t="s">
        <v>188</v>
      </c>
      <c r="O52" s="10" t="s">
        <v>193</v>
      </c>
      <c r="P52" s="10" t="s">
        <v>196</v>
      </c>
      <c r="Q52" s="82" t="s">
        <v>275</v>
      </c>
      <c r="R52" s="82" t="s">
        <v>276</v>
      </c>
    </row>
    <row r="53" spans="2:18" ht="116">
      <c r="B53" s="12">
        <f t="shared" si="0"/>
        <v>48</v>
      </c>
      <c r="C53" s="12" t="s">
        <v>67</v>
      </c>
      <c r="D53" s="12" t="s">
        <v>100</v>
      </c>
      <c r="E53" s="13" t="s">
        <v>132</v>
      </c>
      <c r="F53" s="13" t="s">
        <v>133</v>
      </c>
      <c r="G53" s="13">
        <v>41545</v>
      </c>
      <c r="H53" s="71">
        <v>16.01443769405126</v>
      </c>
      <c r="I53" s="71">
        <v>1.0064828539284882</v>
      </c>
      <c r="J53" s="61">
        <v>4.8540281020202697E-3</v>
      </c>
      <c r="K53" s="63">
        <v>46014</v>
      </c>
      <c r="L53" s="10" t="s">
        <v>189</v>
      </c>
      <c r="M53" s="64">
        <v>3.5000000000000003E-2</v>
      </c>
      <c r="N53" s="13" t="s">
        <v>188</v>
      </c>
      <c r="O53" s="10" t="s">
        <v>201</v>
      </c>
      <c r="P53" s="10" t="s">
        <v>196</v>
      </c>
      <c r="Q53" s="82" t="s">
        <v>281</v>
      </c>
      <c r="R53" s="82" t="s">
        <v>282</v>
      </c>
    </row>
    <row r="54" spans="2:18" ht="72.5">
      <c r="B54" s="12">
        <f t="shared" si="0"/>
        <v>49</v>
      </c>
      <c r="C54" s="12" t="s">
        <v>69</v>
      </c>
      <c r="D54" s="12" t="s">
        <v>100</v>
      </c>
      <c r="E54" s="13" t="s">
        <v>136</v>
      </c>
      <c r="F54" s="13" t="s">
        <v>137</v>
      </c>
      <c r="G54" s="13">
        <v>30175</v>
      </c>
      <c r="H54" s="71">
        <v>15.1551255211058</v>
      </c>
      <c r="I54" s="71">
        <v>0.35579665975486779</v>
      </c>
      <c r="J54" s="61">
        <v>4.5935677901708704E-3</v>
      </c>
      <c r="K54" s="63">
        <v>45460</v>
      </c>
      <c r="L54" s="10" t="s">
        <v>189</v>
      </c>
      <c r="M54" s="64">
        <v>2.5000000000000001E-2</v>
      </c>
      <c r="N54" s="13" t="s">
        <v>188</v>
      </c>
      <c r="O54" s="10" t="s">
        <v>193</v>
      </c>
      <c r="P54" s="10" t="s">
        <v>196</v>
      </c>
      <c r="Q54" s="82" t="s">
        <v>285</v>
      </c>
      <c r="R54" s="82" t="s">
        <v>514</v>
      </c>
    </row>
    <row r="55" spans="2:18" ht="116">
      <c r="B55" s="12">
        <f t="shared" si="0"/>
        <v>50</v>
      </c>
      <c r="C55" s="12" t="s">
        <v>71</v>
      </c>
      <c r="D55" s="12" t="s">
        <v>95</v>
      </c>
      <c r="E55" s="13" t="s">
        <v>140</v>
      </c>
      <c r="F55" s="13" t="s">
        <v>141</v>
      </c>
      <c r="G55" s="13">
        <v>37241</v>
      </c>
      <c r="H55" s="71">
        <v>14.390631736082852</v>
      </c>
      <c r="I55" s="71">
        <v>5.2858803836344102</v>
      </c>
      <c r="J55" s="61">
        <v>4.3618472398015201E-3</v>
      </c>
      <c r="K55" s="63">
        <v>49558</v>
      </c>
      <c r="L55" s="10" t="s">
        <v>187</v>
      </c>
      <c r="M55" s="64">
        <v>5.5E-2</v>
      </c>
      <c r="N55" s="13" t="s">
        <v>188</v>
      </c>
      <c r="O55" s="10" t="s">
        <v>192</v>
      </c>
      <c r="P55" s="10" t="s">
        <v>196</v>
      </c>
      <c r="Q55" s="82" t="s">
        <v>288</v>
      </c>
      <c r="R55" s="82" t="s">
        <v>289</v>
      </c>
    </row>
    <row r="56" spans="2:18" ht="72.5">
      <c r="B56" s="12">
        <f t="shared" si="0"/>
        <v>51</v>
      </c>
      <c r="C56" s="12" t="s">
        <v>77</v>
      </c>
      <c r="D56" s="12" t="s">
        <v>95</v>
      </c>
      <c r="E56" s="13" t="s">
        <v>149</v>
      </c>
      <c r="F56" s="13" t="s">
        <v>150</v>
      </c>
      <c r="G56" s="13">
        <v>20000</v>
      </c>
      <c r="H56" s="71">
        <v>12.899674162799998</v>
      </c>
      <c r="I56" s="71">
        <v>1.445621960622165</v>
      </c>
      <c r="J56" s="61">
        <v>3.9099331546555123E-3</v>
      </c>
      <c r="K56" s="63">
        <v>46314</v>
      </c>
      <c r="L56" s="10" t="s">
        <v>187</v>
      </c>
      <c r="M56" s="64">
        <v>7.4999999999999997E-2</v>
      </c>
      <c r="N56" s="13" t="s">
        <v>188</v>
      </c>
      <c r="O56" s="10" t="s">
        <v>193</v>
      </c>
      <c r="P56" s="10" t="s">
        <v>194</v>
      </c>
      <c r="Q56" s="82" t="s">
        <v>296</v>
      </c>
      <c r="R56" s="82" t="s">
        <v>468</v>
      </c>
    </row>
    <row r="57" spans="2:18" ht="72.5">
      <c r="B57" s="12">
        <f t="shared" si="0"/>
        <v>52</v>
      </c>
      <c r="C57" s="12" t="s">
        <v>371</v>
      </c>
      <c r="D57" s="12" t="s">
        <v>172</v>
      </c>
      <c r="E57" s="13" t="s">
        <v>372</v>
      </c>
      <c r="F57" s="13" t="s">
        <v>373</v>
      </c>
      <c r="G57" s="13">
        <v>11150</v>
      </c>
      <c r="H57" s="71">
        <v>10.0039193523909</v>
      </c>
      <c r="I57" s="71">
        <v>11.581913933488988</v>
      </c>
      <c r="J57" s="61">
        <v>3.0322204622200213E-3</v>
      </c>
      <c r="K57" s="63">
        <v>53807</v>
      </c>
      <c r="L57" s="10" t="s">
        <v>187</v>
      </c>
      <c r="M57" s="64">
        <v>6.6500000000000004E-2</v>
      </c>
      <c r="N57" s="13" t="s">
        <v>188</v>
      </c>
      <c r="O57" s="10" t="s">
        <v>192</v>
      </c>
      <c r="P57" s="10" t="s">
        <v>203</v>
      </c>
      <c r="Q57" s="82" t="s">
        <v>376</v>
      </c>
      <c r="R57" s="82" t="s">
        <v>377</v>
      </c>
    </row>
    <row r="58" spans="2:18" ht="58">
      <c r="B58" s="12">
        <f t="shared" si="0"/>
        <v>53</v>
      </c>
      <c r="C58" s="12" t="s">
        <v>72</v>
      </c>
      <c r="D58" s="12" t="s">
        <v>100</v>
      </c>
      <c r="E58" s="13" t="s">
        <v>142</v>
      </c>
      <c r="F58" s="13" t="s">
        <v>143</v>
      </c>
      <c r="G58" s="13">
        <v>78794</v>
      </c>
      <c r="H58" s="71">
        <v>9.5349685443423002</v>
      </c>
      <c r="I58" s="71">
        <v>0.65835363351506115</v>
      </c>
      <c r="J58" s="61">
        <v>2.8900799485022922E-3</v>
      </c>
      <c r="K58" s="63">
        <v>45653</v>
      </c>
      <c r="L58" s="10" t="s">
        <v>189</v>
      </c>
      <c r="M58" s="64">
        <v>1.4999999999999999E-2</v>
      </c>
      <c r="N58" s="13" t="s">
        <v>188</v>
      </c>
      <c r="O58" s="10" t="s">
        <v>201</v>
      </c>
      <c r="P58" s="10" t="s">
        <v>196</v>
      </c>
      <c r="Q58" s="82" t="s">
        <v>290</v>
      </c>
      <c r="R58" s="82" t="s">
        <v>291</v>
      </c>
    </row>
    <row r="59" spans="2:18" ht="29">
      <c r="B59" s="12">
        <f t="shared" si="0"/>
        <v>54</v>
      </c>
      <c r="C59" s="12" t="s">
        <v>81</v>
      </c>
      <c r="D59" s="12" t="s">
        <v>113</v>
      </c>
      <c r="E59" s="13" t="s">
        <v>158</v>
      </c>
      <c r="F59" s="13" t="s">
        <v>159</v>
      </c>
      <c r="G59" s="13">
        <v>10000</v>
      </c>
      <c r="H59" s="71">
        <v>9.2381159646000004</v>
      </c>
      <c r="I59" s="71">
        <v>5.5203388331644687</v>
      </c>
      <c r="J59" s="61">
        <v>2.8001029669963108E-3</v>
      </c>
      <c r="K59" s="63">
        <v>49116</v>
      </c>
      <c r="L59" s="10" t="s">
        <v>189</v>
      </c>
      <c r="M59" s="64">
        <v>1.09E-2</v>
      </c>
      <c r="N59" s="13" t="s">
        <v>188</v>
      </c>
      <c r="O59" s="10" t="s">
        <v>193</v>
      </c>
      <c r="P59" s="10" t="s">
        <v>199</v>
      </c>
      <c r="Q59" s="82" t="s">
        <v>302</v>
      </c>
      <c r="R59" s="82" t="s">
        <v>303</v>
      </c>
    </row>
    <row r="60" spans="2:18" ht="58">
      <c r="B60" s="12">
        <f t="shared" si="0"/>
        <v>55</v>
      </c>
      <c r="C60" s="12" t="s">
        <v>88</v>
      </c>
      <c r="D60" s="12" t="s">
        <v>95</v>
      </c>
      <c r="E60" s="13" t="s">
        <v>175</v>
      </c>
      <c r="F60" s="13" t="s">
        <v>176</v>
      </c>
      <c r="G60" s="13">
        <v>9216</v>
      </c>
      <c r="H60" s="71">
        <v>8.9925856216262723</v>
      </c>
      <c r="I60" s="71">
        <v>4.4198057270337348</v>
      </c>
      <c r="J60" s="61">
        <v>2.7256819222202049E-3</v>
      </c>
      <c r="K60" s="63">
        <v>48745</v>
      </c>
      <c r="L60" s="10" t="s">
        <v>187</v>
      </c>
      <c r="M60" s="64">
        <v>6.4699999999999994E-2</v>
      </c>
      <c r="N60" s="13" t="s">
        <v>188</v>
      </c>
      <c r="O60" s="10" t="s">
        <v>192</v>
      </c>
      <c r="P60" s="10" t="s">
        <v>205</v>
      </c>
      <c r="Q60" s="82" t="s">
        <v>315</v>
      </c>
      <c r="R60" s="82" t="s">
        <v>316</v>
      </c>
    </row>
    <row r="61" spans="2:18" ht="72.5">
      <c r="B61" s="12">
        <f t="shared" si="0"/>
        <v>56</v>
      </c>
      <c r="C61" s="12" t="s">
        <v>383</v>
      </c>
      <c r="D61" s="12" t="s">
        <v>95</v>
      </c>
      <c r="E61" s="13" t="s">
        <v>384</v>
      </c>
      <c r="F61" s="13" t="s">
        <v>385</v>
      </c>
      <c r="G61" s="13">
        <v>11000</v>
      </c>
      <c r="H61" s="71">
        <v>8.8847554954400003</v>
      </c>
      <c r="I61" s="71">
        <v>2.3470719018162369</v>
      </c>
      <c r="J61" s="61">
        <v>2.6929982605923613E-3</v>
      </c>
      <c r="K61" s="63">
        <v>46290</v>
      </c>
      <c r="L61" s="10" t="s">
        <v>189</v>
      </c>
      <c r="M61" s="64">
        <v>0.05</v>
      </c>
      <c r="N61" s="13" t="s">
        <v>188</v>
      </c>
      <c r="O61" s="10" t="s">
        <v>201</v>
      </c>
      <c r="P61" s="10" t="s">
        <v>196</v>
      </c>
      <c r="Q61" s="82" t="s">
        <v>391</v>
      </c>
      <c r="R61" s="82" t="s">
        <v>392</v>
      </c>
    </row>
    <row r="62" spans="2:18">
      <c r="B62" s="12">
        <f t="shared" si="0"/>
        <v>57</v>
      </c>
      <c r="C62" s="12" t="s">
        <v>83</v>
      </c>
      <c r="D62" s="12" t="s">
        <v>162</v>
      </c>
      <c r="E62" s="13" t="s">
        <v>163</v>
      </c>
      <c r="F62" s="13" t="s">
        <v>164</v>
      </c>
      <c r="G62" s="13">
        <v>29</v>
      </c>
      <c r="H62" s="71">
        <v>8.8000000000000007</v>
      </c>
      <c r="I62" s="71" t="s">
        <v>15</v>
      </c>
      <c r="J62" s="61">
        <v>2.6673085945218985E-3</v>
      </c>
      <c r="K62" s="63" t="s">
        <v>15</v>
      </c>
      <c r="L62" s="10" t="s">
        <v>187</v>
      </c>
      <c r="M62" s="64">
        <v>0.12</v>
      </c>
      <c r="N62" s="13" t="s">
        <v>188</v>
      </c>
      <c r="O62" s="10" t="s">
        <v>201</v>
      </c>
      <c r="P62" s="10" t="s">
        <v>196</v>
      </c>
      <c r="Q62" s="82" t="s">
        <v>305</v>
      </c>
      <c r="R62" s="82" t="s">
        <v>306</v>
      </c>
    </row>
    <row r="63" spans="2:18" ht="101.5">
      <c r="B63" s="12">
        <f t="shared" si="0"/>
        <v>58</v>
      </c>
      <c r="C63" s="12" t="s">
        <v>79</v>
      </c>
      <c r="D63" s="12" t="s">
        <v>105</v>
      </c>
      <c r="E63" s="13" t="s">
        <v>153</v>
      </c>
      <c r="F63" s="13" t="s">
        <v>154</v>
      </c>
      <c r="G63" s="13">
        <v>15000</v>
      </c>
      <c r="H63" s="71">
        <v>8.4644196540208494</v>
      </c>
      <c r="I63" s="71">
        <v>0.92685693198338526</v>
      </c>
      <c r="J63" s="61">
        <v>2.565593101228396E-3</v>
      </c>
      <c r="K63" s="63">
        <v>45583</v>
      </c>
      <c r="L63" s="10" t="s">
        <v>187</v>
      </c>
      <c r="M63" s="64">
        <v>0.12</v>
      </c>
      <c r="N63" s="13" t="s">
        <v>188</v>
      </c>
      <c r="O63" s="10" t="s">
        <v>201</v>
      </c>
      <c r="P63" s="10" t="s">
        <v>196</v>
      </c>
      <c r="Q63" s="82" t="s">
        <v>299</v>
      </c>
      <c r="R63" s="82" t="s">
        <v>300</v>
      </c>
    </row>
    <row r="64" spans="2:18" ht="72.5">
      <c r="B64" s="12">
        <f t="shared" si="0"/>
        <v>59</v>
      </c>
      <c r="C64" s="12" t="s">
        <v>389</v>
      </c>
      <c r="D64" s="12" t="s">
        <v>105</v>
      </c>
      <c r="E64" s="13" t="s">
        <v>390</v>
      </c>
      <c r="F64" s="13" t="s">
        <v>507</v>
      </c>
      <c r="G64" s="13">
        <v>8079</v>
      </c>
      <c r="H64" s="71">
        <v>8.035283603369221</v>
      </c>
      <c r="I64" s="71">
        <v>4.6794557595827424</v>
      </c>
      <c r="J64" s="61">
        <v>2.4355205698508649E-3</v>
      </c>
      <c r="K64" s="63">
        <v>49002</v>
      </c>
      <c r="L64" s="10" t="s">
        <v>187</v>
      </c>
      <c r="M64" s="64">
        <v>0.06</v>
      </c>
      <c r="N64" s="13" t="s">
        <v>188</v>
      </c>
      <c r="O64" s="10" t="s">
        <v>193</v>
      </c>
      <c r="P64" s="10" t="s">
        <v>203</v>
      </c>
      <c r="Q64" s="82" t="s">
        <v>309</v>
      </c>
      <c r="R64" s="82" t="s">
        <v>469</v>
      </c>
    </row>
    <row r="65" spans="2:18" ht="87">
      <c r="B65" s="12">
        <f t="shared" si="0"/>
        <v>60</v>
      </c>
      <c r="C65" s="12" t="s">
        <v>85</v>
      </c>
      <c r="D65" s="12" t="s">
        <v>95</v>
      </c>
      <c r="E65" s="13" t="s">
        <v>168</v>
      </c>
      <c r="F65" s="13" t="s">
        <v>169</v>
      </c>
      <c r="G65" s="13">
        <v>6889</v>
      </c>
      <c r="H65" s="71">
        <v>6.9995418890978645</v>
      </c>
      <c r="I65" s="71">
        <v>4.2200340336422357</v>
      </c>
      <c r="J65" s="61">
        <v>2.1215838907394065E-3</v>
      </c>
      <c r="K65" s="63">
        <v>48512</v>
      </c>
      <c r="L65" s="10" t="s">
        <v>187</v>
      </c>
      <c r="M65" s="64">
        <v>7.0000000000000007E-2</v>
      </c>
      <c r="N65" s="13" t="s">
        <v>188</v>
      </c>
      <c r="O65" s="10" t="s">
        <v>192</v>
      </c>
      <c r="P65" s="10" t="s">
        <v>195</v>
      </c>
      <c r="Q65" s="82" t="s">
        <v>310</v>
      </c>
      <c r="R65" s="82" t="s">
        <v>311</v>
      </c>
    </row>
    <row r="66" spans="2:18" ht="101.5">
      <c r="B66" s="12">
        <f t="shared" si="0"/>
        <v>61</v>
      </c>
      <c r="C66" s="12" t="s">
        <v>345</v>
      </c>
      <c r="D66" s="12" t="s">
        <v>95</v>
      </c>
      <c r="E66" s="13" t="s">
        <v>346</v>
      </c>
      <c r="F66" s="13" t="s">
        <v>347</v>
      </c>
      <c r="G66" s="13">
        <v>7856</v>
      </c>
      <c r="H66" s="71">
        <v>6.6200047824977597</v>
      </c>
      <c r="I66" s="71">
        <v>1.9663873004725949</v>
      </c>
      <c r="J66" s="61">
        <v>2.0065449604695844E-3</v>
      </c>
      <c r="K66" s="63">
        <v>46078</v>
      </c>
      <c r="L66" s="10" t="s">
        <v>189</v>
      </c>
      <c r="M66" s="64">
        <v>4.4999999999999998E-2</v>
      </c>
      <c r="N66" s="13" t="s">
        <v>188</v>
      </c>
      <c r="O66" s="10" t="s">
        <v>201</v>
      </c>
      <c r="P66" s="10" t="s">
        <v>196</v>
      </c>
      <c r="Q66" s="82" t="s">
        <v>353</v>
      </c>
      <c r="R66" s="82" t="s">
        <v>470</v>
      </c>
    </row>
    <row r="67" spans="2:18" ht="87">
      <c r="B67" s="12">
        <f t="shared" si="0"/>
        <v>62</v>
      </c>
      <c r="C67" s="12" t="s">
        <v>471</v>
      </c>
      <c r="D67" s="12" t="s">
        <v>105</v>
      </c>
      <c r="E67" s="13" t="s">
        <v>472</v>
      </c>
      <c r="F67" s="13" t="s">
        <v>473</v>
      </c>
      <c r="G67" s="13">
        <v>6655</v>
      </c>
      <c r="H67" s="71">
        <v>6.3886661302854906</v>
      </c>
      <c r="I67" s="71">
        <v>5.0062706665262411</v>
      </c>
      <c r="J67" s="61">
        <v>1.9364254632774371E-3</v>
      </c>
      <c r="K67" s="63">
        <v>49388</v>
      </c>
      <c r="L67" s="10" t="s">
        <v>187</v>
      </c>
      <c r="M67" s="64">
        <v>7.0000000000000007E-2</v>
      </c>
      <c r="N67" s="13" t="s">
        <v>188</v>
      </c>
      <c r="O67" s="10" t="s">
        <v>193</v>
      </c>
      <c r="P67" s="10" t="s">
        <v>195</v>
      </c>
      <c r="Q67" s="82" t="s">
        <v>483</v>
      </c>
      <c r="R67" s="82" t="s">
        <v>484</v>
      </c>
    </row>
    <row r="68" spans="2:18" ht="72.5">
      <c r="B68" s="12">
        <f t="shared" si="0"/>
        <v>63</v>
      </c>
      <c r="C68" s="12" t="s">
        <v>358</v>
      </c>
      <c r="D68" s="12" t="s">
        <v>105</v>
      </c>
      <c r="E68" s="13" t="s">
        <v>359</v>
      </c>
      <c r="F68" s="13" t="s">
        <v>508</v>
      </c>
      <c r="G68" s="13">
        <v>6050</v>
      </c>
      <c r="H68" s="71">
        <v>5.9967542293889995</v>
      </c>
      <c r="I68" s="71">
        <v>4.6794557595827442</v>
      </c>
      <c r="J68" s="61">
        <v>1.8176356926460024E-3</v>
      </c>
      <c r="K68" s="63">
        <v>49002</v>
      </c>
      <c r="L68" s="10" t="s">
        <v>187</v>
      </c>
      <c r="M68" s="64">
        <v>0.06</v>
      </c>
      <c r="N68" s="13" t="s">
        <v>188</v>
      </c>
      <c r="O68" s="10" t="s">
        <v>193</v>
      </c>
      <c r="P68" s="10" t="s">
        <v>203</v>
      </c>
      <c r="Q68" s="82" t="s">
        <v>309</v>
      </c>
      <c r="R68" s="82" t="s">
        <v>469</v>
      </c>
    </row>
    <row r="69" spans="2:18" ht="87">
      <c r="B69" s="12">
        <f t="shared" si="0"/>
        <v>64</v>
      </c>
      <c r="C69" s="12" t="s">
        <v>474</v>
      </c>
      <c r="D69" s="12" t="s">
        <v>105</v>
      </c>
      <c r="E69" s="13" t="s">
        <v>475</v>
      </c>
      <c r="F69" s="13" t="s">
        <v>476</v>
      </c>
      <c r="G69" s="13">
        <v>5737</v>
      </c>
      <c r="H69" s="71">
        <v>5.7575668282123305</v>
      </c>
      <c r="I69" s="71">
        <v>5.0062706665262411</v>
      </c>
      <c r="J69" s="61">
        <v>1.7451372141391972E-3</v>
      </c>
      <c r="K69" s="63">
        <v>49388</v>
      </c>
      <c r="L69" s="10" t="s">
        <v>187</v>
      </c>
      <c r="M69" s="64">
        <v>7.0000000000000007E-2</v>
      </c>
      <c r="N69" s="13" t="s">
        <v>188</v>
      </c>
      <c r="O69" s="10" t="s">
        <v>193</v>
      </c>
      <c r="P69" s="10" t="s">
        <v>195</v>
      </c>
      <c r="Q69" s="82" t="s">
        <v>483</v>
      </c>
      <c r="R69" s="82" t="s">
        <v>484</v>
      </c>
    </row>
    <row r="70" spans="2:18" ht="101.5">
      <c r="B70" s="12">
        <f t="shared" si="0"/>
        <v>65</v>
      </c>
      <c r="C70" s="12" t="s">
        <v>84</v>
      </c>
      <c r="D70" s="12" t="s">
        <v>165</v>
      </c>
      <c r="E70" s="13" t="s">
        <v>166</v>
      </c>
      <c r="F70" s="13" t="s">
        <v>167</v>
      </c>
      <c r="G70" s="13">
        <v>13702</v>
      </c>
      <c r="H70" s="71">
        <v>4.9666128364086299</v>
      </c>
      <c r="I70" s="71">
        <v>5.5923685631806794</v>
      </c>
      <c r="J70" s="61">
        <v>1.5053964891154001E-3</v>
      </c>
      <c r="K70" s="63">
        <v>51424</v>
      </c>
      <c r="L70" s="10" t="s">
        <v>187</v>
      </c>
      <c r="M70" s="64">
        <v>8.5000000000000006E-2</v>
      </c>
      <c r="N70" s="13" t="s">
        <v>188</v>
      </c>
      <c r="O70" s="10" t="s">
        <v>201</v>
      </c>
      <c r="P70" s="10" t="s">
        <v>196</v>
      </c>
      <c r="Q70" s="82" t="s">
        <v>307</v>
      </c>
      <c r="R70" s="82" t="s">
        <v>308</v>
      </c>
    </row>
    <row r="71" spans="2:18" ht="58">
      <c r="B71" s="12">
        <f t="shared" si="0"/>
        <v>66</v>
      </c>
      <c r="C71" s="12" t="s">
        <v>89</v>
      </c>
      <c r="D71" s="12" t="s">
        <v>178</v>
      </c>
      <c r="E71" s="13" t="s">
        <v>179</v>
      </c>
      <c r="F71" s="13" t="s">
        <v>180</v>
      </c>
      <c r="G71" s="13">
        <v>7</v>
      </c>
      <c r="H71" s="71">
        <v>4.82</v>
      </c>
      <c r="I71" s="71" t="s">
        <v>15</v>
      </c>
      <c r="J71" s="61">
        <v>1.4609576619994942E-3</v>
      </c>
      <c r="K71" s="63" t="s">
        <v>15</v>
      </c>
      <c r="L71" s="10" t="s">
        <v>189</v>
      </c>
      <c r="M71" s="64">
        <v>0.05</v>
      </c>
      <c r="N71" s="13" t="s">
        <v>188</v>
      </c>
      <c r="O71" s="10" t="s">
        <v>193</v>
      </c>
      <c r="P71" s="10" t="s">
        <v>196</v>
      </c>
      <c r="Q71" s="82" t="s">
        <v>317</v>
      </c>
      <c r="R71" s="82" t="s">
        <v>318</v>
      </c>
    </row>
    <row r="72" spans="2:18" ht="72.5">
      <c r="B72" s="12">
        <f t="shared" ref="B72:B90" si="1">B71+1</f>
        <v>67</v>
      </c>
      <c r="C72" s="12" t="s">
        <v>74</v>
      </c>
      <c r="D72" s="12" t="s">
        <v>95</v>
      </c>
      <c r="E72" s="13" t="s">
        <v>145</v>
      </c>
      <c r="F72" s="13" t="s">
        <v>146</v>
      </c>
      <c r="G72" s="13">
        <v>23536</v>
      </c>
      <c r="H72" s="71">
        <v>4.3930746328118397</v>
      </c>
      <c r="I72" s="71">
        <v>1.0813377151440406</v>
      </c>
      <c r="J72" s="61">
        <v>1.3315551959630855E-3</v>
      </c>
      <c r="K72" s="63">
        <v>46099</v>
      </c>
      <c r="L72" s="10" t="s">
        <v>189</v>
      </c>
      <c r="M72" s="64">
        <v>0.04</v>
      </c>
      <c r="N72" s="13" t="s">
        <v>188</v>
      </c>
      <c r="O72" s="10" t="s">
        <v>201</v>
      </c>
      <c r="P72" s="10" t="s">
        <v>196</v>
      </c>
      <c r="Q72" s="82" t="s">
        <v>294</v>
      </c>
      <c r="R72" s="82" t="s">
        <v>517</v>
      </c>
    </row>
    <row r="73" spans="2:18" ht="101.5">
      <c r="B73" s="12">
        <f t="shared" si="1"/>
        <v>68</v>
      </c>
      <c r="C73" s="12" t="s">
        <v>386</v>
      </c>
      <c r="D73" s="12" t="s">
        <v>113</v>
      </c>
      <c r="E73" s="13" t="s">
        <v>387</v>
      </c>
      <c r="F73" s="13" t="s">
        <v>388</v>
      </c>
      <c r="G73" s="13">
        <v>4327</v>
      </c>
      <c r="H73" s="71">
        <v>4.3402846308256704</v>
      </c>
      <c r="I73" s="71">
        <v>2.3827928077473399</v>
      </c>
      <c r="J73" s="61">
        <v>1.3155543748264334E-3</v>
      </c>
      <c r="K73" s="63">
        <v>46317</v>
      </c>
      <c r="L73" s="10" t="s">
        <v>189</v>
      </c>
      <c r="M73" s="64">
        <v>0.05</v>
      </c>
      <c r="N73" s="13" t="s">
        <v>188</v>
      </c>
      <c r="O73" s="10" t="s">
        <v>201</v>
      </c>
      <c r="P73" s="10" t="s">
        <v>196</v>
      </c>
      <c r="Q73" s="82" t="s">
        <v>393</v>
      </c>
      <c r="R73" s="82" t="s">
        <v>394</v>
      </c>
    </row>
    <row r="74" spans="2:18" ht="87">
      <c r="B74" s="12">
        <f t="shared" si="1"/>
        <v>69</v>
      </c>
      <c r="C74" s="12" t="s">
        <v>477</v>
      </c>
      <c r="D74" s="12" t="s">
        <v>105</v>
      </c>
      <c r="E74" s="13" t="s">
        <v>478</v>
      </c>
      <c r="F74" s="13" t="s">
        <v>479</v>
      </c>
      <c r="G74" s="13">
        <v>4154</v>
      </c>
      <c r="H74" s="71">
        <v>4.1688918606229697</v>
      </c>
      <c r="I74" s="71">
        <v>5.0062706665262411</v>
      </c>
      <c r="J74" s="61">
        <v>1.2636046692581857E-3</v>
      </c>
      <c r="K74" s="63">
        <v>49388</v>
      </c>
      <c r="L74" s="10" t="s">
        <v>187</v>
      </c>
      <c r="M74" s="64">
        <v>7.0000000000000007E-2</v>
      </c>
      <c r="N74" s="13" t="s">
        <v>188</v>
      </c>
      <c r="O74" s="10" t="s">
        <v>193</v>
      </c>
      <c r="P74" s="10" t="s">
        <v>195</v>
      </c>
      <c r="Q74" s="82" t="s">
        <v>483</v>
      </c>
      <c r="R74" s="82" t="s">
        <v>484</v>
      </c>
    </row>
    <row r="75" spans="2:18" ht="87">
      <c r="B75" s="12">
        <f t="shared" si="1"/>
        <v>70</v>
      </c>
      <c r="C75" s="12" t="s">
        <v>480</v>
      </c>
      <c r="D75" s="12" t="s">
        <v>105</v>
      </c>
      <c r="E75" s="13" t="s">
        <v>481</v>
      </c>
      <c r="F75" s="13" t="s">
        <v>482</v>
      </c>
      <c r="G75" s="13">
        <v>4074</v>
      </c>
      <c r="H75" s="71">
        <v>4.0885968491945697</v>
      </c>
      <c r="I75" s="71">
        <v>5.0061711461624983</v>
      </c>
      <c r="J75" s="61">
        <v>1.2392669903854351E-3</v>
      </c>
      <c r="K75" s="63">
        <v>49388</v>
      </c>
      <c r="L75" s="10" t="s">
        <v>187</v>
      </c>
      <c r="M75" s="64">
        <v>7.0000000000000007E-2</v>
      </c>
      <c r="N75" s="13" t="s">
        <v>188</v>
      </c>
      <c r="O75" s="10" t="s">
        <v>193</v>
      </c>
      <c r="P75" s="10" t="s">
        <v>195</v>
      </c>
      <c r="Q75" s="82" t="s">
        <v>483</v>
      </c>
      <c r="R75" s="82" t="s">
        <v>484</v>
      </c>
    </row>
    <row r="76" spans="2:18" ht="72.5">
      <c r="B76" s="12">
        <f t="shared" si="1"/>
        <v>71</v>
      </c>
      <c r="C76" s="12" t="s">
        <v>76</v>
      </c>
      <c r="D76" s="12" t="s">
        <v>105</v>
      </c>
      <c r="E76" s="13" t="s">
        <v>145</v>
      </c>
      <c r="F76" s="13" t="s">
        <v>148</v>
      </c>
      <c r="G76" s="13">
        <v>31250</v>
      </c>
      <c r="H76" s="71">
        <v>3.8514789190625001</v>
      </c>
      <c r="I76" s="71">
        <v>0.66271751988150462</v>
      </c>
      <c r="J76" s="61">
        <v>1.1673957752767405E-3</v>
      </c>
      <c r="K76" s="63">
        <v>46545</v>
      </c>
      <c r="L76" s="10" t="s">
        <v>190</v>
      </c>
      <c r="M76" s="64">
        <v>0.1</v>
      </c>
      <c r="N76" s="13" t="s">
        <v>188</v>
      </c>
      <c r="O76" s="10" t="s">
        <v>201</v>
      </c>
      <c r="P76" s="10" t="s">
        <v>196</v>
      </c>
      <c r="Q76" s="82" t="s">
        <v>295</v>
      </c>
      <c r="R76" s="82" t="s">
        <v>517</v>
      </c>
    </row>
    <row r="77" spans="2:18" ht="101.5">
      <c r="B77" s="12">
        <f t="shared" si="1"/>
        <v>72</v>
      </c>
      <c r="C77" s="12" t="s">
        <v>86</v>
      </c>
      <c r="D77" s="12" t="s">
        <v>100</v>
      </c>
      <c r="E77" s="13" t="s">
        <v>170</v>
      </c>
      <c r="F77" s="13" t="s">
        <v>171</v>
      </c>
      <c r="G77" s="13">
        <v>6710</v>
      </c>
      <c r="H77" s="71">
        <v>3.5532945147744002</v>
      </c>
      <c r="I77" s="71">
        <v>1.2628924816386475</v>
      </c>
      <c r="J77" s="61">
        <v>1.0770151134233267E-3</v>
      </c>
      <c r="K77" s="63">
        <v>46254</v>
      </c>
      <c r="L77" s="10" t="s">
        <v>189</v>
      </c>
      <c r="M77" s="64">
        <v>5.5E-2</v>
      </c>
      <c r="N77" s="13" t="s">
        <v>188</v>
      </c>
      <c r="O77" s="10" t="s">
        <v>201</v>
      </c>
      <c r="P77" s="10" t="s">
        <v>196</v>
      </c>
      <c r="Q77" s="82" t="s">
        <v>312</v>
      </c>
      <c r="R77" s="82" t="s">
        <v>313</v>
      </c>
    </row>
    <row r="78" spans="2:18" ht="58">
      <c r="B78" s="12">
        <f t="shared" si="1"/>
        <v>73</v>
      </c>
      <c r="C78" s="12" t="s">
        <v>90</v>
      </c>
      <c r="D78" s="12" t="s">
        <v>172</v>
      </c>
      <c r="E78" s="13" t="s">
        <v>181</v>
      </c>
      <c r="F78" s="13" t="s">
        <v>182</v>
      </c>
      <c r="G78" s="13">
        <v>6693</v>
      </c>
      <c r="H78" s="71">
        <v>3.2390182633928402</v>
      </c>
      <c r="I78" s="71">
        <v>2.148138554001271</v>
      </c>
      <c r="J78" s="61">
        <v>9.8175696042739958E-4</v>
      </c>
      <c r="K78" s="63">
        <v>47115</v>
      </c>
      <c r="L78" s="10" t="s">
        <v>189</v>
      </c>
      <c r="M78" s="64">
        <v>1.35E-2</v>
      </c>
      <c r="N78" s="13" t="s">
        <v>188</v>
      </c>
      <c r="O78" s="10" t="s">
        <v>192</v>
      </c>
      <c r="P78" s="10" t="s">
        <v>199</v>
      </c>
      <c r="Q78" s="82" t="s">
        <v>319</v>
      </c>
      <c r="R78" s="82" t="s">
        <v>426</v>
      </c>
    </row>
    <row r="79" spans="2:18" ht="72.5">
      <c r="B79" s="12">
        <f t="shared" si="1"/>
        <v>74</v>
      </c>
      <c r="C79" s="12" t="s">
        <v>348</v>
      </c>
      <c r="D79" s="12" t="s">
        <v>100</v>
      </c>
      <c r="E79" s="13" t="s">
        <v>349</v>
      </c>
      <c r="F79" s="13" t="s">
        <v>350</v>
      </c>
      <c r="G79" s="13">
        <v>27</v>
      </c>
      <c r="H79" s="71">
        <v>2.7222371360039199</v>
      </c>
      <c r="I79" s="71">
        <v>0.954477792014093</v>
      </c>
      <c r="J79" s="61">
        <v>8.2511892149885596E-4</v>
      </c>
      <c r="K79" s="63">
        <v>44709</v>
      </c>
      <c r="L79" s="10" t="s">
        <v>187</v>
      </c>
      <c r="M79" s="64">
        <v>0.12041365</v>
      </c>
      <c r="N79" s="13" t="s">
        <v>188</v>
      </c>
      <c r="O79" s="10" t="s">
        <v>201</v>
      </c>
      <c r="P79" s="10" t="s">
        <v>200</v>
      </c>
      <c r="Q79" s="82" t="s">
        <v>354</v>
      </c>
      <c r="R79" s="82" t="s">
        <v>355</v>
      </c>
    </row>
    <row r="80" spans="2:18" ht="130.5">
      <c r="B80" s="12">
        <f t="shared" si="1"/>
        <v>75</v>
      </c>
      <c r="C80" s="12" t="s">
        <v>360</v>
      </c>
      <c r="D80" s="12" t="s">
        <v>172</v>
      </c>
      <c r="E80" s="13" t="s">
        <v>124</v>
      </c>
      <c r="F80" s="13" t="s">
        <v>361</v>
      </c>
      <c r="G80" s="13">
        <v>3669</v>
      </c>
      <c r="H80" s="71">
        <v>2.6892617052176995</v>
      </c>
      <c r="I80" s="71">
        <v>5.0465050111105159</v>
      </c>
      <c r="J80" s="61">
        <v>8.1512396127793015E-4</v>
      </c>
      <c r="K80" s="63">
        <v>49531</v>
      </c>
      <c r="L80" s="10" t="s">
        <v>187</v>
      </c>
      <c r="M80" s="64">
        <v>0.05</v>
      </c>
      <c r="N80" s="13" t="s">
        <v>188</v>
      </c>
      <c r="O80" s="10" t="s">
        <v>192</v>
      </c>
      <c r="P80" s="10" t="s">
        <v>195</v>
      </c>
      <c r="Q80" s="82" t="s">
        <v>364</v>
      </c>
      <c r="R80" s="82" t="s">
        <v>425</v>
      </c>
    </row>
    <row r="81" spans="1:18" ht="43.5">
      <c r="B81" s="12">
        <f t="shared" si="1"/>
        <v>76</v>
      </c>
      <c r="C81" s="12" t="s">
        <v>91</v>
      </c>
      <c r="D81" s="12" t="s">
        <v>155</v>
      </c>
      <c r="E81" s="13" t="s">
        <v>156</v>
      </c>
      <c r="F81" s="13" t="s">
        <v>183</v>
      </c>
      <c r="G81" s="13">
        <v>665</v>
      </c>
      <c r="H81" s="71">
        <v>2.1757197949226752</v>
      </c>
      <c r="I81" s="71">
        <v>2.011811196014714</v>
      </c>
      <c r="J81" s="61">
        <v>6.5946773957598558E-4</v>
      </c>
      <c r="K81" s="63">
        <v>46860</v>
      </c>
      <c r="L81" s="10" t="s">
        <v>189</v>
      </c>
      <c r="M81" s="64">
        <v>0.02</v>
      </c>
      <c r="N81" s="13" t="s">
        <v>188</v>
      </c>
      <c r="O81" s="10" t="s">
        <v>193</v>
      </c>
      <c r="P81" s="10" t="s">
        <v>196</v>
      </c>
      <c r="Q81" s="82" t="s">
        <v>320</v>
      </c>
      <c r="R81" s="82" t="s">
        <v>427</v>
      </c>
    </row>
    <row r="82" spans="1:18" ht="72.5">
      <c r="B82" s="12">
        <f t="shared" si="1"/>
        <v>77</v>
      </c>
      <c r="C82" s="12" t="s">
        <v>368</v>
      </c>
      <c r="D82" s="12" t="s">
        <v>95</v>
      </c>
      <c r="E82" s="13" t="s">
        <v>369</v>
      </c>
      <c r="F82" s="13" t="s">
        <v>370</v>
      </c>
      <c r="G82" s="13">
        <v>2289</v>
      </c>
      <c r="H82" s="71">
        <v>2.17159227649308</v>
      </c>
      <c r="I82" s="71">
        <v>0.75533012264966337</v>
      </c>
      <c r="J82" s="61">
        <v>6.5821667532810983E-4</v>
      </c>
      <c r="K82" s="63">
        <v>46068</v>
      </c>
      <c r="L82" s="10" t="s">
        <v>187</v>
      </c>
      <c r="M82" s="64">
        <v>5.9426E-2</v>
      </c>
      <c r="N82" s="13" t="s">
        <v>188</v>
      </c>
      <c r="O82" s="10" t="s">
        <v>193</v>
      </c>
      <c r="P82" s="10" t="s">
        <v>196</v>
      </c>
      <c r="Q82" s="82" t="s">
        <v>374</v>
      </c>
      <c r="R82" s="82" t="s">
        <v>375</v>
      </c>
    </row>
    <row r="83" spans="1:18" ht="43.5">
      <c r="B83" s="12">
        <f t="shared" si="1"/>
        <v>78</v>
      </c>
      <c r="C83" s="12" t="s">
        <v>80</v>
      </c>
      <c r="D83" s="12" t="s">
        <v>155</v>
      </c>
      <c r="E83" s="13" t="s">
        <v>156</v>
      </c>
      <c r="F83" s="13" t="s">
        <v>157</v>
      </c>
      <c r="G83" s="13">
        <v>4302</v>
      </c>
      <c r="H83" s="71">
        <v>2.1207892789943998</v>
      </c>
      <c r="I83" s="71">
        <v>2.2194275592890205</v>
      </c>
      <c r="J83" s="61">
        <v>6.4281812170814343E-4</v>
      </c>
      <c r="K83" s="63">
        <v>47164</v>
      </c>
      <c r="L83" s="10" t="s">
        <v>189</v>
      </c>
      <c r="M83" s="64">
        <v>1.7000000000000001E-2</v>
      </c>
      <c r="N83" s="13" t="s">
        <v>188</v>
      </c>
      <c r="O83" s="10" t="s">
        <v>193</v>
      </c>
      <c r="P83" s="10" t="s">
        <v>196</v>
      </c>
      <c r="Q83" s="82" t="s">
        <v>301</v>
      </c>
      <c r="R83" s="82" t="s">
        <v>427</v>
      </c>
    </row>
    <row r="84" spans="1:18" ht="43.5">
      <c r="B84" s="12">
        <f t="shared" si="1"/>
        <v>79</v>
      </c>
      <c r="C84" s="12" t="s">
        <v>92</v>
      </c>
      <c r="D84" s="12" t="s">
        <v>113</v>
      </c>
      <c r="E84" s="13" t="s">
        <v>173</v>
      </c>
      <c r="F84" s="13" t="s">
        <v>184</v>
      </c>
      <c r="G84" s="13">
        <v>1637</v>
      </c>
      <c r="H84" s="71">
        <v>1.4337820714393199</v>
      </c>
      <c r="I84" s="71">
        <v>2.2743525686758521</v>
      </c>
      <c r="J84" s="61">
        <v>4.3458400475244411E-4</v>
      </c>
      <c r="K84" s="63">
        <v>46919</v>
      </c>
      <c r="L84" s="10" t="s">
        <v>191</v>
      </c>
      <c r="M84" s="64">
        <v>5.9570999999999999E-2</v>
      </c>
      <c r="N84" s="13" t="s">
        <v>188</v>
      </c>
      <c r="O84" s="10" t="s">
        <v>192</v>
      </c>
      <c r="P84" s="10" t="s">
        <v>204</v>
      </c>
      <c r="Q84" s="82" t="s">
        <v>321</v>
      </c>
      <c r="R84" s="82" t="s">
        <v>428</v>
      </c>
    </row>
    <row r="85" spans="1:18" ht="101.5">
      <c r="B85" s="12">
        <f t="shared" si="1"/>
        <v>80</v>
      </c>
      <c r="C85" s="12" t="s">
        <v>82</v>
      </c>
      <c r="D85" s="12" t="s">
        <v>100</v>
      </c>
      <c r="E85" s="13" t="s">
        <v>160</v>
      </c>
      <c r="F85" s="13" t="s">
        <v>161</v>
      </c>
      <c r="G85" s="13">
        <v>11517</v>
      </c>
      <c r="H85" s="71">
        <v>0.59417737237154999</v>
      </c>
      <c r="I85" s="71">
        <v>0.84529334214685603</v>
      </c>
      <c r="J85" s="61">
        <v>1.8009709227239472E-4</v>
      </c>
      <c r="K85" s="63">
        <v>45561</v>
      </c>
      <c r="L85" s="10" t="s">
        <v>189</v>
      </c>
      <c r="M85" s="64">
        <v>5.5E-2</v>
      </c>
      <c r="N85" s="13" t="s">
        <v>188</v>
      </c>
      <c r="O85" s="10" t="s">
        <v>201</v>
      </c>
      <c r="P85" s="10" t="s">
        <v>196</v>
      </c>
      <c r="Q85" s="82" t="s">
        <v>297</v>
      </c>
      <c r="R85" s="82" t="s">
        <v>304</v>
      </c>
    </row>
    <row r="86" spans="1:18" ht="72.5">
      <c r="B86" s="12">
        <f t="shared" si="1"/>
        <v>81</v>
      </c>
      <c r="C86" s="12" t="s">
        <v>509</v>
      </c>
      <c r="D86" s="12" t="s">
        <v>105</v>
      </c>
      <c r="E86" s="13" t="s">
        <v>510</v>
      </c>
      <c r="F86" s="13" t="s">
        <v>511</v>
      </c>
      <c r="G86" s="13">
        <v>173</v>
      </c>
      <c r="H86" s="71">
        <v>0.19892956834708</v>
      </c>
      <c r="I86" s="71">
        <v>1.9498199649685743</v>
      </c>
      <c r="J86" s="61">
        <v>6.0296198563261116E-5</v>
      </c>
      <c r="K86" s="63">
        <v>47639</v>
      </c>
      <c r="L86" s="10" t="s">
        <v>189</v>
      </c>
      <c r="M86" s="64">
        <v>8.4500000000000006E-2</v>
      </c>
      <c r="N86" s="13" t="s">
        <v>188</v>
      </c>
      <c r="O86" s="10" t="s">
        <v>201</v>
      </c>
      <c r="P86" s="10" t="s">
        <v>196</v>
      </c>
      <c r="Q86" s="82" t="s">
        <v>518</v>
      </c>
      <c r="R86" s="82" t="s">
        <v>517</v>
      </c>
    </row>
    <row r="87" spans="1:18" ht="101.5">
      <c r="B87" s="12">
        <f t="shared" si="1"/>
        <v>82</v>
      </c>
      <c r="C87" s="12" t="s">
        <v>78</v>
      </c>
      <c r="D87" s="12" t="s">
        <v>100</v>
      </c>
      <c r="E87" s="13" t="s">
        <v>151</v>
      </c>
      <c r="F87" s="13" t="s">
        <v>152</v>
      </c>
      <c r="G87" s="13">
        <v>2964</v>
      </c>
      <c r="H87" s="71">
        <v>0.15027922397748</v>
      </c>
      <c r="I87" s="71">
        <v>0.85044409055108194</v>
      </c>
      <c r="J87" s="61">
        <v>4.5550121101501558E-5</v>
      </c>
      <c r="K87" s="63">
        <v>45561</v>
      </c>
      <c r="L87" s="10" t="s">
        <v>189</v>
      </c>
      <c r="M87" s="64">
        <v>0.04</v>
      </c>
      <c r="N87" s="13" t="s">
        <v>188</v>
      </c>
      <c r="O87" s="10" t="s">
        <v>201</v>
      </c>
      <c r="P87" s="10" t="s">
        <v>196</v>
      </c>
      <c r="Q87" s="82" t="s">
        <v>297</v>
      </c>
      <c r="R87" s="82" t="s">
        <v>298</v>
      </c>
    </row>
    <row r="88" spans="1:18">
      <c r="B88" s="12">
        <f t="shared" si="1"/>
        <v>83</v>
      </c>
      <c r="C88" s="12" t="s">
        <v>93</v>
      </c>
      <c r="D88" s="12" t="s">
        <v>95</v>
      </c>
      <c r="E88" s="13" t="s">
        <v>185</v>
      </c>
      <c r="F88" s="13" t="s">
        <v>186</v>
      </c>
      <c r="G88" s="13">
        <v>45</v>
      </c>
      <c r="H88" s="71">
        <v>1.5336704741759999E-3</v>
      </c>
      <c r="I88" s="71" t="s">
        <v>15</v>
      </c>
      <c r="J88" s="61">
        <v>4.6486050419705901E-7</v>
      </c>
      <c r="K88" s="63" t="s">
        <v>15</v>
      </c>
      <c r="L88" s="10" t="s">
        <v>189</v>
      </c>
      <c r="M88" s="64">
        <v>0.03</v>
      </c>
      <c r="N88" s="13" t="s">
        <v>188</v>
      </c>
      <c r="O88" s="10" t="s">
        <v>193</v>
      </c>
      <c r="P88" s="10" t="s">
        <v>196</v>
      </c>
      <c r="Q88" s="82" t="s">
        <v>322</v>
      </c>
      <c r="R88" s="82" t="s">
        <v>322</v>
      </c>
    </row>
    <row r="89" spans="1:18" ht="116">
      <c r="B89" s="12">
        <f t="shared" si="1"/>
        <v>84</v>
      </c>
      <c r="C89" s="12" t="s">
        <v>87</v>
      </c>
      <c r="D89" s="12" t="s">
        <v>172</v>
      </c>
      <c r="E89" s="13" t="s">
        <v>173</v>
      </c>
      <c r="F89" s="13" t="s">
        <v>174</v>
      </c>
      <c r="G89" s="13">
        <v>15</v>
      </c>
      <c r="H89" s="71">
        <v>1.4999999999999999E-7</v>
      </c>
      <c r="I89" s="71">
        <v>2.382928247528306</v>
      </c>
      <c r="J89" s="61">
        <v>4.5465487406623259E-11</v>
      </c>
      <c r="K89" s="63">
        <v>47011</v>
      </c>
      <c r="L89" s="10" t="s">
        <v>191</v>
      </c>
      <c r="M89" s="64">
        <v>7.1500000000000008E-2</v>
      </c>
      <c r="N89" s="13" t="s">
        <v>188</v>
      </c>
      <c r="O89" s="10" t="s">
        <v>192</v>
      </c>
      <c r="P89" s="10" t="s">
        <v>204</v>
      </c>
      <c r="Q89" s="82" t="s">
        <v>314</v>
      </c>
      <c r="R89" s="82" t="s">
        <v>429</v>
      </c>
    </row>
    <row r="90" spans="1:18">
      <c r="B90" s="12">
        <f t="shared" si="1"/>
        <v>85</v>
      </c>
      <c r="C90" s="12" t="s">
        <v>378</v>
      </c>
      <c r="D90" s="12" t="s">
        <v>94</v>
      </c>
      <c r="E90" s="13" t="s">
        <v>379</v>
      </c>
      <c r="F90" s="13" t="s">
        <v>380</v>
      </c>
      <c r="G90" s="13">
        <v>11</v>
      </c>
      <c r="H90" s="71">
        <v>1.1000000000000001E-7</v>
      </c>
      <c r="I90" s="71">
        <v>4.7736475087199324</v>
      </c>
      <c r="J90" s="61">
        <v>3.334135743152373E-11</v>
      </c>
      <c r="K90" s="63">
        <v>47645</v>
      </c>
      <c r="L90" s="10" t="s">
        <v>191</v>
      </c>
      <c r="M90" s="64">
        <v>0.115</v>
      </c>
      <c r="N90" s="13" t="s">
        <v>188</v>
      </c>
      <c r="O90" s="10" t="s">
        <v>193</v>
      </c>
      <c r="P90" s="10" t="s">
        <v>196</v>
      </c>
      <c r="Q90" s="82" t="s">
        <v>381</v>
      </c>
      <c r="R90" s="82" t="s">
        <v>382</v>
      </c>
    </row>
    <row r="91" spans="1:18">
      <c r="B91" s="66" t="s">
        <v>206</v>
      </c>
      <c r="C91" s="67"/>
      <c r="D91" s="68"/>
      <c r="E91" s="69"/>
      <c r="F91" s="69"/>
      <c r="G91" s="69"/>
      <c r="H91" s="69">
        <f>SUM(H6:H90)</f>
        <v>2304.4159008934098</v>
      </c>
      <c r="I91" s="74">
        <f>SUMPRODUCT(I6:I90,H6:H90)/SUM(H6:H90)</f>
        <v>4.33201119120731</v>
      </c>
      <c r="J91" s="70"/>
      <c r="K91" s="69"/>
      <c r="L91" s="69"/>
      <c r="M91" s="69"/>
      <c r="N91" s="69"/>
      <c r="O91" s="69"/>
      <c r="P91" s="69"/>
      <c r="Q91" s="69"/>
      <c r="R91" s="69"/>
    </row>
    <row r="92" spans="1:18">
      <c r="E92" s="16"/>
    </row>
    <row r="93" spans="1:18" s="7" customFormat="1" ht="15.5">
      <c r="A93" s="6" t="s">
        <v>246</v>
      </c>
      <c r="B93" s="2" t="s">
        <v>33</v>
      </c>
      <c r="C93" s="60"/>
      <c r="D93" s="60"/>
      <c r="E93" s="60"/>
      <c r="F93" s="60"/>
      <c r="G93" s="60"/>
      <c r="H93" s="60"/>
      <c r="I93" s="60"/>
      <c r="J93" s="60"/>
      <c r="K93" s="60"/>
      <c r="L93" s="60"/>
      <c r="M93" s="60"/>
      <c r="N93" s="60"/>
      <c r="O93" s="60"/>
      <c r="P93" s="60"/>
      <c r="Q93" s="60"/>
      <c r="R93" s="60"/>
    </row>
    <row r="94" spans="1:18" s="7" customFormat="1">
      <c r="A94" s="6"/>
      <c r="B94" s="57" t="s">
        <v>35</v>
      </c>
      <c r="C94" s="57" t="s">
        <v>207</v>
      </c>
      <c r="D94" s="57" t="s">
        <v>208</v>
      </c>
      <c r="E94" s="58" t="s">
        <v>209</v>
      </c>
      <c r="F94" s="58" t="s">
        <v>210</v>
      </c>
      <c r="G94" s="58" t="s">
        <v>211</v>
      </c>
      <c r="H94" s="58" t="s">
        <v>212</v>
      </c>
      <c r="I94" s="58" t="s">
        <v>43</v>
      </c>
      <c r="J94"/>
      <c r="K94"/>
      <c r="L94"/>
      <c r="M94"/>
      <c r="N94"/>
      <c r="O94"/>
      <c r="P94"/>
      <c r="Q94" s="60"/>
      <c r="R94" s="60"/>
    </row>
    <row r="95" spans="1:18">
      <c r="B95" s="9">
        <v>1</v>
      </c>
      <c r="C95" s="9" t="s">
        <v>220</v>
      </c>
      <c r="D95" s="9" t="s">
        <v>221</v>
      </c>
      <c r="E95" s="76" t="s">
        <v>334</v>
      </c>
      <c r="F95" s="86">
        <v>91221056.254429057</v>
      </c>
      <c r="G95" s="72">
        <v>0.68</v>
      </c>
      <c r="H95" s="72">
        <v>0</v>
      </c>
      <c r="I95" s="76">
        <f>F95/Características!$F$29</f>
        <v>2.7649398562364112E-2</v>
      </c>
      <c r="J95"/>
      <c r="K95"/>
      <c r="L95"/>
      <c r="M95"/>
      <c r="N95"/>
      <c r="O95"/>
      <c r="P95"/>
      <c r="Q95" s="60"/>
      <c r="R95" s="60"/>
    </row>
    <row r="96" spans="1:18">
      <c r="B96" s="9">
        <f>+B95+1</f>
        <v>2</v>
      </c>
      <c r="C96" s="9" t="s">
        <v>219</v>
      </c>
      <c r="D96" s="9" t="s">
        <v>201</v>
      </c>
      <c r="E96" s="20" t="s">
        <v>335</v>
      </c>
      <c r="F96" s="75">
        <v>86754865.320000008</v>
      </c>
      <c r="G96" s="72">
        <v>5.987423367656687</v>
      </c>
      <c r="H96" s="72">
        <v>48.319672043330755</v>
      </c>
      <c r="I96" s="76">
        <f>F96/Características!$F$29</f>
        <v>2.6295681577798387E-2</v>
      </c>
      <c r="J96"/>
      <c r="K96"/>
      <c r="L96"/>
      <c r="M96"/>
      <c r="N96"/>
      <c r="O96"/>
      <c r="P96"/>
      <c r="Q96" s="60"/>
      <c r="R96" s="60"/>
    </row>
    <row r="97" spans="2:18">
      <c r="B97" s="9">
        <f t="shared" ref="B97:B110" si="2">+B96+1</f>
        <v>3</v>
      </c>
      <c r="C97" s="9" t="s">
        <v>431</v>
      </c>
      <c r="D97" s="9" t="s">
        <v>221</v>
      </c>
      <c r="E97" s="20" t="s">
        <v>335</v>
      </c>
      <c r="F97" s="75">
        <v>71727537.223056003</v>
      </c>
      <c r="G97" s="72">
        <v>0</v>
      </c>
      <c r="H97" s="72">
        <v>0</v>
      </c>
      <c r="I97" s="76">
        <f>F97/Características!$F$29</f>
        <v>2.1740849602153028E-2</v>
      </c>
      <c r="J97"/>
      <c r="K97"/>
      <c r="L97"/>
      <c r="M97"/>
      <c r="N97"/>
      <c r="O97"/>
      <c r="P97"/>
      <c r="Q97" s="60"/>
      <c r="R97" s="60"/>
    </row>
    <row r="98" spans="2:18">
      <c r="B98" s="9">
        <f t="shared" si="2"/>
        <v>4</v>
      </c>
      <c r="C98" s="9" t="s">
        <v>527</v>
      </c>
      <c r="D98" s="9" t="s">
        <v>221</v>
      </c>
      <c r="E98" s="20" t="s">
        <v>224</v>
      </c>
      <c r="F98" s="75">
        <v>33352724.639999997</v>
      </c>
      <c r="G98" s="72">
        <v>0</v>
      </c>
      <c r="H98" s="72">
        <v>0</v>
      </c>
      <c r="I98" s="76">
        <f>F98/Características!$F$29</f>
        <v>1.0109319213976623E-2</v>
      </c>
      <c r="J98"/>
      <c r="K98"/>
      <c r="L98"/>
      <c r="M98"/>
      <c r="N98"/>
      <c r="O98"/>
      <c r="P98"/>
      <c r="Q98" s="60"/>
      <c r="R98" s="60"/>
    </row>
    <row r="99" spans="2:18">
      <c r="B99" s="9">
        <f t="shared" si="2"/>
        <v>5</v>
      </c>
      <c r="C99" s="9" t="s">
        <v>519</v>
      </c>
      <c r="D99" s="9" t="s">
        <v>221</v>
      </c>
      <c r="E99" s="20" t="s">
        <v>335</v>
      </c>
      <c r="F99" s="75">
        <v>29995179</v>
      </c>
      <c r="G99" s="72">
        <v>0</v>
      </c>
      <c r="H99" s="72">
        <v>0</v>
      </c>
      <c r="I99" s="76">
        <f>F99/Características!$F$29</f>
        <v>9.0916362205594042E-3</v>
      </c>
      <c r="J99"/>
      <c r="K99"/>
      <c r="L99"/>
      <c r="M99"/>
      <c r="N99"/>
      <c r="O99"/>
      <c r="P99"/>
      <c r="Q99" s="60"/>
      <c r="R99" s="60"/>
    </row>
    <row r="100" spans="2:18">
      <c r="B100" s="9">
        <f t="shared" si="2"/>
        <v>6</v>
      </c>
      <c r="C100" s="9" t="s">
        <v>528</v>
      </c>
      <c r="D100" s="9" t="s">
        <v>221</v>
      </c>
      <c r="E100" s="20" t="s">
        <v>222</v>
      </c>
      <c r="F100" s="75">
        <v>21308485</v>
      </c>
      <c r="G100" s="72">
        <v>0</v>
      </c>
      <c r="H100" s="72">
        <v>0</v>
      </c>
      <c r="I100" s="76">
        <f>F100/Características!$F$29</f>
        <v>6.4586710428114714E-3</v>
      </c>
      <c r="J100"/>
      <c r="K100"/>
      <c r="L100"/>
      <c r="M100"/>
      <c r="N100"/>
      <c r="O100"/>
      <c r="P100"/>
      <c r="Q100" s="60"/>
      <c r="R100" s="60"/>
    </row>
    <row r="101" spans="2:18">
      <c r="B101" s="9">
        <f t="shared" si="2"/>
        <v>7</v>
      </c>
      <c r="C101" s="9" t="s">
        <v>366</v>
      </c>
      <c r="D101" s="9" t="s">
        <v>221</v>
      </c>
      <c r="E101" s="20" t="s">
        <v>223</v>
      </c>
      <c r="F101" s="75">
        <v>18678319.75</v>
      </c>
      <c r="G101" s="72">
        <v>0.11</v>
      </c>
      <c r="H101" s="72">
        <v>0</v>
      </c>
      <c r="I101" s="76">
        <f>F101/Características!$F$29</f>
        <v>5.6614594091367173E-3</v>
      </c>
      <c r="J101"/>
      <c r="K101"/>
      <c r="L101"/>
      <c r="M101"/>
      <c r="N101"/>
      <c r="O101"/>
      <c r="P101"/>
      <c r="Q101" s="60"/>
      <c r="R101" s="60"/>
    </row>
    <row r="102" spans="2:18">
      <c r="B102" s="9">
        <f t="shared" si="2"/>
        <v>8</v>
      </c>
      <c r="C102" s="9" t="s">
        <v>218</v>
      </c>
      <c r="D102" s="9" t="s">
        <v>221</v>
      </c>
      <c r="E102" s="20" t="s">
        <v>223</v>
      </c>
      <c r="F102" s="75">
        <v>13401167.199999999</v>
      </c>
      <c r="G102" s="72">
        <v>0.1</v>
      </c>
      <c r="H102" s="72">
        <v>0</v>
      </c>
      <c r="I102" s="76">
        <f>F102/Características!$F$29</f>
        <v>4.0619373237710185E-3</v>
      </c>
      <c r="J102"/>
      <c r="K102"/>
      <c r="L102"/>
      <c r="M102"/>
      <c r="N102"/>
      <c r="O102"/>
      <c r="P102"/>
      <c r="Q102" s="60"/>
      <c r="R102" s="60"/>
    </row>
    <row r="103" spans="2:18">
      <c r="B103" s="9">
        <f t="shared" si="2"/>
        <v>9</v>
      </c>
      <c r="C103" s="9" t="s">
        <v>367</v>
      </c>
      <c r="D103" s="9" t="s">
        <v>221</v>
      </c>
      <c r="E103" s="20" t="s">
        <v>223</v>
      </c>
      <c r="F103" s="75">
        <v>11203885.110000001</v>
      </c>
      <c r="G103" s="72">
        <v>0.1</v>
      </c>
      <c r="H103" s="72">
        <v>0</v>
      </c>
      <c r="I103" s="76">
        <f>F103/Características!$F$29</f>
        <v>3.3959339824930599E-3</v>
      </c>
      <c r="J103"/>
      <c r="K103"/>
      <c r="L103"/>
      <c r="M103"/>
      <c r="N103"/>
      <c r="O103"/>
      <c r="P103"/>
      <c r="Q103" s="60"/>
      <c r="R103" s="60"/>
    </row>
    <row r="104" spans="2:18">
      <c r="B104" s="9">
        <f t="shared" si="2"/>
        <v>10</v>
      </c>
      <c r="C104" s="9" t="s">
        <v>341</v>
      </c>
      <c r="D104" s="9" t="s">
        <v>221</v>
      </c>
      <c r="E104" s="20" t="s">
        <v>223</v>
      </c>
      <c r="F104" s="75">
        <v>9681454.3499999996</v>
      </c>
      <c r="G104" s="72">
        <v>0.76</v>
      </c>
      <c r="H104" s="72">
        <v>0</v>
      </c>
      <c r="I104" s="76">
        <f>F104/Características!$F$29</f>
        <v>2.93448027218482E-3</v>
      </c>
      <c r="J104"/>
      <c r="K104"/>
      <c r="L104"/>
      <c r="M104"/>
      <c r="N104"/>
      <c r="O104"/>
      <c r="P104"/>
      <c r="Q104" s="60"/>
      <c r="R104" s="60"/>
    </row>
    <row r="105" spans="2:18">
      <c r="B105" s="9">
        <f t="shared" si="2"/>
        <v>11</v>
      </c>
      <c r="C105" s="9" t="s">
        <v>216</v>
      </c>
      <c r="D105" s="9" t="s">
        <v>221</v>
      </c>
      <c r="E105" s="20" t="s">
        <v>223</v>
      </c>
      <c r="F105" s="75">
        <v>7379283.6799999997</v>
      </c>
      <c r="G105" s="72">
        <v>0.08</v>
      </c>
      <c r="H105" s="72">
        <v>0</v>
      </c>
      <c r="I105" s="76">
        <f>F105/Características!$F$29</f>
        <v>2.2366848614862704E-3</v>
      </c>
      <c r="J105"/>
      <c r="K105"/>
      <c r="L105"/>
      <c r="M105"/>
      <c r="N105"/>
      <c r="O105"/>
      <c r="P105"/>
      <c r="Q105" s="60"/>
      <c r="R105" s="60"/>
    </row>
    <row r="106" spans="2:18">
      <c r="B106" s="9">
        <f t="shared" si="2"/>
        <v>12</v>
      </c>
      <c r="C106" s="9" t="s">
        <v>365</v>
      </c>
      <c r="D106" s="9" t="s">
        <v>221</v>
      </c>
      <c r="E106" s="20" t="s">
        <v>223</v>
      </c>
      <c r="F106" s="75">
        <v>4691902.6000000006</v>
      </c>
      <c r="G106" s="72">
        <v>0.75</v>
      </c>
      <c r="H106" s="72">
        <v>0</v>
      </c>
      <c r="I106" s="76">
        <f>F106/Características!$F$29</f>
        <v>1.4221309238226865E-3</v>
      </c>
      <c r="J106" s="60"/>
      <c r="K106" s="60"/>
      <c r="L106" s="60"/>
      <c r="M106" s="60"/>
      <c r="N106" s="60"/>
      <c r="O106" s="60"/>
      <c r="P106" s="60"/>
      <c r="Q106" s="60"/>
      <c r="R106" s="60"/>
    </row>
    <row r="107" spans="2:18">
      <c r="B107" s="9">
        <f t="shared" si="2"/>
        <v>13</v>
      </c>
      <c r="C107" s="9" t="s">
        <v>215</v>
      </c>
      <c r="D107" s="9" t="s">
        <v>201</v>
      </c>
      <c r="E107" s="20" t="s">
        <v>335</v>
      </c>
      <c r="F107" s="75">
        <v>3424384.8000000003</v>
      </c>
      <c r="G107" s="72">
        <v>0</v>
      </c>
      <c r="H107" s="72">
        <v>0</v>
      </c>
      <c r="I107" s="76">
        <f>F107/Características!$F$29</f>
        <v>1.0379421599988809E-3</v>
      </c>
      <c r="J107" s="60"/>
      <c r="K107" s="60"/>
      <c r="L107" s="60"/>
      <c r="M107" s="60"/>
      <c r="N107" s="60"/>
      <c r="O107" s="60"/>
      <c r="P107" s="60"/>
      <c r="Q107" s="60"/>
      <c r="R107" s="60"/>
    </row>
    <row r="108" spans="2:18">
      <c r="B108" s="9">
        <f t="shared" si="2"/>
        <v>14</v>
      </c>
      <c r="C108" s="9" t="s">
        <v>213</v>
      </c>
      <c r="D108" s="9" t="s">
        <v>201</v>
      </c>
      <c r="E108" s="20" t="s">
        <v>336</v>
      </c>
      <c r="F108" s="75">
        <v>930865.49999999988</v>
      </c>
      <c r="G108" s="72">
        <v>0.09</v>
      </c>
      <c r="H108" s="72">
        <v>0</v>
      </c>
      <c r="I108" s="76">
        <f>F108/Características!$F$29</f>
        <v>2.8214835778340042E-4</v>
      </c>
      <c r="J108" s="60"/>
      <c r="K108" s="60"/>
      <c r="L108" s="60"/>
      <c r="M108" s="60"/>
      <c r="N108" s="60"/>
      <c r="O108" s="60"/>
      <c r="P108" s="60"/>
      <c r="Q108" s="60"/>
      <c r="R108" s="60"/>
    </row>
    <row r="109" spans="2:18">
      <c r="B109" s="9">
        <f t="shared" si="2"/>
        <v>15</v>
      </c>
      <c r="C109" s="9" t="s">
        <v>214</v>
      </c>
      <c r="D109" s="9" t="s">
        <v>221</v>
      </c>
      <c r="E109" s="20" t="s">
        <v>222</v>
      </c>
      <c r="F109" s="75">
        <v>892156.8</v>
      </c>
      <c r="G109" s="72">
        <v>0.41</v>
      </c>
      <c r="H109" s="72">
        <v>0</v>
      </c>
      <c r="I109" s="76">
        <f>F109/Características!$F$29</f>
        <v>2.7041562503422211E-4</v>
      </c>
      <c r="J109" s="60"/>
      <c r="K109" s="60"/>
      <c r="L109" s="60"/>
      <c r="M109" s="60"/>
      <c r="N109" s="60"/>
      <c r="O109" s="60"/>
      <c r="P109" s="60"/>
      <c r="Q109" s="60"/>
      <c r="R109" s="60"/>
    </row>
    <row r="110" spans="2:18">
      <c r="B110" s="9">
        <f t="shared" si="2"/>
        <v>16</v>
      </c>
      <c r="C110" s="9" t="s">
        <v>217</v>
      </c>
      <c r="D110" s="9" t="s">
        <v>201</v>
      </c>
      <c r="E110" s="20" t="s">
        <v>336</v>
      </c>
      <c r="F110" s="75">
        <v>0</v>
      </c>
      <c r="G110" s="72">
        <v>0</v>
      </c>
      <c r="H110" s="72">
        <v>0</v>
      </c>
      <c r="I110" s="76">
        <f>F110/Características!$F$29</f>
        <v>0</v>
      </c>
      <c r="J110" s="60"/>
      <c r="K110" s="60"/>
      <c r="L110" s="60"/>
      <c r="M110" s="60"/>
      <c r="N110" s="60"/>
      <c r="O110" s="60"/>
      <c r="P110" s="60"/>
      <c r="Q110" s="60"/>
      <c r="R110" s="60"/>
    </row>
    <row r="111" spans="2:18">
      <c r="B111" s="65" t="s">
        <v>206</v>
      </c>
      <c r="C111" s="21"/>
      <c r="D111" s="19"/>
      <c r="E111" s="24"/>
      <c r="F111" s="79">
        <f>SUM(F95:F110)</f>
        <v>404643267.22748512</v>
      </c>
      <c r="G111" s="79">
        <f>SUM(G95:G110)</f>
        <v>9.0674233676566871</v>
      </c>
      <c r="H111" s="79">
        <f>SUM(H95:H110)</f>
        <v>48.319672043330755</v>
      </c>
      <c r="I111" s="24">
        <f>SUM(I95:I110)</f>
        <v>0.12264868913537412</v>
      </c>
      <c r="J111"/>
      <c r="K111"/>
      <c r="L111"/>
      <c r="M111"/>
      <c r="N111"/>
      <c r="O111"/>
      <c r="P111"/>
      <c r="Q111" s="60"/>
      <c r="R111" s="60"/>
    </row>
    <row r="112" spans="2:18">
      <c r="B112" s="15"/>
      <c r="C112" s="15"/>
      <c r="D112" s="15"/>
      <c r="E112" s="15"/>
      <c r="F112" s="17"/>
      <c r="G112" s="15"/>
      <c r="H112" s="15"/>
      <c r="I112" s="15"/>
      <c r="J112" s="15"/>
      <c r="K112" s="15"/>
      <c r="L112" s="15"/>
      <c r="M112" s="15"/>
      <c r="N112" s="15"/>
      <c r="O112" s="15"/>
      <c r="P112" s="15"/>
      <c r="Q112" s="15"/>
      <c r="R112" s="15"/>
    </row>
    <row r="113" spans="1:18" s="7" customFormat="1" ht="15.5">
      <c r="A113" s="6" t="s">
        <v>246</v>
      </c>
      <c r="B113" s="2" t="s">
        <v>34</v>
      </c>
      <c r="C113" s="60"/>
      <c r="D113" s="60"/>
      <c r="E113" s="60"/>
      <c r="F113" s="60"/>
      <c r="G113" s="60"/>
      <c r="H113" s="60"/>
      <c r="I113" s="60"/>
      <c r="J113" s="60"/>
      <c r="K113" s="60"/>
      <c r="L113" s="60"/>
      <c r="M113" s="60"/>
      <c r="N113" s="60"/>
      <c r="O113" s="60"/>
      <c r="P113" s="60"/>
      <c r="Q113" s="60"/>
      <c r="R113" s="60"/>
    </row>
    <row r="114" spans="1:18" s="7" customFormat="1">
      <c r="A114" s="6"/>
      <c r="B114" s="57" t="s">
        <v>35</v>
      </c>
      <c r="C114" s="57" t="s">
        <v>225</v>
      </c>
      <c r="D114" s="57" t="s">
        <v>226</v>
      </c>
      <c r="E114" s="58" t="s">
        <v>227</v>
      </c>
      <c r="F114" s="58" t="s">
        <v>228</v>
      </c>
      <c r="G114"/>
      <c r="H114"/>
      <c r="I114"/>
      <c r="J114" s="60"/>
      <c r="K114" s="60"/>
      <c r="L114" s="60"/>
      <c r="M114" s="60"/>
      <c r="N114" s="60"/>
      <c r="O114" s="60"/>
      <c r="P114" s="60"/>
      <c r="Q114" s="60"/>
      <c r="R114" s="60"/>
    </row>
    <row r="115" spans="1:18">
      <c r="B115" s="9">
        <v>1</v>
      </c>
      <c r="C115" s="9" t="s">
        <v>415</v>
      </c>
      <c r="D115" s="72">
        <v>76388252.180000007</v>
      </c>
      <c r="E115" s="62">
        <f>D115/Características!$F$29</f>
        <v>2.3153527450025017E-2</v>
      </c>
      <c r="F115" s="62">
        <v>0.13</v>
      </c>
      <c r="G115"/>
      <c r="H115"/>
      <c r="I115"/>
      <c r="J115"/>
      <c r="K115"/>
      <c r="L115"/>
      <c r="M115"/>
      <c r="N115"/>
      <c r="O115"/>
      <c r="P115"/>
      <c r="Q115" s="60"/>
      <c r="R115" s="60"/>
    </row>
    <row r="116" spans="1:18">
      <c r="B116" s="9">
        <f>B115+1</f>
        <v>2</v>
      </c>
      <c r="C116" s="9" t="s">
        <v>493</v>
      </c>
      <c r="D116" s="72">
        <v>53776440</v>
      </c>
      <c r="E116" s="62">
        <f>D116/Características!$F$29</f>
        <v>1.6299813703953545E-2</v>
      </c>
      <c r="F116" s="62">
        <v>0.12</v>
      </c>
      <c r="G116" s="60"/>
      <c r="H116" s="60"/>
      <c r="I116" s="60"/>
      <c r="J116" s="60"/>
      <c r="K116" s="60"/>
      <c r="L116" s="60"/>
      <c r="M116" s="60"/>
      <c r="N116" s="60"/>
      <c r="O116" s="60"/>
      <c r="P116" s="60"/>
      <c r="Q116" s="60"/>
      <c r="R116" s="60"/>
    </row>
    <row r="117" spans="1:18">
      <c r="B117" s="9">
        <f>B116+1</f>
        <v>3</v>
      </c>
      <c r="C117" s="9" t="s">
        <v>494</v>
      </c>
      <c r="D117" s="72">
        <v>38530331.990000002</v>
      </c>
      <c r="E117" s="62">
        <f>D117/Características!$F$29</f>
        <v>1.167866882576239E-2</v>
      </c>
      <c r="F117" s="62">
        <v>0.12</v>
      </c>
      <c r="G117"/>
      <c r="H117"/>
      <c r="I117"/>
      <c r="J117"/>
      <c r="K117"/>
      <c r="L117"/>
      <c r="M117"/>
      <c r="N117"/>
      <c r="O117"/>
      <c r="P117"/>
      <c r="Q117" s="60"/>
      <c r="R117" s="60"/>
    </row>
    <row r="118" spans="1:18">
      <c r="B118" s="9">
        <f t="shared" ref="B118:B130" si="3">B117+1</f>
        <v>4</v>
      </c>
      <c r="C118" s="9" t="s">
        <v>238</v>
      </c>
      <c r="D118" s="72">
        <v>17245000</v>
      </c>
      <c r="E118" s="62">
        <f>D118/Características!$F$29</f>
        <v>5.2270155355147885E-3</v>
      </c>
      <c r="F118" s="62">
        <v>0.11</v>
      </c>
      <c r="G118"/>
      <c r="H118"/>
      <c r="I118"/>
      <c r="J118"/>
      <c r="K118"/>
      <c r="L118"/>
      <c r="M118"/>
      <c r="N118"/>
      <c r="O118"/>
      <c r="P118"/>
      <c r="Q118" s="60"/>
      <c r="R118" s="60"/>
    </row>
    <row r="119" spans="1:18">
      <c r="B119" s="9">
        <f t="shared" si="3"/>
        <v>5</v>
      </c>
      <c r="C119" s="9" t="s">
        <v>241</v>
      </c>
      <c r="D119" s="72">
        <v>12306000</v>
      </c>
      <c r="E119" s="62">
        <f>D119/Características!$F$29</f>
        <v>3.7299885868393727E-3</v>
      </c>
      <c r="F119" s="62">
        <v>0.11</v>
      </c>
      <c r="G119"/>
      <c r="H119"/>
      <c r="I119"/>
      <c r="J119"/>
      <c r="K119"/>
      <c r="L119"/>
      <c r="M119"/>
      <c r="N119"/>
      <c r="O119"/>
      <c r="P119"/>
      <c r="Q119" s="60"/>
      <c r="R119" s="60"/>
    </row>
    <row r="120" spans="1:18">
      <c r="B120" s="9">
        <f t="shared" si="3"/>
        <v>6</v>
      </c>
      <c r="C120" s="9" t="s">
        <v>239</v>
      </c>
      <c r="D120" s="72">
        <v>10664152</v>
      </c>
      <c r="E120" s="62">
        <f>D120/Características!$F$29</f>
        <v>3.232339123055442E-3</v>
      </c>
      <c r="F120" s="62">
        <v>0.11</v>
      </c>
      <c r="G120"/>
      <c r="H120"/>
      <c r="I120"/>
      <c r="J120"/>
      <c r="K120"/>
      <c r="L120"/>
      <c r="M120"/>
      <c r="N120"/>
      <c r="O120"/>
      <c r="P120"/>
      <c r="Q120" s="60"/>
      <c r="R120" s="60"/>
    </row>
    <row r="121" spans="1:18">
      <c r="B121" s="9">
        <f t="shared" si="3"/>
        <v>7</v>
      </c>
      <c r="C121" s="9" t="s">
        <v>236</v>
      </c>
      <c r="D121" s="72">
        <v>9298821.5199999996</v>
      </c>
      <c r="E121" s="62">
        <f>D121/Características!$F$29</f>
        <v>2.8185030180933159E-3</v>
      </c>
      <c r="F121" s="62">
        <v>0.11</v>
      </c>
      <c r="G121"/>
      <c r="H121"/>
      <c r="I121"/>
      <c r="J121"/>
      <c r="K121"/>
      <c r="L121"/>
      <c r="M121"/>
      <c r="N121"/>
      <c r="O121"/>
      <c r="P121"/>
      <c r="Q121" s="60"/>
      <c r="R121" s="60"/>
    </row>
    <row r="122" spans="1:18">
      <c r="B122" s="9">
        <f t="shared" si="3"/>
        <v>8</v>
      </c>
      <c r="C122" s="9" t="s">
        <v>232</v>
      </c>
      <c r="D122" s="72">
        <v>8740000</v>
      </c>
      <c r="E122" s="62">
        <f>D122/Características!$F$29</f>
        <v>2.6491223995592488E-3</v>
      </c>
      <c r="F122" s="62">
        <v>0.13</v>
      </c>
      <c r="G122"/>
      <c r="H122"/>
      <c r="I122"/>
      <c r="J122"/>
      <c r="K122"/>
      <c r="L122"/>
      <c r="M122"/>
      <c r="N122"/>
      <c r="O122"/>
      <c r="P122"/>
      <c r="Q122" s="60"/>
      <c r="R122" s="60"/>
    </row>
    <row r="123" spans="1:18">
      <c r="B123" s="9">
        <f t="shared" si="3"/>
        <v>9</v>
      </c>
      <c r="C123" s="9" t="s">
        <v>234</v>
      </c>
      <c r="D123" s="72">
        <v>7807620.870000001</v>
      </c>
      <c r="E123" s="62">
        <f>D123/Características!$F$29</f>
        <v>2.3665152556044938E-3</v>
      </c>
      <c r="F123" s="62">
        <v>0.11</v>
      </c>
      <c r="G123"/>
      <c r="H123"/>
      <c r="I123"/>
      <c r="J123"/>
      <c r="K123"/>
      <c r="L123"/>
      <c r="M123"/>
      <c r="N123"/>
      <c r="O123"/>
      <c r="P123"/>
      <c r="Q123" s="60"/>
      <c r="R123" s="60"/>
    </row>
    <row r="124" spans="1:18">
      <c r="B124" s="9">
        <f t="shared" si="3"/>
        <v>10</v>
      </c>
      <c r="C124" s="9" t="s">
        <v>237</v>
      </c>
      <c r="D124" s="72">
        <v>7153532.9299999997</v>
      </c>
      <c r="E124" s="62">
        <f>D124/Características!$F$29</f>
        <v>2.1682590756118654E-3</v>
      </c>
      <c r="F124" s="62">
        <v>0.11</v>
      </c>
      <c r="G124"/>
      <c r="H124"/>
      <c r="I124"/>
      <c r="J124"/>
      <c r="K124"/>
      <c r="L124"/>
      <c r="M124"/>
      <c r="N124"/>
      <c r="O124"/>
      <c r="P124"/>
      <c r="Q124" s="60"/>
      <c r="R124" s="60"/>
    </row>
    <row r="125" spans="1:18">
      <c r="B125" s="9">
        <f t="shared" si="3"/>
        <v>11</v>
      </c>
      <c r="C125" s="9" t="s">
        <v>240</v>
      </c>
      <c r="D125" s="72">
        <v>6551608.9699999997</v>
      </c>
      <c r="E125" s="62">
        <f>D125/Características!$F$29</f>
        <v>1.9858139674577002E-3</v>
      </c>
      <c r="F125" s="62">
        <v>0.11</v>
      </c>
      <c r="G125"/>
      <c r="H125"/>
      <c r="I125"/>
      <c r="J125"/>
      <c r="K125"/>
      <c r="L125"/>
      <c r="M125"/>
      <c r="N125"/>
      <c r="O125"/>
      <c r="P125"/>
      <c r="Q125" s="60"/>
      <c r="R125" s="60"/>
    </row>
    <row r="126" spans="1:18">
      <c r="B126" s="9">
        <f t="shared" si="3"/>
        <v>12</v>
      </c>
      <c r="C126" s="9" t="s">
        <v>231</v>
      </c>
      <c r="D126" s="72">
        <v>5140000</v>
      </c>
      <c r="E126" s="62">
        <f>D126/Características!$F$29</f>
        <v>1.5579507018002906E-3</v>
      </c>
      <c r="F126" s="62">
        <v>0.35199999999999998</v>
      </c>
      <c r="G126" s="60"/>
      <c r="H126" s="60"/>
      <c r="I126" s="60"/>
      <c r="J126" s="60"/>
      <c r="K126" s="60"/>
      <c r="L126" s="60"/>
      <c r="M126" s="60"/>
      <c r="N126" s="60"/>
      <c r="O126" s="60"/>
      <c r="P126" s="60"/>
      <c r="Q126" s="60"/>
      <c r="R126" s="60"/>
    </row>
    <row r="127" spans="1:18">
      <c r="B127" s="9">
        <f t="shared" si="3"/>
        <v>13</v>
      </c>
      <c r="C127" s="9" t="s">
        <v>229</v>
      </c>
      <c r="D127" s="72">
        <v>1980098.2549999999</v>
      </c>
      <c r="E127" s="62">
        <f>D127/Características!$F$29</f>
        <v>6.0017421517719462E-4</v>
      </c>
      <c r="F127" s="62">
        <v>0.12</v>
      </c>
      <c r="G127" s="60"/>
      <c r="H127" s="60"/>
      <c r="I127" s="60"/>
      <c r="J127" s="60"/>
      <c r="K127" s="60"/>
      <c r="L127" s="60"/>
      <c r="M127" s="60"/>
      <c r="N127" s="60"/>
      <c r="O127" s="60"/>
      <c r="P127" s="60"/>
      <c r="Q127" s="60"/>
      <c r="R127" s="60"/>
    </row>
    <row r="128" spans="1:18">
      <c r="B128" s="9">
        <f t="shared" si="3"/>
        <v>14</v>
      </c>
      <c r="C128" s="9" t="s">
        <v>230</v>
      </c>
      <c r="D128" s="72">
        <v>393769.19999999995</v>
      </c>
      <c r="E128" s="62">
        <f>D128/Características!$F$29</f>
        <v>1.193527240247741E-4</v>
      </c>
      <c r="F128" s="62">
        <v>0.19040000000000001</v>
      </c>
      <c r="G128" s="60"/>
      <c r="H128" s="60"/>
      <c r="I128" s="60"/>
      <c r="J128" s="60"/>
      <c r="K128" s="60"/>
      <c r="L128" s="60"/>
      <c r="M128" s="60"/>
      <c r="N128" s="60"/>
      <c r="O128" s="60"/>
      <c r="P128" s="60"/>
      <c r="Q128" s="60"/>
      <c r="R128" s="60"/>
    </row>
    <row r="129" spans="1:18">
      <c r="B129" s="9">
        <f t="shared" si="3"/>
        <v>15</v>
      </c>
      <c r="C129" s="9" t="s">
        <v>235</v>
      </c>
      <c r="D129" s="72">
        <v>1000</v>
      </c>
      <c r="E129" s="62">
        <f>D129/Características!$F$29</f>
        <v>3.0310324937748843E-7</v>
      </c>
      <c r="F129" s="62">
        <v>0.11</v>
      </c>
      <c r="G129" s="60"/>
      <c r="H129" s="60"/>
      <c r="I129" s="60"/>
      <c r="J129" s="60"/>
      <c r="K129" s="60"/>
      <c r="L129" s="60"/>
      <c r="M129" s="60"/>
      <c r="N129" s="60"/>
      <c r="O129" s="60"/>
      <c r="P129" s="60"/>
      <c r="Q129" s="60"/>
      <c r="R129" s="60"/>
    </row>
    <row r="130" spans="1:18">
      <c r="B130" s="9">
        <f t="shared" si="3"/>
        <v>16</v>
      </c>
      <c r="C130" s="9" t="s">
        <v>233</v>
      </c>
      <c r="D130" s="72">
        <v>0.33230769261717796</v>
      </c>
      <c r="E130" s="62">
        <f>D130/Características!$F$29</f>
        <v>1.0072354142540226E-10</v>
      </c>
      <c r="F130" s="62">
        <v>0.11</v>
      </c>
      <c r="G130" s="60"/>
      <c r="H130" s="60"/>
      <c r="I130" s="60"/>
      <c r="J130" s="60"/>
      <c r="K130" s="60"/>
      <c r="L130" s="60"/>
      <c r="M130" s="60"/>
      <c r="N130" s="60"/>
      <c r="O130" s="60"/>
      <c r="P130" s="60"/>
      <c r="Q130" s="60"/>
      <c r="R130" s="60"/>
    </row>
    <row r="131" spans="1:18">
      <c r="B131" s="65" t="s">
        <v>206</v>
      </c>
      <c r="C131" s="21"/>
      <c r="D131" s="77">
        <f>SUM(D115:D130)</f>
        <v>255976628.24730772</v>
      </c>
      <c r="E131" s="78">
        <f>SUM(E115:E130)</f>
        <v>7.7587347786452363E-2</v>
      </c>
      <c r="F131" s="78">
        <f>SUMPRODUCT(F115:F130,D115:D130)/SUM(D115:D130)</f>
        <v>0.12531769840308157</v>
      </c>
      <c r="G131"/>
      <c r="H131"/>
      <c r="I131"/>
      <c r="J131"/>
      <c r="K131"/>
      <c r="L131"/>
      <c r="M131"/>
      <c r="N131"/>
      <c r="O131"/>
      <c r="P131"/>
      <c r="Q131" s="60"/>
      <c r="R131" s="60"/>
    </row>
    <row r="133" spans="1:18" s="7" customFormat="1" ht="15.5">
      <c r="A133" s="6" t="s">
        <v>246</v>
      </c>
      <c r="B133" s="2" t="s">
        <v>247</v>
      </c>
      <c r="C133" s="60"/>
      <c r="D133" s="60"/>
      <c r="E133" s="60"/>
      <c r="F133" s="60"/>
      <c r="G133" s="60"/>
      <c r="H133" s="60"/>
      <c r="I133" s="60"/>
      <c r="J133" s="60"/>
      <c r="K133" s="60"/>
      <c r="L133" s="60"/>
      <c r="M133" s="60"/>
      <c r="N133" s="60"/>
      <c r="O133" s="60"/>
      <c r="P133" s="60"/>
      <c r="Q133" s="60"/>
      <c r="R133" s="60"/>
    </row>
    <row r="134" spans="1:18" s="7" customFormat="1">
      <c r="A134" s="6"/>
      <c r="B134" s="57" t="s">
        <v>35</v>
      </c>
      <c r="C134" s="57" t="s">
        <v>242</v>
      </c>
      <c r="D134" s="57" t="s">
        <v>243</v>
      </c>
      <c r="E134" s="58" t="s">
        <v>227</v>
      </c>
      <c r="F134"/>
      <c r="G134" s="60"/>
      <c r="H134" s="60"/>
      <c r="I134" s="60"/>
      <c r="J134" s="60"/>
      <c r="K134" s="60"/>
      <c r="L134" s="60"/>
      <c r="M134" s="60"/>
      <c r="N134" s="60"/>
      <c r="O134" s="60"/>
      <c r="P134" s="60"/>
      <c r="Q134" s="60"/>
      <c r="R134" s="60"/>
    </row>
    <row r="135" spans="1:18">
      <c r="B135" s="9">
        <v>1</v>
      </c>
      <c r="C135" s="9" t="s">
        <v>245</v>
      </c>
      <c r="D135" s="72">
        <v>3070000</v>
      </c>
      <c r="E135" s="62">
        <f>D135/Características!$F$29</f>
        <v>9.305269755888895E-4</v>
      </c>
      <c r="F135"/>
      <c r="G135" s="60"/>
      <c r="H135" s="60"/>
      <c r="I135" s="60"/>
      <c r="J135" s="60"/>
      <c r="K135" s="60"/>
      <c r="L135" s="60"/>
      <c r="M135" s="60"/>
      <c r="N135" s="60"/>
      <c r="O135" s="60"/>
      <c r="P135" s="60"/>
      <c r="Q135" s="60"/>
      <c r="R135" s="60"/>
    </row>
    <row r="136" spans="1:18">
      <c r="B136" s="9">
        <f>B135+1</f>
        <v>2</v>
      </c>
      <c r="C136" s="9" t="s">
        <v>244</v>
      </c>
      <c r="D136" s="72">
        <v>1240000</v>
      </c>
      <c r="E136" s="62">
        <f>D136/Características!$F$29</f>
        <v>3.7584802922808569E-4</v>
      </c>
      <c r="F136"/>
      <c r="G136" s="60"/>
      <c r="H136" s="60"/>
      <c r="I136" s="60"/>
      <c r="J136" s="60"/>
      <c r="K136" s="60"/>
      <c r="L136" s="60"/>
      <c r="M136" s="60"/>
      <c r="N136" s="60"/>
      <c r="O136" s="60"/>
      <c r="P136" s="60"/>
      <c r="Q136" s="60"/>
      <c r="R136" s="60"/>
    </row>
    <row r="137" spans="1:18">
      <c r="B137" s="9">
        <f>B136+1</f>
        <v>3</v>
      </c>
      <c r="C137" s="9" t="s">
        <v>248</v>
      </c>
      <c r="D137" s="72">
        <v>8833028</v>
      </c>
      <c r="E137" s="62" t="s">
        <v>15</v>
      </c>
      <c r="F137" s="60"/>
      <c r="G137" s="60"/>
      <c r="H137" s="60"/>
      <c r="I137" s="60"/>
      <c r="J137" s="60"/>
      <c r="K137" s="60"/>
      <c r="L137" s="60"/>
      <c r="M137" s="60"/>
      <c r="N137" s="60"/>
      <c r="O137" s="60"/>
      <c r="P137" s="60"/>
      <c r="Q137" s="60"/>
      <c r="R137" s="60"/>
    </row>
    <row r="138" spans="1:18">
      <c r="B138" s="65" t="s">
        <v>206</v>
      </c>
      <c r="C138" s="21"/>
      <c r="D138" s="77">
        <f>SUM(D135:D137)</f>
        <v>13143028</v>
      </c>
      <c r="E138" s="78">
        <f>SUM(E135:E137)</f>
        <v>1.3063750048169752E-3</v>
      </c>
      <c r="F138"/>
      <c r="G138" s="60"/>
      <c r="H138" s="60"/>
      <c r="I138" s="60"/>
      <c r="J138" s="60"/>
      <c r="K138" s="60"/>
      <c r="L138" s="60"/>
      <c r="M138" s="60"/>
      <c r="N138" s="60"/>
      <c r="O138" s="60"/>
      <c r="P138" s="60"/>
      <c r="Q138" s="60"/>
      <c r="R138"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N31"/>
  <sheetViews>
    <sheetView showGridLines="0" zoomScale="85" zoomScaleNormal="85" workbookViewId="0">
      <pane xSplit="4" ySplit="8" topLeftCell="E9" activePane="bottomRight" state="frozen"/>
      <selection pane="topRight" activeCell="E1" sqref="E1"/>
      <selection pane="bottomLeft" activeCell="A7" sqref="A7"/>
      <selection pane="bottomRight" activeCell="C25" sqref="C25"/>
    </sheetView>
  </sheetViews>
  <sheetFormatPr defaultColWidth="9.1796875" defaultRowHeight="15.75" customHeight="1"/>
  <cols>
    <col min="1" max="1" width="3.1796875" style="3" customWidth="1"/>
    <col min="2" max="2" width="41.26953125" style="14" bestFit="1" customWidth="1"/>
    <col min="3" max="3" width="12.54296875" style="4" bestFit="1" customWidth="1"/>
    <col min="4" max="4" width="13.26953125" style="4" bestFit="1" customWidth="1"/>
    <col min="5" max="6" width="10.54296875" style="4" bestFit="1" customWidth="1"/>
    <col min="7" max="7" width="12.1796875" style="4" bestFit="1" customWidth="1"/>
    <col min="8" max="10" width="10.54296875" style="4" bestFit="1" customWidth="1"/>
    <col min="11" max="12" width="12.1796875" style="4" bestFit="1" customWidth="1"/>
    <col min="13" max="78" width="10.54296875" style="4" bestFit="1" customWidth="1"/>
    <col min="79" max="79" width="12.1796875" style="4" bestFit="1" customWidth="1"/>
    <col min="80" max="82" width="10.54296875" style="4" bestFit="1" customWidth="1"/>
    <col min="83" max="83" width="12.1796875" style="4" bestFit="1" customWidth="1"/>
    <col min="84" max="87" width="10.54296875" style="4" bestFit="1" customWidth="1"/>
    <col min="88" max="103" width="12.1796875" style="4" bestFit="1" customWidth="1"/>
    <col min="104" max="104" width="13.26953125" style="4" bestFit="1" customWidth="1"/>
    <col min="105" max="111" width="12.1796875" style="4" bestFit="1" customWidth="1"/>
    <col min="112" max="112" width="13.26953125" style="4" bestFit="1" customWidth="1"/>
    <col min="113" max="118" width="12.1796875" style="4" bestFit="1" customWidth="1"/>
    <col min="119" max="119" width="13.26953125" style="4" bestFit="1" customWidth="1"/>
    <col min="120" max="133" width="12.1796875" style="4" bestFit="1" customWidth="1"/>
    <col min="134" max="135" width="11.36328125" style="4" bestFit="1" customWidth="1"/>
    <col min="136" max="139" width="12.36328125" style="4" bestFit="1" customWidth="1"/>
    <col min="140" max="141" width="11.36328125" style="4" bestFit="1" customWidth="1"/>
    <col min="142" max="144" width="12.36328125" style="4" bestFit="1" customWidth="1"/>
    <col min="145" max="16384" width="9.1796875" style="4"/>
  </cols>
  <sheetData>
    <row r="1" spans="1:144" s="3" customFormat="1" ht="56.25" customHeight="1">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44" s="3" customFormat="1" ht="15.75" customHeight="1">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44" s="3" customFormat="1" ht="15.75" customHeight="1">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44" s="3" customFormat="1" ht="15.75" customHeight="1">
      <c r="B4" s="4"/>
    </row>
    <row r="5" spans="1:144" s="3" customFormat="1" ht="15.75" customHeight="1">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row>
    <row r="6" spans="1:144" s="3" customFormat="1" ht="15.75" customHeight="1">
      <c r="B6" s="4"/>
      <c r="C6" s="53">
        <f t="shared" ref="C6:AH6" si="17">MONTH(C7)</f>
        <v>5</v>
      </c>
      <c r="D6" s="53">
        <f t="shared" si="17"/>
        <v>6</v>
      </c>
      <c r="E6" s="53">
        <f t="shared" si="17"/>
        <v>7</v>
      </c>
      <c r="F6" s="53">
        <f t="shared" si="17"/>
        <v>8</v>
      </c>
      <c r="G6" s="53">
        <f t="shared" si="17"/>
        <v>9</v>
      </c>
      <c r="H6" s="53">
        <f t="shared" si="17"/>
        <v>10</v>
      </c>
      <c r="I6" s="53">
        <f t="shared" si="17"/>
        <v>11</v>
      </c>
      <c r="J6" s="53">
        <f t="shared" si="17"/>
        <v>12</v>
      </c>
      <c r="K6" s="53">
        <f t="shared" si="17"/>
        <v>1</v>
      </c>
      <c r="L6" s="53">
        <f t="shared" si="17"/>
        <v>2</v>
      </c>
      <c r="M6" s="53">
        <f t="shared" si="17"/>
        <v>3</v>
      </c>
      <c r="N6" s="53">
        <f t="shared" si="17"/>
        <v>4</v>
      </c>
      <c r="O6" s="53">
        <f t="shared" si="17"/>
        <v>5</v>
      </c>
      <c r="P6" s="53">
        <f t="shared" si="17"/>
        <v>6</v>
      </c>
      <c r="Q6" s="53">
        <f t="shared" si="17"/>
        <v>7</v>
      </c>
      <c r="R6" s="53">
        <f t="shared" si="17"/>
        <v>8</v>
      </c>
      <c r="S6" s="53">
        <f t="shared" si="17"/>
        <v>9</v>
      </c>
      <c r="T6" s="53">
        <f t="shared" si="17"/>
        <v>10</v>
      </c>
      <c r="U6" s="53">
        <f t="shared" si="17"/>
        <v>11</v>
      </c>
      <c r="V6" s="53">
        <f t="shared" si="17"/>
        <v>12</v>
      </c>
      <c r="W6" s="53">
        <f t="shared" si="17"/>
        <v>1</v>
      </c>
      <c r="X6" s="53">
        <f t="shared" si="17"/>
        <v>2</v>
      </c>
      <c r="Y6" s="53">
        <f t="shared" si="17"/>
        <v>3</v>
      </c>
      <c r="Z6" s="53">
        <f t="shared" si="17"/>
        <v>4</v>
      </c>
      <c r="AA6" s="53">
        <f t="shared" si="17"/>
        <v>5</v>
      </c>
      <c r="AB6" s="53">
        <f t="shared" si="17"/>
        <v>6</v>
      </c>
      <c r="AC6" s="53">
        <f t="shared" si="17"/>
        <v>7</v>
      </c>
      <c r="AD6" s="53">
        <f t="shared" si="17"/>
        <v>8</v>
      </c>
      <c r="AE6" s="53">
        <f t="shared" si="17"/>
        <v>9</v>
      </c>
      <c r="AF6" s="53">
        <f t="shared" si="17"/>
        <v>10</v>
      </c>
      <c r="AG6" s="53">
        <f t="shared" si="17"/>
        <v>11</v>
      </c>
      <c r="AH6" s="53">
        <f t="shared" si="17"/>
        <v>12</v>
      </c>
      <c r="AI6" s="53">
        <f t="shared" ref="AI6:AZ6" si="18">MONTH(AI7)</f>
        <v>1</v>
      </c>
      <c r="AJ6" s="53">
        <f t="shared" si="18"/>
        <v>2</v>
      </c>
      <c r="AK6" s="53">
        <f t="shared" si="18"/>
        <v>3</v>
      </c>
      <c r="AL6" s="53">
        <f t="shared" si="18"/>
        <v>4</v>
      </c>
      <c r="AM6" s="53">
        <f t="shared" si="18"/>
        <v>5</v>
      </c>
      <c r="AN6" s="53">
        <f t="shared" si="18"/>
        <v>6</v>
      </c>
      <c r="AO6" s="53">
        <f t="shared" si="18"/>
        <v>7</v>
      </c>
      <c r="AP6" s="53">
        <f t="shared" si="18"/>
        <v>8</v>
      </c>
      <c r="AQ6" s="53">
        <f t="shared" si="18"/>
        <v>9</v>
      </c>
      <c r="AR6" s="53">
        <f t="shared" si="18"/>
        <v>10</v>
      </c>
      <c r="AS6" s="53">
        <f t="shared" si="18"/>
        <v>11</v>
      </c>
      <c r="AT6" s="53">
        <f t="shared" si="18"/>
        <v>12</v>
      </c>
      <c r="AU6" s="53">
        <f t="shared" si="18"/>
        <v>1</v>
      </c>
      <c r="AV6" s="53">
        <f t="shared" si="18"/>
        <v>2</v>
      </c>
      <c r="AW6" s="53">
        <f t="shared" si="18"/>
        <v>3</v>
      </c>
      <c r="AX6" s="53">
        <f t="shared" si="18"/>
        <v>4</v>
      </c>
      <c r="AY6" s="53">
        <f t="shared" si="18"/>
        <v>5</v>
      </c>
      <c r="AZ6" s="53">
        <f t="shared" si="18"/>
        <v>6</v>
      </c>
      <c r="BA6" s="53">
        <f t="shared" ref="BA6:BW6" si="19">MONTH(BA7)</f>
        <v>7</v>
      </c>
      <c r="BB6" s="53">
        <f t="shared" si="19"/>
        <v>8</v>
      </c>
      <c r="BC6" s="53">
        <f t="shared" si="19"/>
        <v>9</v>
      </c>
      <c r="BD6" s="53">
        <f t="shared" si="19"/>
        <v>10</v>
      </c>
      <c r="BE6" s="53">
        <f t="shared" si="19"/>
        <v>11</v>
      </c>
      <c r="BF6" s="53">
        <f t="shared" si="19"/>
        <v>12</v>
      </c>
      <c r="BG6" s="53">
        <f t="shared" si="19"/>
        <v>1</v>
      </c>
      <c r="BH6" s="53">
        <f t="shared" si="19"/>
        <v>2</v>
      </c>
      <c r="BI6" s="53">
        <f t="shared" si="19"/>
        <v>3</v>
      </c>
      <c r="BJ6" s="53">
        <f t="shared" si="19"/>
        <v>4</v>
      </c>
      <c r="BK6" s="53">
        <f t="shared" si="19"/>
        <v>5</v>
      </c>
      <c r="BL6" s="53">
        <f t="shared" si="19"/>
        <v>6</v>
      </c>
      <c r="BM6" s="53">
        <f t="shared" si="19"/>
        <v>7</v>
      </c>
      <c r="BN6" s="53">
        <f t="shared" si="19"/>
        <v>8</v>
      </c>
      <c r="BO6" s="53">
        <f t="shared" si="19"/>
        <v>9</v>
      </c>
      <c r="BP6" s="53">
        <f t="shared" si="19"/>
        <v>10</v>
      </c>
      <c r="BQ6" s="53">
        <f t="shared" si="19"/>
        <v>11</v>
      </c>
      <c r="BR6" s="53">
        <f t="shared" si="19"/>
        <v>12</v>
      </c>
      <c r="BS6" s="53">
        <f t="shared" si="19"/>
        <v>1</v>
      </c>
      <c r="BT6" s="53">
        <f t="shared" si="19"/>
        <v>2</v>
      </c>
      <c r="BU6" s="53">
        <f t="shared" si="19"/>
        <v>3</v>
      </c>
      <c r="BV6" s="53">
        <f t="shared" si="19"/>
        <v>4</v>
      </c>
      <c r="BW6" s="53">
        <f t="shared" si="19"/>
        <v>5</v>
      </c>
      <c r="BX6" s="53">
        <f t="shared" ref="BX6" si="20">MONTH(BX7)</f>
        <v>6</v>
      </c>
      <c r="BY6" s="53">
        <f t="shared" ref="BY6" si="21">MONTH(BY7)</f>
        <v>7</v>
      </c>
      <c r="BZ6" s="53">
        <f t="shared" ref="BZ6" si="22">MONTH(BZ7)</f>
        <v>8</v>
      </c>
      <c r="CA6" s="53">
        <f t="shared" ref="CA6" si="23">MONTH(CA7)</f>
        <v>9</v>
      </c>
      <c r="CB6" s="53">
        <f t="shared" ref="CB6" si="24">MONTH(CB7)</f>
        <v>10</v>
      </c>
      <c r="CC6" s="53">
        <f t="shared" ref="CC6" si="25">MONTH(CC7)</f>
        <v>11</v>
      </c>
      <c r="CD6" s="53">
        <f t="shared" ref="CD6" si="26">MONTH(CD7)</f>
        <v>12</v>
      </c>
      <c r="CE6" s="53">
        <f t="shared" ref="CE6" si="27">MONTH(CE7)</f>
        <v>1</v>
      </c>
      <c r="CF6" s="53">
        <f t="shared" ref="CF6" si="28">MONTH(CF7)</f>
        <v>2</v>
      </c>
      <c r="CG6" s="53">
        <f t="shared" ref="CG6" si="29">MONTH(CG7)</f>
        <v>3</v>
      </c>
      <c r="CH6" s="53">
        <f t="shared" ref="CH6" si="30">MONTH(CH7)</f>
        <v>4</v>
      </c>
      <c r="CI6" s="53">
        <f t="shared" ref="CI6" si="31">MONTH(CI7)</f>
        <v>5</v>
      </c>
      <c r="CJ6" s="53">
        <f t="shared" ref="CJ6" si="32">MONTH(CJ7)</f>
        <v>6</v>
      </c>
      <c r="CK6" s="53">
        <f t="shared" ref="CK6" si="33">MONTH(CK7)</f>
        <v>7</v>
      </c>
      <c r="CL6" s="53">
        <f t="shared" ref="CL6" si="34">MONTH(CL7)</f>
        <v>8</v>
      </c>
      <c r="CM6" s="53">
        <f t="shared" ref="CM6" si="35">MONTH(CM7)</f>
        <v>9</v>
      </c>
      <c r="CN6" s="53">
        <f t="shared" ref="CN6" si="36">MONTH(CN7)</f>
        <v>10</v>
      </c>
      <c r="CO6" s="53">
        <f t="shared" ref="CO6" si="37">MONTH(CO7)</f>
        <v>11</v>
      </c>
      <c r="CP6" s="53">
        <f t="shared" ref="CP6" si="38">MONTH(CP7)</f>
        <v>12</v>
      </c>
      <c r="CQ6" s="53">
        <f t="shared" ref="CQ6" si="39">MONTH(CQ7)</f>
        <v>1</v>
      </c>
      <c r="CR6" s="53">
        <f t="shared" ref="CR6" si="40">MONTH(CR7)</f>
        <v>2</v>
      </c>
      <c r="CS6" s="53">
        <f t="shared" ref="CS6" si="41">MONTH(CS7)</f>
        <v>3</v>
      </c>
      <c r="CT6" s="53">
        <f t="shared" ref="CT6" si="42">MONTH(CT7)</f>
        <v>4</v>
      </c>
      <c r="CU6" s="53">
        <f t="shared" ref="CU6" si="43">MONTH(CU7)</f>
        <v>5</v>
      </c>
      <c r="CV6" s="53">
        <f t="shared" ref="CV6" si="44">MONTH(CV7)</f>
        <v>6</v>
      </c>
      <c r="CW6" s="53">
        <f t="shared" ref="CW6" si="45">MONTH(CW7)</f>
        <v>7</v>
      </c>
      <c r="CX6" s="53">
        <f t="shared" ref="CX6" si="46">MONTH(CX7)</f>
        <v>8</v>
      </c>
      <c r="CY6" s="53">
        <f t="shared" ref="CY6" si="47">MONTH(CY7)</f>
        <v>9</v>
      </c>
      <c r="CZ6" s="53">
        <f t="shared" ref="CZ6" si="48">MONTH(CZ7)</f>
        <v>10</v>
      </c>
      <c r="DA6" s="53">
        <f t="shared" ref="DA6" si="49">MONTH(DA7)</f>
        <v>11</v>
      </c>
      <c r="DB6" s="53">
        <f t="shared" ref="DB6" si="50">MONTH(DB7)</f>
        <v>12</v>
      </c>
      <c r="DC6" s="53">
        <f t="shared" ref="DC6" si="51">MONTH(DC7)</f>
        <v>1</v>
      </c>
      <c r="DD6" s="53">
        <f t="shared" ref="DD6" si="52">MONTH(DD7)</f>
        <v>2</v>
      </c>
      <c r="DE6" s="53">
        <f t="shared" ref="DE6" si="53">MONTH(DE7)</f>
        <v>3</v>
      </c>
      <c r="DF6" s="53">
        <f t="shared" ref="DF6" si="54">MONTH(DF7)</f>
        <v>4</v>
      </c>
      <c r="DG6" s="53">
        <f t="shared" ref="DG6" si="55">MONTH(DG7)</f>
        <v>5</v>
      </c>
      <c r="DH6" s="53">
        <f t="shared" ref="DH6" si="56">MONTH(DH7)</f>
        <v>6</v>
      </c>
      <c r="DI6" s="53">
        <f t="shared" ref="DI6" si="57">MONTH(DI7)</f>
        <v>7</v>
      </c>
      <c r="DJ6" s="53">
        <f t="shared" ref="DJ6" si="58">MONTH(DJ7)</f>
        <v>8</v>
      </c>
      <c r="DK6" s="53">
        <f t="shared" ref="DK6" si="59">MONTH(DK7)</f>
        <v>9</v>
      </c>
      <c r="DL6" s="53">
        <f t="shared" ref="DL6" si="60">MONTH(DL7)</f>
        <v>10</v>
      </c>
      <c r="DM6" s="53">
        <f t="shared" ref="DM6" si="61">MONTH(DM7)</f>
        <v>11</v>
      </c>
      <c r="DN6" s="53">
        <f t="shared" ref="DN6" si="62">MONTH(DN7)</f>
        <v>12</v>
      </c>
      <c r="DO6" s="53">
        <f t="shared" ref="DO6" si="63">MONTH(DO7)</f>
        <v>1</v>
      </c>
      <c r="DP6" s="53">
        <f t="shared" ref="DP6:EN6" si="64">MONTH(DP7)</f>
        <v>2</v>
      </c>
      <c r="DQ6" s="53">
        <f t="shared" si="64"/>
        <v>3</v>
      </c>
      <c r="DR6" s="53">
        <f t="shared" si="64"/>
        <v>4</v>
      </c>
      <c r="DS6" s="53">
        <f t="shared" si="64"/>
        <v>5</v>
      </c>
      <c r="DT6" s="53">
        <f t="shared" si="64"/>
        <v>6</v>
      </c>
      <c r="DU6" s="53">
        <f t="shared" si="64"/>
        <v>7</v>
      </c>
      <c r="DV6" s="53">
        <f t="shared" si="64"/>
        <v>8</v>
      </c>
      <c r="DW6" s="53">
        <f t="shared" si="64"/>
        <v>9</v>
      </c>
      <c r="DX6" s="53">
        <f t="shared" si="64"/>
        <v>10</v>
      </c>
      <c r="DY6" s="53">
        <f t="shared" si="64"/>
        <v>11</v>
      </c>
      <c r="DZ6" s="53">
        <f t="shared" si="64"/>
        <v>12</v>
      </c>
      <c r="EA6" s="53">
        <f t="shared" si="64"/>
        <v>1</v>
      </c>
      <c r="EB6" s="53">
        <f t="shared" si="64"/>
        <v>2</v>
      </c>
      <c r="EC6" s="53">
        <f t="shared" si="64"/>
        <v>3</v>
      </c>
      <c r="ED6" s="53">
        <f t="shared" si="64"/>
        <v>4</v>
      </c>
      <c r="EE6" s="53">
        <f t="shared" si="64"/>
        <v>5</v>
      </c>
      <c r="EF6" s="53">
        <f t="shared" si="64"/>
        <v>6</v>
      </c>
      <c r="EG6" s="53">
        <f t="shared" si="64"/>
        <v>7</v>
      </c>
      <c r="EH6" s="53">
        <f t="shared" si="64"/>
        <v>8</v>
      </c>
      <c r="EI6" s="53">
        <f t="shared" si="64"/>
        <v>9</v>
      </c>
      <c r="EJ6" s="53">
        <f t="shared" si="64"/>
        <v>10</v>
      </c>
      <c r="EK6" s="53">
        <f t="shared" si="64"/>
        <v>11</v>
      </c>
      <c r="EL6" s="53">
        <f t="shared" si="64"/>
        <v>12</v>
      </c>
      <c r="EM6" s="53">
        <f t="shared" si="64"/>
        <v>1</v>
      </c>
      <c r="EN6" s="53">
        <f t="shared" si="64"/>
        <v>2</v>
      </c>
    </row>
    <row r="7" spans="1:144" s="7" customFormat="1" ht="17.25" customHeight="1">
      <c r="A7" s="6" t="s">
        <v>246</v>
      </c>
      <c r="B7" s="87" t="s">
        <v>35</v>
      </c>
      <c r="C7" s="56">
        <v>41046</v>
      </c>
      <c r="D7" s="56">
        <f t="shared" ref="D7:E7" si="65">EOMONTH(C7,1)</f>
        <v>41090</v>
      </c>
      <c r="E7" s="56">
        <f t="shared" si="65"/>
        <v>41121</v>
      </c>
      <c r="F7" s="22">
        <f>EOMONTH(E7,1)</f>
        <v>41152</v>
      </c>
      <c r="G7" s="22">
        <f t="shared" ref="G7:M7" si="66">EOMONTH(F7,1)</f>
        <v>41182</v>
      </c>
      <c r="H7" s="22">
        <f t="shared" si="66"/>
        <v>41213</v>
      </c>
      <c r="I7" s="22">
        <f t="shared" si="66"/>
        <v>41243</v>
      </c>
      <c r="J7" s="22">
        <f t="shared" si="66"/>
        <v>41274</v>
      </c>
      <c r="K7" s="22">
        <f t="shared" si="66"/>
        <v>41305</v>
      </c>
      <c r="L7" s="22">
        <f t="shared" si="66"/>
        <v>41333</v>
      </c>
      <c r="M7" s="22">
        <f t="shared" si="66"/>
        <v>41364</v>
      </c>
      <c r="N7" s="25">
        <f t="shared" ref="N7" si="67">EOMONTH(M7,1)</f>
        <v>41394</v>
      </c>
      <c r="O7" s="22">
        <f>EOMONTH(N7,1)</f>
        <v>41425</v>
      </c>
      <c r="P7" s="22">
        <f>EOMONTH(O7,1)</f>
        <v>41455</v>
      </c>
      <c r="Q7" s="27">
        <f t="shared" ref="Q7:S7" si="68">EOMONTH(P7,1)</f>
        <v>41486</v>
      </c>
      <c r="R7" s="27">
        <f t="shared" si="68"/>
        <v>41517</v>
      </c>
      <c r="S7" s="27">
        <f t="shared" si="68"/>
        <v>41547</v>
      </c>
      <c r="T7" s="28">
        <f t="shared" ref="T7" si="69">EOMONTH(S7,1)</f>
        <v>41578</v>
      </c>
      <c r="U7" s="28">
        <f t="shared" ref="U7" si="70">EOMONTH(T7,1)</f>
        <v>41608</v>
      </c>
      <c r="V7" s="28">
        <f t="shared" ref="V7" si="71">EOMONTH(U7,1)</f>
        <v>41639</v>
      </c>
      <c r="W7" s="29">
        <f t="shared" ref="W7" si="72">EOMONTH(V7,1)</f>
        <v>41670</v>
      </c>
      <c r="X7" s="29">
        <f t="shared" ref="X7" si="73">EOMONTH(W7,1)</f>
        <v>41698</v>
      </c>
      <c r="Y7" s="29">
        <f t="shared" ref="Y7" si="74">EOMONTH(X7,1)</f>
        <v>41729</v>
      </c>
      <c r="Z7" s="30">
        <f t="shared" ref="Z7" si="75">EOMONTH(Y7,1)</f>
        <v>41759</v>
      </c>
      <c r="AA7" s="30">
        <f t="shared" ref="AA7" si="76">EOMONTH(Z7,1)</f>
        <v>41790</v>
      </c>
      <c r="AB7" s="30">
        <f t="shared" ref="AB7" si="77">EOMONTH(AA7,1)</f>
        <v>41820</v>
      </c>
      <c r="AC7" s="31">
        <f t="shared" ref="AC7" si="78">EOMONTH(AB7,1)</f>
        <v>41851</v>
      </c>
      <c r="AD7" s="31">
        <f t="shared" ref="AD7" si="79">EOMONTH(AC7,1)</f>
        <v>41882</v>
      </c>
      <c r="AE7" s="31">
        <f t="shared" ref="AE7" si="80">EOMONTH(AD7,1)</f>
        <v>41912</v>
      </c>
      <c r="AF7" s="32">
        <f t="shared" ref="AF7" si="81">EOMONTH(AE7,1)</f>
        <v>41943</v>
      </c>
      <c r="AG7" s="32">
        <f t="shared" ref="AG7" si="82">EOMONTH(AF7,1)</f>
        <v>41973</v>
      </c>
      <c r="AH7" s="32">
        <f t="shared" ref="AH7" si="83">EOMONTH(AG7,1)</f>
        <v>42004</v>
      </c>
      <c r="AI7" s="34">
        <f t="shared" ref="AI7" si="84">EOMONTH(AH7,1)</f>
        <v>42035</v>
      </c>
      <c r="AJ7" s="34">
        <f t="shared" ref="AJ7" si="85">EOMONTH(AI7,1)</f>
        <v>42063</v>
      </c>
      <c r="AK7" s="34">
        <f t="shared" ref="AK7" si="86">EOMONTH(AJ7,1)</f>
        <v>42094</v>
      </c>
      <c r="AL7" s="45">
        <f t="shared" ref="AL7" si="87">EOMONTH(AK7,1)</f>
        <v>42124</v>
      </c>
      <c r="AM7" s="45">
        <f t="shared" ref="AM7" si="88">EOMONTH(AL7,1)</f>
        <v>42155</v>
      </c>
      <c r="AN7" s="45">
        <f t="shared" ref="AN7" si="89">EOMONTH(AM7,1)</f>
        <v>42185</v>
      </c>
      <c r="AO7" s="48">
        <f t="shared" ref="AO7" si="90">EOMONTH(AN7,1)</f>
        <v>42216</v>
      </c>
      <c r="AP7" s="48">
        <f t="shared" ref="AP7" si="91">EOMONTH(AO7,1)</f>
        <v>42247</v>
      </c>
      <c r="AQ7" s="48">
        <f>EOMONTH(AP7,1)</f>
        <v>42277</v>
      </c>
      <c r="AR7" s="49">
        <f t="shared" ref="AR7:AT7" si="92">EOMONTH(AQ7,1)</f>
        <v>42308</v>
      </c>
      <c r="AS7" s="49">
        <f t="shared" si="92"/>
        <v>42338</v>
      </c>
      <c r="AT7" s="49">
        <f t="shared" si="92"/>
        <v>42369</v>
      </c>
      <c r="AU7" s="50">
        <f t="shared" ref="AU7" si="93">EOMONTH(AT7,1)</f>
        <v>42400</v>
      </c>
      <c r="AV7" s="50">
        <f t="shared" ref="AV7" si="94">EOMONTH(AU7,1)</f>
        <v>42429</v>
      </c>
      <c r="AW7" s="50">
        <f t="shared" ref="AW7:AZ7" si="95">EOMONTH(AV7,1)</f>
        <v>42460</v>
      </c>
      <c r="AX7" s="52">
        <f t="shared" si="95"/>
        <v>42490</v>
      </c>
      <c r="AY7" s="52">
        <f t="shared" si="95"/>
        <v>42521</v>
      </c>
      <c r="AZ7" s="52">
        <f t="shared" si="95"/>
        <v>42551</v>
      </c>
      <c r="BA7" s="56">
        <f t="shared" ref="BA7" si="96">EOMONTH(AZ7,1)</f>
        <v>42582</v>
      </c>
      <c r="BB7" s="56">
        <f t="shared" ref="BB7" si="97">EOMONTH(BA7,1)</f>
        <v>42613</v>
      </c>
      <c r="BC7" s="56">
        <f t="shared" ref="BC7" si="98">EOMONTH(BB7,1)</f>
        <v>42643</v>
      </c>
      <c r="BD7" s="56">
        <f t="shared" ref="BD7" si="99">EOMONTH(BC7,1)</f>
        <v>42674</v>
      </c>
      <c r="BE7" s="56">
        <f t="shared" ref="BE7" si="100">EOMONTH(BD7,1)</f>
        <v>42704</v>
      </c>
      <c r="BF7" s="56">
        <f t="shared" ref="BF7" si="101">EOMONTH(BE7,1)</f>
        <v>42735</v>
      </c>
      <c r="BG7" s="56">
        <f t="shared" ref="BG7" si="102">EOMONTH(BF7,1)</f>
        <v>42766</v>
      </c>
      <c r="BH7" s="56">
        <f t="shared" ref="BH7" si="103">EOMONTH(BG7,1)</f>
        <v>42794</v>
      </c>
      <c r="BI7" s="56">
        <f t="shared" ref="BI7" si="104">EOMONTH(BH7,1)</f>
        <v>42825</v>
      </c>
      <c r="BJ7" s="56">
        <f t="shared" ref="BJ7" si="105">EOMONTH(BI7,1)</f>
        <v>42855</v>
      </c>
      <c r="BK7" s="56">
        <f t="shared" ref="BK7" si="106">EOMONTH(BJ7,1)</f>
        <v>42886</v>
      </c>
      <c r="BL7" s="56">
        <f t="shared" ref="BL7" si="107">EOMONTH(BK7,1)</f>
        <v>42916</v>
      </c>
      <c r="BM7" s="56">
        <f t="shared" ref="BM7" si="108">EOMONTH(BL7,1)</f>
        <v>42947</v>
      </c>
      <c r="BN7" s="56">
        <f t="shared" ref="BN7" si="109">EOMONTH(BM7,1)</f>
        <v>42978</v>
      </c>
      <c r="BO7" s="56">
        <f t="shared" ref="BO7" si="110">EOMONTH(BN7,1)</f>
        <v>43008</v>
      </c>
      <c r="BP7" s="56">
        <f t="shared" ref="BP7" si="111">EOMONTH(BO7,1)</f>
        <v>43039</v>
      </c>
      <c r="BQ7" s="56">
        <f t="shared" ref="BQ7" si="112">EOMONTH(BP7,1)</f>
        <v>43069</v>
      </c>
      <c r="BR7" s="56">
        <f t="shared" ref="BR7" si="113">EOMONTH(BQ7,1)</f>
        <v>43100</v>
      </c>
      <c r="BS7" s="56">
        <f t="shared" ref="BS7" si="114">EOMONTH(BR7,1)</f>
        <v>43131</v>
      </c>
      <c r="BT7" s="56">
        <f t="shared" ref="BT7" si="115">EOMONTH(BS7,1)</f>
        <v>43159</v>
      </c>
      <c r="BU7" s="56">
        <f t="shared" ref="BU7" si="116">EOMONTH(BT7,1)</f>
        <v>43190</v>
      </c>
      <c r="BV7" s="56">
        <f t="shared" ref="BV7" si="117">EOMONTH(BU7,1)</f>
        <v>43220</v>
      </c>
      <c r="BW7" s="56">
        <f t="shared" ref="BW7" si="118">EOMONTH(BV7,1)</f>
        <v>43251</v>
      </c>
      <c r="BX7" s="56">
        <f t="shared" ref="BX7" si="119">EOMONTH(BW7,1)</f>
        <v>43281</v>
      </c>
      <c r="BY7" s="56">
        <f t="shared" ref="BY7" si="120">EOMONTH(BX7,1)</f>
        <v>43312</v>
      </c>
      <c r="BZ7" s="56">
        <f t="shared" ref="BZ7" si="121">EOMONTH(BY7,1)</f>
        <v>43343</v>
      </c>
      <c r="CA7" s="56">
        <f t="shared" ref="CA7" si="122">EOMONTH(BZ7,1)</f>
        <v>43373</v>
      </c>
      <c r="CB7" s="56">
        <f t="shared" ref="CB7" si="123">EOMONTH(CA7,1)</f>
        <v>43404</v>
      </c>
      <c r="CC7" s="56">
        <f t="shared" ref="CC7" si="124">EOMONTH(CB7,1)</f>
        <v>43434</v>
      </c>
      <c r="CD7" s="56">
        <f t="shared" ref="CD7" si="125">EOMONTH(CC7,1)</f>
        <v>43465</v>
      </c>
      <c r="CE7" s="56">
        <f t="shared" ref="CE7" si="126">EOMONTH(CD7,1)</f>
        <v>43496</v>
      </c>
      <c r="CF7" s="56">
        <f t="shared" ref="CF7" si="127">EOMONTH(CE7,1)</f>
        <v>43524</v>
      </c>
      <c r="CG7" s="56">
        <f t="shared" ref="CG7" si="128">EOMONTH(CF7,1)</f>
        <v>43555</v>
      </c>
      <c r="CH7" s="56">
        <f t="shared" ref="CH7" si="129">EOMONTH(CG7,1)</f>
        <v>43585</v>
      </c>
      <c r="CI7" s="56">
        <f t="shared" ref="CI7" si="130">EOMONTH(CH7,1)</f>
        <v>43616</v>
      </c>
      <c r="CJ7" s="56">
        <f t="shared" ref="CJ7" si="131">EOMONTH(CI7,1)</f>
        <v>43646</v>
      </c>
      <c r="CK7" s="56">
        <f t="shared" ref="CK7" si="132">EOMONTH(CJ7,1)</f>
        <v>43677</v>
      </c>
      <c r="CL7" s="56">
        <f t="shared" ref="CL7" si="133">EOMONTH(CK7,1)</f>
        <v>43708</v>
      </c>
      <c r="CM7" s="56">
        <f t="shared" ref="CM7" si="134">EOMONTH(CL7,1)</f>
        <v>43738</v>
      </c>
      <c r="CN7" s="56">
        <f t="shared" ref="CN7" si="135">EOMONTH(CM7,1)</f>
        <v>43769</v>
      </c>
      <c r="CO7" s="56">
        <f t="shared" ref="CO7" si="136">EOMONTH(CN7,1)</f>
        <v>43799</v>
      </c>
      <c r="CP7" s="56">
        <f t="shared" ref="CP7" si="137">EOMONTH(CO7,1)</f>
        <v>43830</v>
      </c>
      <c r="CQ7" s="56">
        <f t="shared" ref="CQ7" si="138">EOMONTH(CP7,1)</f>
        <v>43861</v>
      </c>
      <c r="CR7" s="56">
        <f t="shared" ref="CR7" si="139">EOMONTH(CQ7,1)</f>
        <v>43890</v>
      </c>
      <c r="CS7" s="56">
        <f t="shared" ref="CS7" si="140">EOMONTH(CR7,1)</f>
        <v>43921</v>
      </c>
      <c r="CT7" s="56">
        <f t="shared" ref="CT7" si="141">EOMONTH(CS7,1)</f>
        <v>43951</v>
      </c>
      <c r="CU7" s="56">
        <f t="shared" ref="CU7" si="142">EOMONTH(CT7,1)</f>
        <v>43982</v>
      </c>
      <c r="CV7" s="56">
        <f t="shared" ref="CV7" si="143">EOMONTH(CU7,1)</f>
        <v>44012</v>
      </c>
      <c r="CW7" s="56">
        <f t="shared" ref="CW7" si="144">EOMONTH(CV7,1)</f>
        <v>44043</v>
      </c>
      <c r="CX7" s="56">
        <f t="shared" ref="CX7" si="145">EOMONTH(CW7,1)</f>
        <v>44074</v>
      </c>
      <c r="CY7" s="56">
        <f t="shared" ref="CY7" si="146">EOMONTH(CX7,1)</f>
        <v>44104</v>
      </c>
      <c r="CZ7" s="56">
        <f t="shared" ref="CZ7" si="147">EOMONTH(CY7,1)</f>
        <v>44135</v>
      </c>
      <c r="DA7" s="56">
        <f t="shared" ref="DA7" si="148">EOMONTH(CZ7,1)</f>
        <v>44165</v>
      </c>
      <c r="DB7" s="56">
        <f t="shared" ref="DB7" si="149">EOMONTH(DA7,1)</f>
        <v>44196</v>
      </c>
      <c r="DC7" s="56">
        <f t="shared" ref="DC7" si="150">EOMONTH(DB7,1)</f>
        <v>44227</v>
      </c>
      <c r="DD7" s="56">
        <f t="shared" ref="DD7" si="151">EOMONTH(DC7,1)</f>
        <v>44255</v>
      </c>
      <c r="DE7" s="56">
        <f t="shared" ref="DE7" si="152">EOMONTH(DD7,1)</f>
        <v>44286</v>
      </c>
      <c r="DF7" s="56">
        <f t="shared" ref="DF7" si="153">EOMONTH(DE7,1)</f>
        <v>44316</v>
      </c>
      <c r="DG7" s="56">
        <f t="shared" ref="DG7" si="154">EOMONTH(DF7,1)</f>
        <v>44347</v>
      </c>
      <c r="DH7" s="56">
        <f t="shared" ref="DH7" si="155">EOMONTH(DG7,1)</f>
        <v>44377</v>
      </c>
      <c r="DI7" s="56">
        <f t="shared" ref="DI7" si="156">EOMONTH(DH7,1)</f>
        <v>44408</v>
      </c>
      <c r="DJ7" s="56">
        <f t="shared" ref="DJ7" si="157">EOMONTH(DI7,1)</f>
        <v>44439</v>
      </c>
      <c r="DK7" s="56">
        <f t="shared" ref="DK7" si="158">EOMONTH(DJ7,1)</f>
        <v>44469</v>
      </c>
      <c r="DL7" s="56">
        <f t="shared" ref="DL7" si="159">EOMONTH(DK7,1)</f>
        <v>44500</v>
      </c>
      <c r="DM7" s="56">
        <f t="shared" ref="DM7" si="160">EOMONTH(DL7,1)</f>
        <v>44530</v>
      </c>
      <c r="DN7" s="56">
        <f t="shared" ref="DN7" si="161">EOMONTH(DM7,1)</f>
        <v>44561</v>
      </c>
      <c r="DO7" s="56">
        <f t="shared" ref="DO7" si="162">EOMONTH(DN7,1)</f>
        <v>44592</v>
      </c>
      <c r="DP7" s="56">
        <f t="shared" ref="DP7:EN7" si="163">EOMONTH(DO7,1)</f>
        <v>44620</v>
      </c>
      <c r="DQ7" s="56">
        <f t="shared" si="163"/>
        <v>44651</v>
      </c>
      <c r="DR7" s="56">
        <f t="shared" si="163"/>
        <v>44681</v>
      </c>
      <c r="DS7" s="56">
        <f t="shared" si="163"/>
        <v>44712</v>
      </c>
      <c r="DT7" s="56">
        <f t="shared" si="163"/>
        <v>44742</v>
      </c>
      <c r="DU7" s="56">
        <f t="shared" si="163"/>
        <v>44773</v>
      </c>
      <c r="DV7" s="56">
        <f t="shared" si="163"/>
        <v>44804</v>
      </c>
      <c r="DW7" s="56">
        <f t="shared" si="163"/>
        <v>44834</v>
      </c>
      <c r="DX7" s="56">
        <f t="shared" si="163"/>
        <v>44865</v>
      </c>
      <c r="DY7" s="56">
        <f t="shared" si="163"/>
        <v>44895</v>
      </c>
      <c r="DZ7" s="56">
        <f t="shared" si="163"/>
        <v>44926</v>
      </c>
      <c r="EA7" s="56">
        <f t="shared" si="163"/>
        <v>44957</v>
      </c>
      <c r="EB7" s="56">
        <f t="shared" si="163"/>
        <v>44985</v>
      </c>
      <c r="EC7" s="56">
        <f t="shared" si="163"/>
        <v>45016</v>
      </c>
      <c r="ED7" s="56">
        <f t="shared" si="163"/>
        <v>45046</v>
      </c>
      <c r="EE7" s="56">
        <f t="shared" si="163"/>
        <v>45077</v>
      </c>
      <c r="EF7" s="56">
        <f t="shared" si="163"/>
        <v>45107</v>
      </c>
      <c r="EG7" s="56">
        <f t="shared" si="163"/>
        <v>45138</v>
      </c>
      <c r="EH7" s="56">
        <f t="shared" si="163"/>
        <v>45169</v>
      </c>
      <c r="EI7" s="56">
        <f t="shared" si="163"/>
        <v>45199</v>
      </c>
      <c r="EJ7" s="56">
        <f t="shared" si="163"/>
        <v>45230</v>
      </c>
      <c r="EK7" s="56">
        <f t="shared" si="163"/>
        <v>45260</v>
      </c>
      <c r="EL7" s="56">
        <f t="shared" si="163"/>
        <v>45291</v>
      </c>
      <c r="EM7" s="56">
        <f t="shared" si="163"/>
        <v>45322</v>
      </c>
      <c r="EN7" s="56">
        <f t="shared" si="163"/>
        <v>45351</v>
      </c>
    </row>
    <row r="8" spans="1:144" s="7" customFormat="1" ht="17.25" customHeight="1">
      <c r="A8" s="6"/>
      <c r="B8" s="87"/>
      <c r="C8" s="56" t="str">
        <f>IF(C6&lt;4,_xlfn.CONCAT("1T",RIGHT(C5,2)),IF(C6&lt;7,_xlfn.CONCAT("2T",RIGHT(C5,2)),IF(C6&lt;10,_xlfn.CONCAT("3T",RIGHT(C5,2)),_xlfn.CONCAT("4T",RIGHT(C5,2)))))</f>
        <v>2T12</v>
      </c>
      <c r="D8" s="56" t="str">
        <f t="shared" ref="D8:AZ8" si="164">IF(D6&lt;4,_xlfn.CONCAT("1T",RIGHT(D5,2)),IF(D6&lt;7,_xlfn.CONCAT("2T",RIGHT(D5,2)),IF(D6&lt;10,_xlfn.CONCAT("3T",RIGHT(D5,2)),_xlfn.CONCAT("4T",RIGHT(D5,2)))))</f>
        <v>2T12</v>
      </c>
      <c r="E8" s="56" t="str">
        <f t="shared" si="164"/>
        <v>3T12</v>
      </c>
      <c r="F8" s="22" t="str">
        <f t="shared" si="164"/>
        <v>3T12</v>
      </c>
      <c r="G8" s="22" t="str">
        <f t="shared" si="164"/>
        <v>3T12</v>
      </c>
      <c r="H8" s="22" t="str">
        <f t="shared" si="164"/>
        <v>4T12</v>
      </c>
      <c r="I8" s="22" t="str">
        <f t="shared" si="164"/>
        <v>4T12</v>
      </c>
      <c r="J8" s="22" t="str">
        <f t="shared" si="164"/>
        <v>4T12</v>
      </c>
      <c r="K8" s="22" t="str">
        <f t="shared" si="164"/>
        <v>1T13</v>
      </c>
      <c r="L8" s="22" t="str">
        <f t="shared" si="164"/>
        <v>1T13</v>
      </c>
      <c r="M8" s="22" t="str">
        <f t="shared" si="164"/>
        <v>1T13</v>
      </c>
      <c r="N8" s="25" t="str">
        <f t="shared" si="164"/>
        <v>2T13</v>
      </c>
      <c r="O8" s="22" t="str">
        <f t="shared" si="164"/>
        <v>2T13</v>
      </c>
      <c r="P8" s="22" t="str">
        <f t="shared" si="164"/>
        <v>2T13</v>
      </c>
      <c r="Q8" s="27" t="str">
        <f t="shared" si="164"/>
        <v>3T13</v>
      </c>
      <c r="R8" s="27" t="str">
        <f t="shared" si="164"/>
        <v>3T13</v>
      </c>
      <c r="S8" s="27" t="str">
        <f t="shared" si="164"/>
        <v>3T13</v>
      </c>
      <c r="T8" s="28" t="str">
        <f t="shared" si="164"/>
        <v>4T13</v>
      </c>
      <c r="U8" s="28" t="str">
        <f t="shared" si="164"/>
        <v>4T13</v>
      </c>
      <c r="V8" s="28" t="str">
        <f t="shared" si="164"/>
        <v>4T13</v>
      </c>
      <c r="W8" s="29" t="str">
        <f t="shared" si="164"/>
        <v>1T14</v>
      </c>
      <c r="X8" s="29" t="str">
        <f t="shared" si="164"/>
        <v>1T14</v>
      </c>
      <c r="Y8" s="30" t="str">
        <f t="shared" si="164"/>
        <v>1T14</v>
      </c>
      <c r="Z8" s="30" t="str">
        <f t="shared" si="164"/>
        <v>2T14</v>
      </c>
      <c r="AA8" s="30" t="str">
        <f t="shared" si="164"/>
        <v>2T14</v>
      </c>
      <c r="AB8" s="30" t="str">
        <f t="shared" si="164"/>
        <v>2T14</v>
      </c>
      <c r="AC8" s="31" t="str">
        <f t="shared" si="164"/>
        <v>3T14</v>
      </c>
      <c r="AD8" s="31" t="str">
        <f t="shared" si="164"/>
        <v>3T14</v>
      </c>
      <c r="AE8" s="31" t="str">
        <f t="shared" si="164"/>
        <v>3T14</v>
      </c>
      <c r="AF8" s="32" t="str">
        <f t="shared" si="164"/>
        <v>4T14</v>
      </c>
      <c r="AG8" s="32" t="str">
        <f t="shared" si="164"/>
        <v>4T14</v>
      </c>
      <c r="AH8" s="32" t="str">
        <f t="shared" si="164"/>
        <v>4T14</v>
      </c>
      <c r="AI8" s="34" t="str">
        <f t="shared" si="164"/>
        <v>1T15</v>
      </c>
      <c r="AJ8" s="34" t="str">
        <f t="shared" si="164"/>
        <v>1T15</v>
      </c>
      <c r="AK8" s="34" t="str">
        <f t="shared" si="164"/>
        <v>1T15</v>
      </c>
      <c r="AL8" s="45" t="str">
        <f t="shared" si="164"/>
        <v>2T15</v>
      </c>
      <c r="AM8" s="45" t="str">
        <f t="shared" si="164"/>
        <v>2T15</v>
      </c>
      <c r="AN8" s="45" t="str">
        <f t="shared" si="164"/>
        <v>2T15</v>
      </c>
      <c r="AO8" s="48" t="str">
        <f t="shared" si="164"/>
        <v>3T15</v>
      </c>
      <c r="AP8" s="48" t="str">
        <f t="shared" si="164"/>
        <v>3T15</v>
      </c>
      <c r="AQ8" s="48" t="str">
        <f t="shared" si="164"/>
        <v>3T15</v>
      </c>
      <c r="AR8" s="49" t="str">
        <f t="shared" si="164"/>
        <v>4T15</v>
      </c>
      <c r="AS8" s="49" t="str">
        <f t="shared" si="164"/>
        <v>4T15</v>
      </c>
      <c r="AT8" s="50" t="str">
        <f t="shared" si="164"/>
        <v>4T15</v>
      </c>
      <c r="AU8" s="50" t="str">
        <f t="shared" si="164"/>
        <v>1T16</v>
      </c>
      <c r="AV8" s="50" t="str">
        <f t="shared" si="164"/>
        <v>1T16</v>
      </c>
      <c r="AW8" s="50" t="str">
        <f t="shared" si="164"/>
        <v>1T16</v>
      </c>
      <c r="AX8" s="52" t="str">
        <f t="shared" si="164"/>
        <v>2T16</v>
      </c>
      <c r="AY8" s="52" t="str">
        <f t="shared" si="164"/>
        <v>2T16</v>
      </c>
      <c r="AZ8" s="52" t="str">
        <f t="shared" si="164"/>
        <v>2T16</v>
      </c>
      <c r="BA8" s="56" t="str">
        <f t="shared" ref="BA8:BW8" si="165">IF(BA6&lt;4,_xlfn.CONCAT("1T",RIGHT(BA5,2)),IF(BA6&lt;7,_xlfn.CONCAT("2T",RIGHT(BA5,2)),IF(BA6&lt;10,_xlfn.CONCAT("3T",RIGHT(BA5,2)),_xlfn.CONCAT("4T",RIGHT(BA5,2)))))</f>
        <v>3T16</v>
      </c>
      <c r="BB8" s="56" t="str">
        <f t="shared" si="165"/>
        <v>3T16</v>
      </c>
      <c r="BC8" s="56" t="str">
        <f t="shared" si="165"/>
        <v>3T16</v>
      </c>
      <c r="BD8" s="56" t="str">
        <f t="shared" si="165"/>
        <v>4T16</v>
      </c>
      <c r="BE8" s="56" t="str">
        <f t="shared" si="165"/>
        <v>4T16</v>
      </c>
      <c r="BF8" s="56" t="str">
        <f t="shared" si="165"/>
        <v>4T16</v>
      </c>
      <c r="BG8" s="56" t="str">
        <f t="shared" si="165"/>
        <v>1T17</v>
      </c>
      <c r="BH8" s="56" t="str">
        <f t="shared" si="165"/>
        <v>1T17</v>
      </c>
      <c r="BI8" s="56" t="str">
        <f t="shared" si="165"/>
        <v>1T17</v>
      </c>
      <c r="BJ8" s="56" t="str">
        <f t="shared" si="165"/>
        <v>2T17</v>
      </c>
      <c r="BK8" s="56" t="str">
        <f t="shared" si="165"/>
        <v>2T17</v>
      </c>
      <c r="BL8" s="56" t="str">
        <f t="shared" si="165"/>
        <v>2T17</v>
      </c>
      <c r="BM8" s="56" t="str">
        <f t="shared" si="165"/>
        <v>3T17</v>
      </c>
      <c r="BN8" s="56" t="str">
        <f t="shared" si="165"/>
        <v>3T17</v>
      </c>
      <c r="BO8" s="56" t="str">
        <f t="shared" si="165"/>
        <v>3T17</v>
      </c>
      <c r="BP8" s="56" t="str">
        <f t="shared" si="165"/>
        <v>4T17</v>
      </c>
      <c r="BQ8" s="56" t="str">
        <f t="shared" si="165"/>
        <v>4T17</v>
      </c>
      <c r="BR8" s="56" t="str">
        <f t="shared" si="165"/>
        <v>4T17</v>
      </c>
      <c r="BS8" s="56" t="str">
        <f t="shared" si="165"/>
        <v>1T18</v>
      </c>
      <c r="BT8" s="56" t="str">
        <f t="shared" si="165"/>
        <v>1T18</v>
      </c>
      <c r="BU8" s="56" t="str">
        <f t="shared" si="165"/>
        <v>1T18</v>
      </c>
      <c r="BV8" s="56" t="str">
        <f t="shared" si="165"/>
        <v>2T18</v>
      </c>
      <c r="BW8" s="56" t="str">
        <f t="shared" si="165"/>
        <v>2T18</v>
      </c>
      <c r="BX8" s="56" t="str">
        <f t="shared" ref="BX8:CJ8" si="166">IF(BX6&lt;4,_xlfn.CONCAT("1T",RIGHT(BX5,2)),IF(BX6&lt;7,_xlfn.CONCAT("2T",RIGHT(BX5,2)),IF(BX6&lt;10,_xlfn.CONCAT("3T",RIGHT(BX5,2)),_xlfn.CONCAT("4T",RIGHT(BX5,2)))))</f>
        <v>2T18</v>
      </c>
      <c r="BY8" s="56" t="str">
        <f t="shared" si="166"/>
        <v>3T18</v>
      </c>
      <c r="BZ8" s="56" t="str">
        <f t="shared" si="166"/>
        <v>3T18</v>
      </c>
      <c r="CA8" s="56" t="str">
        <f t="shared" si="166"/>
        <v>3T18</v>
      </c>
      <c r="CB8" s="56" t="str">
        <f t="shared" si="166"/>
        <v>4T18</v>
      </c>
      <c r="CC8" s="56" t="str">
        <f t="shared" si="166"/>
        <v>4T18</v>
      </c>
      <c r="CD8" s="56" t="str">
        <f t="shared" si="166"/>
        <v>4T18</v>
      </c>
      <c r="CE8" s="56" t="str">
        <f t="shared" si="166"/>
        <v>1T19</v>
      </c>
      <c r="CF8" s="56" t="str">
        <f t="shared" si="166"/>
        <v>1T19</v>
      </c>
      <c r="CG8" s="56" t="str">
        <f t="shared" si="166"/>
        <v>1T19</v>
      </c>
      <c r="CH8" s="56" t="str">
        <f t="shared" si="166"/>
        <v>2T19</v>
      </c>
      <c r="CI8" s="56" t="str">
        <f t="shared" si="166"/>
        <v>2T19</v>
      </c>
      <c r="CJ8" s="56" t="str">
        <f t="shared" si="166"/>
        <v>2T19</v>
      </c>
      <c r="CK8" s="56" t="str">
        <f t="shared" ref="CK8:DA8" si="167">IF(CK6&lt;4,_xlfn.CONCAT("1T",RIGHT(CK5,2)),IF(CK6&lt;7,_xlfn.CONCAT("2T",RIGHT(CK5,2)),IF(CK6&lt;10,_xlfn.CONCAT("3T",RIGHT(CK5,2)),_xlfn.CONCAT("4T",RIGHT(CK5,2)))))</f>
        <v>3T19</v>
      </c>
      <c r="CL8" s="56" t="str">
        <f t="shared" si="167"/>
        <v>3T19</v>
      </c>
      <c r="CM8" s="56" t="str">
        <f t="shared" si="167"/>
        <v>3T19</v>
      </c>
      <c r="CN8" s="56" t="str">
        <f t="shared" si="167"/>
        <v>4T19</v>
      </c>
      <c r="CO8" s="56" t="str">
        <f t="shared" si="167"/>
        <v>4T19</v>
      </c>
      <c r="CP8" s="56" t="str">
        <f t="shared" si="167"/>
        <v>4T19</v>
      </c>
      <c r="CQ8" s="56" t="str">
        <f t="shared" si="167"/>
        <v>1T20</v>
      </c>
      <c r="CR8" s="56" t="str">
        <f t="shared" si="167"/>
        <v>1T20</v>
      </c>
      <c r="CS8" s="56" t="str">
        <f t="shared" si="167"/>
        <v>1T20</v>
      </c>
      <c r="CT8" s="56" t="str">
        <f t="shared" si="167"/>
        <v>2T20</v>
      </c>
      <c r="CU8" s="56" t="str">
        <f t="shared" si="167"/>
        <v>2T20</v>
      </c>
      <c r="CV8" s="56" t="str">
        <f t="shared" si="167"/>
        <v>2T20</v>
      </c>
      <c r="CW8" s="56" t="str">
        <f t="shared" si="167"/>
        <v>3T20</v>
      </c>
      <c r="CX8" s="56" t="str">
        <f t="shared" si="167"/>
        <v>3T20</v>
      </c>
      <c r="CY8" s="56" t="str">
        <f t="shared" si="167"/>
        <v>3T20</v>
      </c>
      <c r="CZ8" s="56" t="str">
        <f t="shared" si="167"/>
        <v>4T20</v>
      </c>
      <c r="DA8" s="56" t="str">
        <f t="shared" si="167"/>
        <v>4T20</v>
      </c>
      <c r="DB8" s="56" t="str">
        <f t="shared" ref="DB8:DP8" si="168">IF(DB6&lt;4,_xlfn.CONCAT("1T",RIGHT(DB5,2)),IF(DB6&lt;7,_xlfn.CONCAT("2T",RIGHT(DB5,2)),IF(DB6&lt;10,_xlfn.CONCAT("3T",RIGHT(DB5,2)),_xlfn.CONCAT("4T",RIGHT(DB5,2)))))</f>
        <v>4T20</v>
      </c>
      <c r="DC8" s="56" t="str">
        <f t="shared" si="168"/>
        <v>1T21</v>
      </c>
      <c r="DD8" s="56" t="str">
        <f t="shared" si="168"/>
        <v>1T21</v>
      </c>
      <c r="DE8" s="56" t="str">
        <f t="shared" si="168"/>
        <v>1T21</v>
      </c>
      <c r="DF8" s="56" t="str">
        <f t="shared" si="168"/>
        <v>2T21</v>
      </c>
      <c r="DG8" s="56" t="str">
        <f t="shared" si="168"/>
        <v>2T21</v>
      </c>
      <c r="DH8" s="56" t="str">
        <f t="shared" si="168"/>
        <v>2T21</v>
      </c>
      <c r="DI8" s="56" t="str">
        <f t="shared" si="168"/>
        <v>3T21</v>
      </c>
      <c r="DJ8" s="56" t="str">
        <f t="shared" si="168"/>
        <v>3T21</v>
      </c>
      <c r="DK8" s="56" t="str">
        <f t="shared" si="168"/>
        <v>3T21</v>
      </c>
      <c r="DL8" s="56" t="str">
        <f t="shared" si="168"/>
        <v>4T21</v>
      </c>
      <c r="DM8" s="56" t="str">
        <f t="shared" si="168"/>
        <v>4T21</v>
      </c>
      <c r="DN8" s="56" t="str">
        <f t="shared" si="168"/>
        <v>4T21</v>
      </c>
      <c r="DO8" s="56" t="str">
        <f t="shared" si="168"/>
        <v>1T22</v>
      </c>
      <c r="DP8" s="56" t="str">
        <f t="shared" si="168"/>
        <v>1T22</v>
      </c>
      <c r="DQ8" s="56" t="str">
        <f t="shared" ref="DQ8:DR8" si="169">IF(DQ6&lt;4,_xlfn.CONCAT("1T",RIGHT(DQ5,2)),IF(DQ6&lt;7,_xlfn.CONCAT("2T",RIGHT(DQ5,2)),IF(DQ6&lt;10,_xlfn.CONCAT("3T",RIGHT(DQ5,2)),_xlfn.CONCAT("4T",RIGHT(DQ5,2)))))</f>
        <v>1T22</v>
      </c>
      <c r="DR8" s="56" t="str">
        <f t="shared" si="169"/>
        <v>2T22</v>
      </c>
      <c r="DS8" s="56" t="str">
        <f t="shared" ref="DS8:DT8" si="170">IF(DS6&lt;4,_xlfn.CONCAT("1T",RIGHT(DS5,2)),IF(DS6&lt;7,_xlfn.CONCAT("2T",RIGHT(DS5,2)),IF(DS6&lt;10,_xlfn.CONCAT("3T",RIGHT(DS5,2)),_xlfn.CONCAT("4T",RIGHT(DS5,2)))))</f>
        <v>2T22</v>
      </c>
      <c r="DT8" s="56" t="str">
        <f t="shared" si="170"/>
        <v>2T22</v>
      </c>
      <c r="DU8" s="56" t="str">
        <f t="shared" ref="DU8:DV8" si="171">IF(DU6&lt;4,_xlfn.CONCAT("1T",RIGHT(DU5,2)),IF(DU6&lt;7,_xlfn.CONCAT("2T",RIGHT(DU5,2)),IF(DU6&lt;10,_xlfn.CONCAT("3T",RIGHT(DU5,2)),_xlfn.CONCAT("4T",RIGHT(DU5,2)))))</f>
        <v>3T22</v>
      </c>
      <c r="DV8" s="56" t="str">
        <f t="shared" si="171"/>
        <v>3T22</v>
      </c>
      <c r="DW8" s="56" t="str">
        <f t="shared" ref="DW8:DX8" si="172">IF(DW6&lt;4,_xlfn.CONCAT("1T",RIGHT(DW5,2)),IF(DW6&lt;7,_xlfn.CONCAT("2T",RIGHT(DW5,2)),IF(DW6&lt;10,_xlfn.CONCAT("3T",RIGHT(DW5,2)),_xlfn.CONCAT("4T",RIGHT(DW5,2)))))</f>
        <v>3T22</v>
      </c>
      <c r="DX8" s="56" t="str">
        <f t="shared" si="172"/>
        <v>4T22</v>
      </c>
      <c r="DY8" s="56" t="str">
        <f t="shared" ref="DY8:DZ8" si="173">IF(DY6&lt;4,_xlfn.CONCAT("1T",RIGHT(DY5,2)),IF(DY6&lt;7,_xlfn.CONCAT("2T",RIGHT(DY5,2)),IF(DY6&lt;10,_xlfn.CONCAT("3T",RIGHT(DY5,2)),_xlfn.CONCAT("4T",RIGHT(DY5,2)))))</f>
        <v>4T22</v>
      </c>
      <c r="DZ8" s="56" t="str">
        <f t="shared" si="173"/>
        <v>4T22</v>
      </c>
      <c r="EA8" s="56" t="str">
        <f t="shared" ref="EA8:EB8" si="174">IF(EA6&lt;4,_xlfn.CONCAT("1T",RIGHT(EA5,2)),IF(EA6&lt;7,_xlfn.CONCAT("2T",RIGHT(EA5,2)),IF(EA6&lt;10,_xlfn.CONCAT("3T",RIGHT(EA5,2)),_xlfn.CONCAT("4T",RIGHT(EA5,2)))))</f>
        <v>1T23</v>
      </c>
      <c r="EB8" s="56" t="str">
        <f t="shared" si="174"/>
        <v>1T23</v>
      </c>
      <c r="EC8" s="56" t="str">
        <f t="shared" ref="EC8:ED8" si="175">IF(EC6&lt;4,_xlfn.CONCAT("1T",RIGHT(EC5,2)),IF(EC6&lt;7,_xlfn.CONCAT("2T",RIGHT(EC5,2)),IF(EC6&lt;10,_xlfn.CONCAT("3T",RIGHT(EC5,2)),_xlfn.CONCAT("4T",RIGHT(EC5,2)))))</f>
        <v>1T23</v>
      </c>
      <c r="ED8" s="56" t="str">
        <f t="shared" si="175"/>
        <v>2T23</v>
      </c>
      <c r="EE8" s="56" t="str">
        <f t="shared" ref="EE8:EF8" si="176">IF(EE6&lt;4,_xlfn.CONCAT("1T",RIGHT(EE5,2)),IF(EE6&lt;7,_xlfn.CONCAT("2T",RIGHT(EE5,2)),IF(EE6&lt;10,_xlfn.CONCAT("3T",RIGHT(EE5,2)),_xlfn.CONCAT("4T",RIGHT(EE5,2)))))</f>
        <v>2T23</v>
      </c>
      <c r="EF8" s="56" t="str">
        <f t="shared" si="176"/>
        <v>2T23</v>
      </c>
      <c r="EG8" s="56" t="str">
        <f t="shared" ref="EG8:EH8" si="177">IF(EG6&lt;4,_xlfn.CONCAT("1T",RIGHT(EG5,2)),IF(EG6&lt;7,_xlfn.CONCAT("2T",RIGHT(EG5,2)),IF(EG6&lt;10,_xlfn.CONCAT("3T",RIGHT(EG5,2)),_xlfn.CONCAT("4T",RIGHT(EG5,2)))))</f>
        <v>3T23</v>
      </c>
      <c r="EH8" s="56" t="str">
        <f t="shared" si="177"/>
        <v>3T23</v>
      </c>
      <c r="EI8" s="56" t="str">
        <f t="shared" ref="EI8:EJ8" si="178">IF(EI6&lt;4,_xlfn.CONCAT("1T",RIGHT(EI5,2)),IF(EI6&lt;7,_xlfn.CONCAT("2T",RIGHT(EI5,2)),IF(EI6&lt;10,_xlfn.CONCAT("3T",RIGHT(EI5,2)),_xlfn.CONCAT("4T",RIGHT(EI5,2)))))</f>
        <v>3T23</v>
      </c>
      <c r="EJ8" s="56" t="str">
        <f t="shared" si="178"/>
        <v>4T23</v>
      </c>
      <c r="EK8" s="56" t="str">
        <f t="shared" ref="EK8:EL8" si="179">IF(EK6&lt;4,_xlfn.CONCAT("1T",RIGHT(EK5,2)),IF(EK6&lt;7,_xlfn.CONCAT("2T",RIGHT(EK5,2)),IF(EK6&lt;10,_xlfn.CONCAT("3T",RIGHT(EK5,2)),_xlfn.CONCAT("4T",RIGHT(EK5,2)))))</f>
        <v>4T23</v>
      </c>
      <c r="EL8" s="56" t="str">
        <f t="shared" si="179"/>
        <v>4T23</v>
      </c>
      <c r="EM8" s="56" t="str">
        <f t="shared" ref="EM8:EN8" si="180">IF(EM6&lt;4,_xlfn.CONCAT("1T",RIGHT(EM5,2)),IF(EM6&lt;7,_xlfn.CONCAT("2T",RIGHT(EM5,2)),IF(EM6&lt;10,_xlfn.CONCAT("3T",RIGHT(EM5,2)),_xlfn.CONCAT("4T",RIGHT(EM5,2)))))</f>
        <v>1T24</v>
      </c>
      <c r="EN8" s="56" t="str">
        <f t="shared" si="180"/>
        <v>1T24</v>
      </c>
    </row>
    <row r="9" spans="1:144" ht="15.75" customHeight="1">
      <c r="B9" s="8" t="s">
        <v>323</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row>
    <row r="10" spans="1:144" ht="15.75" customHeight="1">
      <c r="B10" s="11" t="s">
        <v>324</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row>
    <row r="11" spans="1:144" ht="15.75" customHeight="1">
      <c r="B11" s="11" t="s">
        <v>325</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row>
    <row r="12" spans="1:144"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44" ht="15.75" customHeight="1">
      <c r="B13" s="33"/>
      <c r="C13" s="53">
        <f>YEAR(C15)</f>
        <v>2017</v>
      </c>
      <c r="D13" s="53">
        <f t="shared" ref="D13:BM13" si="181">YEAR(D15)</f>
        <v>2017</v>
      </c>
      <c r="E13" s="53">
        <f t="shared" si="181"/>
        <v>2017</v>
      </c>
      <c r="F13" s="53">
        <f t="shared" si="181"/>
        <v>2017</v>
      </c>
      <c r="G13" s="53">
        <f t="shared" si="181"/>
        <v>2017</v>
      </c>
      <c r="H13" s="53">
        <f t="shared" si="181"/>
        <v>2017</v>
      </c>
      <c r="I13" s="53">
        <f t="shared" si="181"/>
        <v>2017</v>
      </c>
      <c r="J13" s="53">
        <f t="shared" si="181"/>
        <v>2017</v>
      </c>
      <c r="K13" s="53">
        <f t="shared" si="181"/>
        <v>2017</v>
      </c>
      <c r="L13" s="53">
        <f t="shared" si="181"/>
        <v>2017</v>
      </c>
      <c r="M13" s="53">
        <f t="shared" si="181"/>
        <v>2017</v>
      </c>
      <c r="N13" s="53">
        <f t="shared" si="181"/>
        <v>2017</v>
      </c>
      <c r="O13" s="53">
        <f t="shared" si="181"/>
        <v>2018</v>
      </c>
      <c r="P13" s="53">
        <f t="shared" si="181"/>
        <v>2018</v>
      </c>
      <c r="Q13" s="53">
        <f t="shared" si="181"/>
        <v>2018</v>
      </c>
      <c r="R13" s="53">
        <f t="shared" si="181"/>
        <v>2018</v>
      </c>
      <c r="S13" s="53">
        <f t="shared" si="181"/>
        <v>2018</v>
      </c>
      <c r="T13" s="53">
        <f t="shared" si="181"/>
        <v>2018</v>
      </c>
      <c r="U13" s="53">
        <f t="shared" si="181"/>
        <v>2018</v>
      </c>
      <c r="V13" s="53">
        <f t="shared" si="181"/>
        <v>2018</v>
      </c>
      <c r="W13" s="53">
        <f t="shared" si="181"/>
        <v>2018</v>
      </c>
      <c r="X13" s="53">
        <f t="shared" si="181"/>
        <v>2018</v>
      </c>
      <c r="Y13" s="53">
        <f t="shared" si="181"/>
        <v>2018</v>
      </c>
      <c r="Z13" s="53">
        <f t="shared" si="181"/>
        <v>2018</v>
      </c>
      <c r="AA13" s="53">
        <f t="shared" si="181"/>
        <v>2019</v>
      </c>
      <c r="AB13" s="53">
        <f t="shared" si="181"/>
        <v>2019</v>
      </c>
      <c r="AC13" s="53">
        <f t="shared" si="181"/>
        <v>2019</v>
      </c>
      <c r="AD13" s="53">
        <f t="shared" si="181"/>
        <v>2019</v>
      </c>
      <c r="AE13" s="53">
        <f t="shared" si="181"/>
        <v>2019</v>
      </c>
      <c r="AF13" s="53">
        <f t="shared" si="181"/>
        <v>2019</v>
      </c>
      <c r="AG13" s="53">
        <f t="shared" si="181"/>
        <v>2019</v>
      </c>
      <c r="AH13" s="53">
        <f t="shared" si="181"/>
        <v>2019</v>
      </c>
      <c r="AI13" s="53">
        <f t="shared" si="181"/>
        <v>2019</v>
      </c>
      <c r="AJ13" s="53">
        <f t="shared" si="181"/>
        <v>2019</v>
      </c>
      <c r="AK13" s="53">
        <f t="shared" si="181"/>
        <v>2019</v>
      </c>
      <c r="AL13" s="53">
        <f t="shared" si="181"/>
        <v>2019</v>
      </c>
      <c r="AM13" s="53">
        <f t="shared" si="181"/>
        <v>2020</v>
      </c>
      <c r="AN13" s="53">
        <f t="shared" si="181"/>
        <v>2020</v>
      </c>
      <c r="AO13" s="53">
        <f t="shared" si="181"/>
        <v>2020</v>
      </c>
      <c r="AP13" s="53">
        <f t="shared" si="181"/>
        <v>2020</v>
      </c>
      <c r="AQ13" s="53">
        <f t="shared" si="181"/>
        <v>2020</v>
      </c>
      <c r="AR13" s="53">
        <f t="shared" si="181"/>
        <v>2020</v>
      </c>
      <c r="AS13" s="53">
        <f t="shared" si="181"/>
        <v>2020</v>
      </c>
      <c r="AT13" s="53">
        <f t="shared" si="181"/>
        <v>2020</v>
      </c>
      <c r="AU13" s="53">
        <f t="shared" si="181"/>
        <v>2020</v>
      </c>
      <c r="AV13" s="53">
        <f t="shared" si="181"/>
        <v>2020</v>
      </c>
      <c r="AW13" s="53">
        <f t="shared" si="181"/>
        <v>2020</v>
      </c>
      <c r="AX13" s="53">
        <f t="shared" si="181"/>
        <v>2020</v>
      </c>
      <c r="AY13" s="53">
        <f t="shared" si="181"/>
        <v>2021</v>
      </c>
      <c r="AZ13" s="53">
        <f t="shared" si="181"/>
        <v>2021</v>
      </c>
      <c r="BA13" s="53">
        <f t="shared" si="181"/>
        <v>2021</v>
      </c>
      <c r="BB13" s="53">
        <f t="shared" si="181"/>
        <v>2021</v>
      </c>
      <c r="BC13" s="53">
        <f t="shared" si="181"/>
        <v>2021</v>
      </c>
      <c r="BD13" s="53">
        <f t="shared" si="181"/>
        <v>2021</v>
      </c>
      <c r="BE13" s="53">
        <f t="shared" si="181"/>
        <v>2021</v>
      </c>
      <c r="BF13" s="53">
        <f t="shared" si="181"/>
        <v>2021</v>
      </c>
      <c r="BG13" s="53">
        <f t="shared" si="181"/>
        <v>2021</v>
      </c>
      <c r="BH13" s="53">
        <f t="shared" si="181"/>
        <v>2021</v>
      </c>
      <c r="BI13" s="53">
        <f t="shared" si="181"/>
        <v>2021</v>
      </c>
      <c r="BJ13" s="53">
        <f t="shared" si="181"/>
        <v>2021</v>
      </c>
      <c r="BK13" s="53">
        <f t="shared" si="181"/>
        <v>2022</v>
      </c>
      <c r="BL13" s="53">
        <f t="shared" si="181"/>
        <v>2022</v>
      </c>
      <c r="BM13" s="53">
        <f t="shared" si="181"/>
        <v>2022</v>
      </c>
      <c r="BN13" s="53">
        <f t="shared" ref="BN13:BO13" si="182">YEAR(BN15)</f>
        <v>2022</v>
      </c>
      <c r="BO13" s="53">
        <f t="shared" si="182"/>
        <v>2022</v>
      </c>
      <c r="BP13" s="53">
        <f t="shared" ref="BP13:BQ13" si="183">YEAR(BP15)</f>
        <v>2022</v>
      </c>
      <c r="BQ13" s="53">
        <f t="shared" si="183"/>
        <v>2022</v>
      </c>
      <c r="BR13" s="53">
        <f t="shared" ref="BR13:BS13" si="184">YEAR(BR15)</f>
        <v>2022</v>
      </c>
      <c r="BS13" s="53">
        <f t="shared" si="184"/>
        <v>2022</v>
      </c>
      <c r="BT13" s="53">
        <f t="shared" ref="BT13:BU13" si="185">YEAR(BT15)</f>
        <v>2022</v>
      </c>
      <c r="BU13" s="53">
        <f t="shared" si="185"/>
        <v>2022</v>
      </c>
      <c r="BV13" s="53">
        <f t="shared" ref="BV13:BW13" si="186">YEAR(BV15)</f>
        <v>2022</v>
      </c>
      <c r="BW13" s="53">
        <f t="shared" si="186"/>
        <v>2023</v>
      </c>
      <c r="BX13" s="53">
        <f t="shared" ref="BX13:BY13" si="187">YEAR(BX15)</f>
        <v>2023</v>
      </c>
      <c r="BY13" s="53">
        <f t="shared" si="187"/>
        <v>2023</v>
      </c>
      <c r="BZ13" s="53">
        <f t="shared" ref="BZ13:CA13" si="188">YEAR(BZ15)</f>
        <v>2023</v>
      </c>
      <c r="CA13" s="53">
        <f t="shared" si="188"/>
        <v>2023</v>
      </c>
      <c r="CB13" s="53">
        <f t="shared" ref="CB13:CC13" si="189">YEAR(CB15)</f>
        <v>2023</v>
      </c>
      <c r="CC13" s="53">
        <f t="shared" si="189"/>
        <v>2023</v>
      </c>
      <c r="CD13" s="53">
        <f t="shared" ref="CD13:CE13" si="190">YEAR(CD15)</f>
        <v>2023</v>
      </c>
      <c r="CE13" s="53">
        <f t="shared" si="190"/>
        <v>2023</v>
      </c>
      <c r="CF13" s="53">
        <f t="shared" ref="CF13:CG13" si="191">YEAR(CF15)</f>
        <v>2023</v>
      </c>
      <c r="CG13" s="53">
        <f t="shared" si="191"/>
        <v>2023</v>
      </c>
      <c r="CH13" s="53">
        <f t="shared" ref="CH13:CI13" si="192">YEAR(CH15)</f>
        <v>2023</v>
      </c>
      <c r="CI13" s="53">
        <f t="shared" si="192"/>
        <v>2024</v>
      </c>
      <c r="CJ13" s="53">
        <f t="shared" ref="CJ13" si="193">YEAR(CJ15)</f>
        <v>2024</v>
      </c>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44" ht="15.75" customHeight="1">
      <c r="B14" s="33"/>
      <c r="C14" s="53">
        <f t="shared" ref="C14:AH14" si="194">MONTH(C15)</f>
        <v>1</v>
      </c>
      <c r="D14" s="53">
        <f t="shared" si="194"/>
        <v>2</v>
      </c>
      <c r="E14" s="53">
        <f t="shared" si="194"/>
        <v>3</v>
      </c>
      <c r="F14" s="53">
        <f t="shared" si="194"/>
        <v>4</v>
      </c>
      <c r="G14" s="53">
        <f t="shared" si="194"/>
        <v>5</v>
      </c>
      <c r="H14" s="53">
        <f t="shared" si="194"/>
        <v>6</v>
      </c>
      <c r="I14" s="53">
        <f t="shared" si="194"/>
        <v>7</v>
      </c>
      <c r="J14" s="53">
        <f t="shared" si="194"/>
        <v>8</v>
      </c>
      <c r="K14" s="53">
        <f t="shared" si="194"/>
        <v>9</v>
      </c>
      <c r="L14" s="53">
        <f t="shared" si="194"/>
        <v>10</v>
      </c>
      <c r="M14" s="53">
        <f t="shared" si="194"/>
        <v>11</v>
      </c>
      <c r="N14" s="53">
        <f t="shared" si="194"/>
        <v>12</v>
      </c>
      <c r="O14" s="53">
        <f t="shared" si="194"/>
        <v>1</v>
      </c>
      <c r="P14" s="53">
        <f t="shared" si="194"/>
        <v>2</v>
      </c>
      <c r="Q14" s="53">
        <f t="shared" si="194"/>
        <v>3</v>
      </c>
      <c r="R14" s="53">
        <f t="shared" si="194"/>
        <v>4</v>
      </c>
      <c r="S14" s="53">
        <f t="shared" si="194"/>
        <v>5</v>
      </c>
      <c r="T14" s="53">
        <f t="shared" si="194"/>
        <v>6</v>
      </c>
      <c r="U14" s="53">
        <f t="shared" si="194"/>
        <v>7</v>
      </c>
      <c r="V14" s="53">
        <f t="shared" si="194"/>
        <v>8</v>
      </c>
      <c r="W14" s="53">
        <f t="shared" si="194"/>
        <v>9</v>
      </c>
      <c r="X14" s="53">
        <f t="shared" si="194"/>
        <v>10</v>
      </c>
      <c r="Y14" s="53">
        <f t="shared" si="194"/>
        <v>11</v>
      </c>
      <c r="Z14" s="53">
        <f t="shared" si="194"/>
        <v>12</v>
      </c>
      <c r="AA14" s="53">
        <f t="shared" si="194"/>
        <v>1</v>
      </c>
      <c r="AB14" s="53">
        <f t="shared" si="194"/>
        <v>2</v>
      </c>
      <c r="AC14" s="53">
        <f t="shared" si="194"/>
        <v>3</v>
      </c>
      <c r="AD14" s="53">
        <f t="shared" si="194"/>
        <v>4</v>
      </c>
      <c r="AE14" s="53">
        <f t="shared" si="194"/>
        <v>5</v>
      </c>
      <c r="AF14" s="53">
        <f t="shared" si="194"/>
        <v>6</v>
      </c>
      <c r="AG14" s="53">
        <f t="shared" si="194"/>
        <v>7</v>
      </c>
      <c r="AH14" s="53">
        <f t="shared" si="194"/>
        <v>8</v>
      </c>
      <c r="AI14" s="53">
        <f t="shared" ref="AI14:AZ14" si="195">MONTH(AI15)</f>
        <v>9</v>
      </c>
      <c r="AJ14" s="53">
        <f t="shared" si="195"/>
        <v>10</v>
      </c>
      <c r="AK14" s="53">
        <f t="shared" si="195"/>
        <v>11</v>
      </c>
      <c r="AL14" s="53">
        <f t="shared" si="195"/>
        <v>12</v>
      </c>
      <c r="AM14" s="53">
        <f t="shared" si="195"/>
        <v>1</v>
      </c>
      <c r="AN14" s="53">
        <f t="shared" si="195"/>
        <v>2</v>
      </c>
      <c r="AO14" s="53">
        <f t="shared" si="195"/>
        <v>3</v>
      </c>
      <c r="AP14" s="53">
        <f t="shared" si="195"/>
        <v>4</v>
      </c>
      <c r="AQ14" s="53">
        <f t="shared" si="195"/>
        <v>5</v>
      </c>
      <c r="AR14" s="53">
        <f t="shared" si="195"/>
        <v>6</v>
      </c>
      <c r="AS14" s="53">
        <f t="shared" si="195"/>
        <v>7</v>
      </c>
      <c r="AT14" s="53">
        <f t="shared" si="195"/>
        <v>8</v>
      </c>
      <c r="AU14" s="53">
        <f t="shared" si="195"/>
        <v>9</v>
      </c>
      <c r="AV14" s="53">
        <f t="shared" si="195"/>
        <v>10</v>
      </c>
      <c r="AW14" s="53">
        <f t="shared" si="195"/>
        <v>11</v>
      </c>
      <c r="AX14" s="53">
        <f t="shared" si="195"/>
        <v>12</v>
      </c>
      <c r="AY14" s="53">
        <f t="shared" si="195"/>
        <v>1</v>
      </c>
      <c r="AZ14" s="53">
        <f t="shared" si="195"/>
        <v>2</v>
      </c>
      <c r="BA14" s="53">
        <f t="shared" ref="BA14" si="196">MONTH(BA15)</f>
        <v>3</v>
      </c>
      <c r="BB14" s="53">
        <f t="shared" ref="BB14" si="197">MONTH(BB15)</f>
        <v>4</v>
      </c>
      <c r="BC14" s="53">
        <f t="shared" ref="BC14" si="198">MONTH(BC15)</f>
        <v>5</v>
      </c>
      <c r="BD14" s="53">
        <f t="shared" ref="BD14" si="199">MONTH(BD15)</f>
        <v>6</v>
      </c>
      <c r="BE14" s="53">
        <f t="shared" ref="BE14" si="200">MONTH(BE15)</f>
        <v>7</v>
      </c>
      <c r="BF14" s="53">
        <f t="shared" ref="BF14" si="201">MONTH(BF15)</f>
        <v>8</v>
      </c>
      <c r="BG14" s="53">
        <f t="shared" ref="BG14" si="202">MONTH(BG15)</f>
        <v>9</v>
      </c>
      <c r="BH14" s="53">
        <f t="shared" ref="BH14" si="203">MONTH(BH15)</f>
        <v>10</v>
      </c>
      <c r="BI14" s="53">
        <f t="shared" ref="BI14" si="204">MONTH(BI15)</f>
        <v>11</v>
      </c>
      <c r="BJ14" s="53">
        <f t="shared" ref="BJ14" si="205">MONTH(BJ15)</f>
        <v>12</v>
      </c>
      <c r="BK14" s="53">
        <f t="shared" ref="BK14" si="206">MONTH(BK15)</f>
        <v>1</v>
      </c>
      <c r="BL14" s="53">
        <f t="shared" ref="BL14" si="207">MONTH(BL15)</f>
        <v>2</v>
      </c>
      <c r="BM14" s="53">
        <f t="shared" ref="BM14:CJ14" si="208">MONTH(BM15)</f>
        <v>3</v>
      </c>
      <c r="BN14" s="53">
        <f t="shared" si="208"/>
        <v>4</v>
      </c>
      <c r="BO14" s="53">
        <f t="shared" si="208"/>
        <v>5</v>
      </c>
      <c r="BP14" s="53">
        <f t="shared" si="208"/>
        <v>6</v>
      </c>
      <c r="BQ14" s="53">
        <f t="shared" si="208"/>
        <v>7</v>
      </c>
      <c r="BR14" s="53">
        <f t="shared" si="208"/>
        <v>8</v>
      </c>
      <c r="BS14" s="53">
        <f t="shared" si="208"/>
        <v>9</v>
      </c>
      <c r="BT14" s="53">
        <f t="shared" si="208"/>
        <v>10</v>
      </c>
      <c r="BU14" s="53">
        <f t="shared" si="208"/>
        <v>11</v>
      </c>
      <c r="BV14" s="53">
        <f t="shared" si="208"/>
        <v>12</v>
      </c>
      <c r="BW14" s="53">
        <f t="shared" si="208"/>
        <v>1</v>
      </c>
      <c r="BX14" s="53">
        <f t="shared" si="208"/>
        <v>2</v>
      </c>
      <c r="BY14" s="53">
        <f t="shared" si="208"/>
        <v>3</v>
      </c>
      <c r="BZ14" s="53">
        <f t="shared" si="208"/>
        <v>4</v>
      </c>
      <c r="CA14" s="53">
        <f t="shared" si="208"/>
        <v>5</v>
      </c>
      <c r="CB14" s="53">
        <f t="shared" si="208"/>
        <v>6</v>
      </c>
      <c r="CC14" s="53">
        <f t="shared" si="208"/>
        <v>7</v>
      </c>
      <c r="CD14" s="53">
        <f t="shared" si="208"/>
        <v>8</v>
      </c>
      <c r="CE14" s="53">
        <f t="shared" si="208"/>
        <v>9</v>
      </c>
      <c r="CF14" s="53">
        <f t="shared" si="208"/>
        <v>10</v>
      </c>
      <c r="CG14" s="53">
        <f t="shared" si="208"/>
        <v>11</v>
      </c>
      <c r="CH14" s="53">
        <f t="shared" si="208"/>
        <v>12</v>
      </c>
      <c r="CI14" s="53">
        <f t="shared" si="208"/>
        <v>1</v>
      </c>
      <c r="CJ14" s="53">
        <f t="shared" si="208"/>
        <v>2</v>
      </c>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44" s="7" customFormat="1" ht="17.25" customHeight="1">
      <c r="A15" s="6" t="s">
        <v>246</v>
      </c>
      <c r="B15" s="87" t="s">
        <v>35</v>
      </c>
      <c r="C15" s="83">
        <v>42766</v>
      </c>
      <c r="D15" s="83">
        <f>EOMONTH(C15,1)</f>
        <v>42794</v>
      </c>
      <c r="E15" s="83">
        <f t="shared" ref="E15:CJ15" si="209">EOMONTH(D15,1)</f>
        <v>42825</v>
      </c>
      <c r="F15" s="83">
        <f t="shared" si="209"/>
        <v>42855</v>
      </c>
      <c r="G15" s="83">
        <f t="shared" si="209"/>
        <v>42886</v>
      </c>
      <c r="H15" s="83">
        <f t="shared" si="209"/>
        <v>42916</v>
      </c>
      <c r="I15" s="83">
        <f t="shared" si="209"/>
        <v>42947</v>
      </c>
      <c r="J15" s="83">
        <f t="shared" si="209"/>
        <v>42978</v>
      </c>
      <c r="K15" s="83">
        <f t="shared" si="209"/>
        <v>43008</v>
      </c>
      <c r="L15" s="83">
        <f t="shared" si="209"/>
        <v>43039</v>
      </c>
      <c r="M15" s="83">
        <f t="shared" si="209"/>
        <v>43069</v>
      </c>
      <c r="N15" s="83">
        <f t="shared" si="209"/>
        <v>43100</v>
      </c>
      <c r="O15" s="83">
        <f t="shared" si="209"/>
        <v>43131</v>
      </c>
      <c r="P15" s="83">
        <f t="shared" si="209"/>
        <v>43159</v>
      </c>
      <c r="Q15" s="83">
        <f t="shared" si="209"/>
        <v>43190</v>
      </c>
      <c r="R15" s="83">
        <f t="shared" si="209"/>
        <v>43220</v>
      </c>
      <c r="S15" s="83">
        <f t="shared" si="209"/>
        <v>43251</v>
      </c>
      <c r="T15" s="83">
        <f t="shared" si="209"/>
        <v>43281</v>
      </c>
      <c r="U15" s="83">
        <f t="shared" si="209"/>
        <v>43312</v>
      </c>
      <c r="V15" s="83">
        <f t="shared" si="209"/>
        <v>43343</v>
      </c>
      <c r="W15" s="83">
        <f t="shared" si="209"/>
        <v>43373</v>
      </c>
      <c r="X15" s="83">
        <f t="shared" si="209"/>
        <v>43404</v>
      </c>
      <c r="Y15" s="83">
        <f t="shared" si="209"/>
        <v>43434</v>
      </c>
      <c r="Z15" s="83">
        <f t="shared" si="209"/>
        <v>43465</v>
      </c>
      <c r="AA15" s="83">
        <f t="shared" si="209"/>
        <v>43496</v>
      </c>
      <c r="AB15" s="83">
        <f t="shared" si="209"/>
        <v>43524</v>
      </c>
      <c r="AC15" s="83">
        <f t="shared" si="209"/>
        <v>43555</v>
      </c>
      <c r="AD15" s="83">
        <f t="shared" si="209"/>
        <v>43585</v>
      </c>
      <c r="AE15" s="83">
        <f t="shared" si="209"/>
        <v>43616</v>
      </c>
      <c r="AF15" s="83">
        <f t="shared" si="209"/>
        <v>43646</v>
      </c>
      <c r="AG15" s="83">
        <f t="shared" si="209"/>
        <v>43677</v>
      </c>
      <c r="AH15" s="83">
        <f t="shared" si="209"/>
        <v>43708</v>
      </c>
      <c r="AI15" s="83">
        <f t="shared" si="209"/>
        <v>43738</v>
      </c>
      <c r="AJ15" s="83">
        <f t="shared" si="209"/>
        <v>43769</v>
      </c>
      <c r="AK15" s="83">
        <f t="shared" si="209"/>
        <v>43799</v>
      </c>
      <c r="AL15" s="83">
        <f t="shared" si="209"/>
        <v>43830</v>
      </c>
      <c r="AM15" s="83">
        <f t="shared" si="209"/>
        <v>43861</v>
      </c>
      <c r="AN15" s="83">
        <f t="shared" si="209"/>
        <v>43890</v>
      </c>
      <c r="AO15" s="83">
        <f t="shared" si="209"/>
        <v>43921</v>
      </c>
      <c r="AP15" s="83">
        <f t="shared" si="209"/>
        <v>43951</v>
      </c>
      <c r="AQ15" s="83">
        <f t="shared" si="209"/>
        <v>43982</v>
      </c>
      <c r="AR15" s="83">
        <f t="shared" si="209"/>
        <v>44012</v>
      </c>
      <c r="AS15" s="83">
        <f t="shared" si="209"/>
        <v>44043</v>
      </c>
      <c r="AT15" s="83">
        <f t="shared" si="209"/>
        <v>44074</v>
      </c>
      <c r="AU15" s="83">
        <f t="shared" si="209"/>
        <v>44104</v>
      </c>
      <c r="AV15" s="83">
        <f t="shared" si="209"/>
        <v>44135</v>
      </c>
      <c r="AW15" s="83">
        <f t="shared" si="209"/>
        <v>44165</v>
      </c>
      <c r="AX15" s="83">
        <f t="shared" si="209"/>
        <v>44196</v>
      </c>
      <c r="AY15" s="83">
        <f t="shared" si="209"/>
        <v>44227</v>
      </c>
      <c r="AZ15" s="83">
        <f t="shared" si="209"/>
        <v>44255</v>
      </c>
      <c r="BA15" s="83">
        <f t="shared" si="209"/>
        <v>44286</v>
      </c>
      <c r="BB15" s="83">
        <f t="shared" si="209"/>
        <v>44316</v>
      </c>
      <c r="BC15" s="83">
        <f t="shared" si="209"/>
        <v>44347</v>
      </c>
      <c r="BD15" s="83">
        <f t="shared" si="209"/>
        <v>44377</v>
      </c>
      <c r="BE15" s="83">
        <f t="shared" si="209"/>
        <v>44408</v>
      </c>
      <c r="BF15" s="83">
        <f t="shared" si="209"/>
        <v>44439</v>
      </c>
      <c r="BG15" s="83">
        <f t="shared" si="209"/>
        <v>44469</v>
      </c>
      <c r="BH15" s="83">
        <f t="shared" si="209"/>
        <v>44500</v>
      </c>
      <c r="BI15" s="83">
        <f t="shared" si="209"/>
        <v>44530</v>
      </c>
      <c r="BJ15" s="83">
        <f t="shared" si="209"/>
        <v>44561</v>
      </c>
      <c r="BK15" s="83">
        <f t="shared" si="209"/>
        <v>44592</v>
      </c>
      <c r="BL15" s="83">
        <f t="shared" si="209"/>
        <v>44620</v>
      </c>
      <c r="BM15" s="83">
        <f t="shared" si="209"/>
        <v>44651</v>
      </c>
      <c r="BN15" s="83">
        <f t="shared" si="209"/>
        <v>44681</v>
      </c>
      <c r="BO15" s="83">
        <f t="shared" si="209"/>
        <v>44712</v>
      </c>
      <c r="BP15" s="83">
        <f t="shared" si="209"/>
        <v>44742</v>
      </c>
      <c r="BQ15" s="83">
        <f t="shared" si="209"/>
        <v>44773</v>
      </c>
      <c r="BR15" s="83">
        <f t="shared" si="209"/>
        <v>44804</v>
      </c>
      <c r="BS15" s="83">
        <f t="shared" si="209"/>
        <v>44834</v>
      </c>
      <c r="BT15" s="83">
        <f t="shared" si="209"/>
        <v>44865</v>
      </c>
      <c r="BU15" s="83">
        <f t="shared" si="209"/>
        <v>44895</v>
      </c>
      <c r="BV15" s="83">
        <f t="shared" si="209"/>
        <v>44926</v>
      </c>
      <c r="BW15" s="83">
        <f t="shared" si="209"/>
        <v>44957</v>
      </c>
      <c r="BX15" s="83">
        <f t="shared" si="209"/>
        <v>44985</v>
      </c>
      <c r="BY15" s="83">
        <f t="shared" si="209"/>
        <v>45016</v>
      </c>
      <c r="BZ15" s="83">
        <f t="shared" si="209"/>
        <v>45046</v>
      </c>
      <c r="CA15" s="83">
        <f t="shared" si="209"/>
        <v>45077</v>
      </c>
      <c r="CB15" s="83">
        <f t="shared" si="209"/>
        <v>45107</v>
      </c>
      <c r="CC15" s="83">
        <f t="shared" si="209"/>
        <v>45138</v>
      </c>
      <c r="CD15" s="83">
        <f t="shared" si="209"/>
        <v>45169</v>
      </c>
      <c r="CE15" s="83">
        <f t="shared" si="209"/>
        <v>45199</v>
      </c>
      <c r="CF15" s="83">
        <f t="shared" si="209"/>
        <v>45230</v>
      </c>
      <c r="CG15" s="83">
        <f t="shared" si="209"/>
        <v>45260</v>
      </c>
      <c r="CH15" s="83">
        <f t="shared" si="209"/>
        <v>45291</v>
      </c>
      <c r="CI15" s="83">
        <f t="shared" si="209"/>
        <v>45322</v>
      </c>
      <c r="CJ15" s="83">
        <f t="shared" si="209"/>
        <v>45351</v>
      </c>
      <c r="CK15"/>
      <c r="CL15"/>
      <c r="CM15"/>
      <c r="CN15"/>
      <c r="CO15"/>
      <c r="CP15"/>
      <c r="CQ15"/>
      <c r="CR15"/>
      <c r="CS15"/>
      <c r="CT15"/>
      <c r="CU15"/>
      <c r="CV15"/>
      <c r="CW15"/>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44" s="7" customFormat="1" ht="17.25" customHeight="1">
      <c r="A16" s="6"/>
      <c r="B16" s="87"/>
      <c r="C16" s="56" t="str">
        <f>IF(C14&lt;4,_xlfn.CONCAT("1T",RIGHT(C13,2)),IF(C14&lt;7,_xlfn.CONCAT("2T",RIGHT(C13,2)),IF(C14&lt;10,_xlfn.CONCAT("3T",RIGHT(C13,2)),_xlfn.CONCAT("4T",RIGHT(C13,2)))))</f>
        <v>1T17</v>
      </c>
      <c r="D16" s="56" t="str">
        <f t="shared" ref="D16:BM16" si="210">IF(D14&lt;4,_xlfn.CONCAT("1T",RIGHT(D13,2)),IF(D14&lt;7,_xlfn.CONCAT("2T",RIGHT(D13,2)),IF(D14&lt;10,_xlfn.CONCAT("3T",RIGHT(D13,2)),_xlfn.CONCAT("4T",RIGHT(D13,2)))))</f>
        <v>1T17</v>
      </c>
      <c r="E16" s="56" t="str">
        <f t="shared" si="210"/>
        <v>1T17</v>
      </c>
      <c r="F16" s="56" t="str">
        <f t="shared" si="210"/>
        <v>2T17</v>
      </c>
      <c r="G16" s="56" t="str">
        <f t="shared" si="210"/>
        <v>2T17</v>
      </c>
      <c r="H16" s="56" t="str">
        <f t="shared" si="210"/>
        <v>2T17</v>
      </c>
      <c r="I16" s="56" t="str">
        <f t="shared" si="210"/>
        <v>3T17</v>
      </c>
      <c r="J16" s="56" t="str">
        <f t="shared" si="210"/>
        <v>3T17</v>
      </c>
      <c r="K16" s="56" t="str">
        <f t="shared" si="210"/>
        <v>3T17</v>
      </c>
      <c r="L16" s="56" t="str">
        <f t="shared" si="210"/>
        <v>4T17</v>
      </c>
      <c r="M16" s="56" t="str">
        <f t="shared" si="210"/>
        <v>4T17</v>
      </c>
      <c r="N16" s="56" t="str">
        <f t="shared" si="210"/>
        <v>4T17</v>
      </c>
      <c r="O16" s="56" t="str">
        <f t="shared" si="210"/>
        <v>1T18</v>
      </c>
      <c r="P16" s="56" t="str">
        <f t="shared" si="210"/>
        <v>1T18</v>
      </c>
      <c r="Q16" s="56" t="str">
        <f t="shared" si="210"/>
        <v>1T18</v>
      </c>
      <c r="R16" s="56" t="str">
        <f t="shared" si="210"/>
        <v>2T18</v>
      </c>
      <c r="S16" s="56" t="str">
        <f t="shared" si="210"/>
        <v>2T18</v>
      </c>
      <c r="T16" s="56" t="str">
        <f t="shared" si="210"/>
        <v>2T18</v>
      </c>
      <c r="U16" s="56" t="str">
        <f t="shared" si="210"/>
        <v>3T18</v>
      </c>
      <c r="V16" s="56" t="str">
        <f t="shared" si="210"/>
        <v>3T18</v>
      </c>
      <c r="W16" s="56" t="str">
        <f t="shared" si="210"/>
        <v>3T18</v>
      </c>
      <c r="X16" s="56" t="str">
        <f t="shared" si="210"/>
        <v>4T18</v>
      </c>
      <c r="Y16" s="56" t="str">
        <f t="shared" si="210"/>
        <v>4T18</v>
      </c>
      <c r="Z16" s="56" t="str">
        <f t="shared" si="210"/>
        <v>4T18</v>
      </c>
      <c r="AA16" s="56" t="str">
        <f t="shared" si="210"/>
        <v>1T19</v>
      </c>
      <c r="AB16" s="56" t="str">
        <f t="shared" si="210"/>
        <v>1T19</v>
      </c>
      <c r="AC16" s="56" t="str">
        <f t="shared" si="210"/>
        <v>1T19</v>
      </c>
      <c r="AD16" s="56" t="str">
        <f t="shared" si="210"/>
        <v>2T19</v>
      </c>
      <c r="AE16" s="56" t="str">
        <f t="shared" si="210"/>
        <v>2T19</v>
      </c>
      <c r="AF16" s="56" t="str">
        <f t="shared" si="210"/>
        <v>2T19</v>
      </c>
      <c r="AG16" s="56" t="str">
        <f t="shared" si="210"/>
        <v>3T19</v>
      </c>
      <c r="AH16" s="56" t="str">
        <f t="shared" si="210"/>
        <v>3T19</v>
      </c>
      <c r="AI16" s="56" t="str">
        <f t="shared" si="210"/>
        <v>3T19</v>
      </c>
      <c r="AJ16" s="56" t="str">
        <f t="shared" si="210"/>
        <v>4T19</v>
      </c>
      <c r="AK16" s="56" t="str">
        <f t="shared" si="210"/>
        <v>4T19</v>
      </c>
      <c r="AL16" s="56" t="str">
        <f t="shared" si="210"/>
        <v>4T19</v>
      </c>
      <c r="AM16" s="56" t="str">
        <f t="shared" si="210"/>
        <v>1T20</v>
      </c>
      <c r="AN16" s="56" t="str">
        <f t="shared" si="210"/>
        <v>1T20</v>
      </c>
      <c r="AO16" s="56" t="str">
        <f t="shared" si="210"/>
        <v>1T20</v>
      </c>
      <c r="AP16" s="56" t="str">
        <f t="shared" si="210"/>
        <v>2T20</v>
      </c>
      <c r="AQ16" s="56" t="str">
        <f t="shared" si="210"/>
        <v>2T20</v>
      </c>
      <c r="AR16" s="56" t="str">
        <f t="shared" si="210"/>
        <v>2T20</v>
      </c>
      <c r="AS16" s="56" t="str">
        <f t="shared" si="210"/>
        <v>3T20</v>
      </c>
      <c r="AT16" s="56" t="str">
        <f t="shared" si="210"/>
        <v>3T20</v>
      </c>
      <c r="AU16" s="56" t="str">
        <f t="shared" si="210"/>
        <v>3T20</v>
      </c>
      <c r="AV16" s="56" t="str">
        <f t="shared" si="210"/>
        <v>4T20</v>
      </c>
      <c r="AW16" s="56" t="str">
        <f t="shared" si="210"/>
        <v>4T20</v>
      </c>
      <c r="AX16" s="56" t="str">
        <f t="shared" si="210"/>
        <v>4T20</v>
      </c>
      <c r="AY16" s="56" t="str">
        <f t="shared" si="210"/>
        <v>1T21</v>
      </c>
      <c r="AZ16" s="56" t="str">
        <f t="shared" si="210"/>
        <v>1T21</v>
      </c>
      <c r="BA16" s="56" t="str">
        <f t="shared" si="210"/>
        <v>1T21</v>
      </c>
      <c r="BB16" s="56" t="str">
        <f t="shared" si="210"/>
        <v>2T21</v>
      </c>
      <c r="BC16" s="56" t="str">
        <f t="shared" si="210"/>
        <v>2T21</v>
      </c>
      <c r="BD16" s="56" t="str">
        <f t="shared" si="210"/>
        <v>2T21</v>
      </c>
      <c r="BE16" s="56" t="str">
        <f t="shared" si="210"/>
        <v>3T21</v>
      </c>
      <c r="BF16" s="56" t="str">
        <f t="shared" si="210"/>
        <v>3T21</v>
      </c>
      <c r="BG16" s="56" t="str">
        <f t="shared" si="210"/>
        <v>3T21</v>
      </c>
      <c r="BH16" s="56" t="str">
        <f t="shared" si="210"/>
        <v>4T21</v>
      </c>
      <c r="BI16" s="56" t="str">
        <f t="shared" si="210"/>
        <v>4T21</v>
      </c>
      <c r="BJ16" s="56" t="str">
        <f t="shared" si="210"/>
        <v>4T21</v>
      </c>
      <c r="BK16" s="56" t="str">
        <f t="shared" si="210"/>
        <v>1T22</v>
      </c>
      <c r="BL16" s="56" t="str">
        <f t="shared" si="210"/>
        <v>1T22</v>
      </c>
      <c r="BM16" s="56" t="str">
        <f t="shared" si="210"/>
        <v>1T22</v>
      </c>
      <c r="BN16" s="56" t="str">
        <f t="shared" ref="BN16:BO16" si="211">IF(BN14&lt;4,_xlfn.CONCAT("1T",RIGHT(BN13,2)),IF(BN14&lt;7,_xlfn.CONCAT("2T",RIGHT(BN13,2)),IF(BN14&lt;10,_xlfn.CONCAT("3T",RIGHT(BN13,2)),_xlfn.CONCAT("4T",RIGHT(BN13,2)))))</f>
        <v>2T22</v>
      </c>
      <c r="BO16" s="56" t="str">
        <f t="shared" si="211"/>
        <v>2T22</v>
      </c>
      <c r="BP16" s="56" t="str">
        <f t="shared" ref="BP16:BQ16" si="212">IF(BP14&lt;4,_xlfn.CONCAT("1T",RIGHT(BP13,2)),IF(BP14&lt;7,_xlfn.CONCAT("2T",RIGHT(BP13,2)),IF(BP14&lt;10,_xlfn.CONCAT("3T",RIGHT(BP13,2)),_xlfn.CONCAT("4T",RIGHT(BP13,2)))))</f>
        <v>2T22</v>
      </c>
      <c r="BQ16" s="56" t="str">
        <f t="shared" si="212"/>
        <v>3T22</v>
      </c>
      <c r="BR16" s="56" t="str">
        <f t="shared" ref="BR16:BS16" si="213">IF(BR14&lt;4,_xlfn.CONCAT("1T",RIGHT(BR13,2)),IF(BR14&lt;7,_xlfn.CONCAT("2T",RIGHT(BR13,2)),IF(BR14&lt;10,_xlfn.CONCAT("3T",RIGHT(BR13,2)),_xlfn.CONCAT("4T",RIGHT(BR13,2)))))</f>
        <v>3T22</v>
      </c>
      <c r="BS16" s="56" t="str">
        <f t="shared" si="213"/>
        <v>3T22</v>
      </c>
      <c r="BT16" s="56" t="str">
        <f t="shared" ref="BT16:BU16" si="214">IF(BT14&lt;4,_xlfn.CONCAT("1T",RIGHT(BT13,2)),IF(BT14&lt;7,_xlfn.CONCAT("2T",RIGHT(BT13,2)),IF(BT14&lt;10,_xlfn.CONCAT("3T",RIGHT(BT13,2)),_xlfn.CONCAT("4T",RIGHT(BT13,2)))))</f>
        <v>4T22</v>
      </c>
      <c r="BU16" s="56" t="str">
        <f t="shared" si="214"/>
        <v>4T22</v>
      </c>
      <c r="BV16" s="56" t="str">
        <f t="shared" ref="BV16:BW16" si="215">IF(BV14&lt;4,_xlfn.CONCAT("1T",RIGHT(BV13,2)),IF(BV14&lt;7,_xlfn.CONCAT("2T",RIGHT(BV13,2)),IF(BV14&lt;10,_xlfn.CONCAT("3T",RIGHT(BV13,2)),_xlfn.CONCAT("4T",RIGHT(BV13,2)))))</f>
        <v>4T22</v>
      </c>
      <c r="BW16" s="56" t="str">
        <f t="shared" si="215"/>
        <v>1T23</v>
      </c>
      <c r="BX16" s="56" t="str">
        <f t="shared" ref="BX16:BY16" si="216">IF(BX14&lt;4,_xlfn.CONCAT("1T",RIGHT(BX13,2)),IF(BX14&lt;7,_xlfn.CONCAT("2T",RIGHT(BX13,2)),IF(BX14&lt;10,_xlfn.CONCAT("3T",RIGHT(BX13,2)),_xlfn.CONCAT("4T",RIGHT(BX13,2)))))</f>
        <v>1T23</v>
      </c>
      <c r="BY16" s="56" t="str">
        <f t="shared" si="216"/>
        <v>1T23</v>
      </c>
      <c r="BZ16" s="56" t="str">
        <f t="shared" ref="BZ16:CA16" si="217">IF(BZ14&lt;4,_xlfn.CONCAT("1T",RIGHT(BZ13,2)),IF(BZ14&lt;7,_xlfn.CONCAT("2T",RIGHT(BZ13,2)),IF(BZ14&lt;10,_xlfn.CONCAT("3T",RIGHT(BZ13,2)),_xlfn.CONCAT("4T",RIGHT(BZ13,2)))))</f>
        <v>2T23</v>
      </c>
      <c r="CA16" s="56" t="str">
        <f t="shared" si="217"/>
        <v>2T23</v>
      </c>
      <c r="CB16" s="56" t="str">
        <f t="shared" ref="CB16:CC16" si="218">IF(CB14&lt;4,_xlfn.CONCAT("1T",RIGHT(CB13,2)),IF(CB14&lt;7,_xlfn.CONCAT("2T",RIGHT(CB13,2)),IF(CB14&lt;10,_xlfn.CONCAT("3T",RIGHT(CB13,2)),_xlfn.CONCAT("4T",RIGHT(CB13,2)))))</f>
        <v>2T23</v>
      </c>
      <c r="CC16" s="56" t="str">
        <f t="shared" si="218"/>
        <v>3T23</v>
      </c>
      <c r="CD16" s="56" t="str">
        <f t="shared" ref="CD16:CE16" si="219">IF(CD14&lt;4,_xlfn.CONCAT("1T",RIGHT(CD13,2)),IF(CD14&lt;7,_xlfn.CONCAT("2T",RIGHT(CD13,2)),IF(CD14&lt;10,_xlfn.CONCAT("3T",RIGHT(CD13,2)),_xlfn.CONCAT("4T",RIGHT(CD13,2)))))</f>
        <v>3T23</v>
      </c>
      <c r="CE16" s="56" t="str">
        <f t="shared" si="219"/>
        <v>3T23</v>
      </c>
      <c r="CF16" s="56" t="str">
        <f t="shared" ref="CF16:CG16" si="220">IF(CF14&lt;4,_xlfn.CONCAT("1T",RIGHT(CF13,2)),IF(CF14&lt;7,_xlfn.CONCAT("2T",RIGHT(CF13,2)),IF(CF14&lt;10,_xlfn.CONCAT("3T",RIGHT(CF13,2)),_xlfn.CONCAT("4T",RIGHT(CF13,2)))))</f>
        <v>4T23</v>
      </c>
      <c r="CG16" s="56" t="str">
        <f t="shared" si="220"/>
        <v>4T23</v>
      </c>
      <c r="CH16" s="56" t="str">
        <f t="shared" ref="CH16:CI16" si="221">IF(CH14&lt;4,_xlfn.CONCAT("1T",RIGHT(CH13,2)),IF(CH14&lt;7,_xlfn.CONCAT("2T",RIGHT(CH13,2)),IF(CH14&lt;10,_xlfn.CONCAT("3T",RIGHT(CH13,2)),_xlfn.CONCAT("4T",RIGHT(CH13,2)))))</f>
        <v>4T23</v>
      </c>
      <c r="CI16" s="56" t="str">
        <f t="shared" si="221"/>
        <v>1T24</v>
      </c>
      <c r="CJ16" s="56" t="str">
        <f t="shared" ref="CJ16" si="222">IF(CJ14&lt;4,_xlfn.CONCAT("1T",RIGHT(CJ13,2)),IF(CJ14&lt;7,_xlfn.CONCAT("2T",RIGHT(CJ13,2)),IF(CJ14&lt;10,_xlfn.CONCAT("3T",RIGHT(CJ13,2)),_xlfn.CONCAT("4T",RIGHT(CJ13,2)))))</f>
        <v>1T24</v>
      </c>
      <c r="CK16"/>
      <c r="CL16"/>
      <c r="CM16"/>
      <c r="CN16"/>
      <c r="CO16"/>
      <c r="CP16"/>
      <c r="CQ16"/>
      <c r="CR16"/>
      <c r="CS16"/>
      <c r="CT16"/>
      <c r="CU16"/>
      <c r="CV16"/>
      <c r="CW16"/>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326</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c r="CL17"/>
      <c r="CM17"/>
      <c r="CN17"/>
      <c r="CO17"/>
      <c r="CP17"/>
      <c r="CQ17"/>
      <c r="CR17"/>
      <c r="CS17"/>
      <c r="CT17"/>
      <c r="CU17"/>
      <c r="CV17"/>
      <c r="CW17"/>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327</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c r="CL18"/>
      <c r="CM18"/>
      <c r="CN18"/>
      <c r="CO18"/>
      <c r="CP18"/>
      <c r="CQ18"/>
      <c r="CR18"/>
      <c r="CS18"/>
      <c r="CT18"/>
      <c r="CU18"/>
      <c r="CV18"/>
      <c r="CW18"/>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328</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c r="CL19"/>
      <c r="CM19"/>
      <c r="CN19"/>
      <c r="CO19"/>
      <c r="CP19"/>
      <c r="CQ19"/>
      <c r="CR19"/>
      <c r="CS19"/>
      <c r="CT19"/>
      <c r="CU19"/>
      <c r="CV19"/>
      <c r="CW19"/>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324</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c r="CL20"/>
      <c r="CM20"/>
      <c r="CN20"/>
      <c r="CO20"/>
      <c r="CP20"/>
      <c r="CQ20"/>
      <c r="CR20"/>
      <c r="CS20"/>
      <c r="CT20"/>
      <c r="CU20"/>
      <c r="CV20"/>
      <c r="CW20"/>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329</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c r="CL21"/>
      <c r="CM21"/>
      <c r="CN21"/>
      <c r="CO21"/>
      <c r="CP21"/>
      <c r="CQ21"/>
      <c r="CR21"/>
      <c r="CS21"/>
      <c r="CT21"/>
      <c r="CU21"/>
      <c r="CV21"/>
      <c r="CW21"/>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330</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c r="CL22"/>
      <c r="CM22"/>
      <c r="CN22"/>
      <c r="CO22"/>
      <c r="CP22"/>
      <c r="CQ22"/>
      <c r="CR22"/>
      <c r="CS22"/>
      <c r="CT22"/>
      <c r="CU22"/>
      <c r="CV22"/>
      <c r="CW22"/>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331</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c r="CL23"/>
      <c r="CM23"/>
      <c r="CN23"/>
      <c r="CO23"/>
      <c r="CP23"/>
      <c r="CQ23"/>
      <c r="CR23"/>
      <c r="CS23"/>
      <c r="CT23"/>
      <c r="CU23"/>
      <c r="CV23"/>
      <c r="CW23"/>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5" spans="1:133" s="7" customFormat="1" ht="17.25" customHeight="1">
      <c r="A25" s="6" t="s">
        <v>246</v>
      </c>
      <c r="B25" s="85" t="s">
        <v>402</v>
      </c>
      <c r="C25" s="83" t="s">
        <v>403</v>
      </c>
      <c r="D25" s="83" t="s">
        <v>404</v>
      </c>
      <c r="E25" s="83" t="s">
        <v>405</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62">
        <v>-4.8840880903315509E-2</v>
      </c>
      <c r="C26" s="72">
        <v>9.3770041486076714</v>
      </c>
      <c r="D26" s="62">
        <v>0.10649545603929578</v>
      </c>
      <c r="E26" s="62">
        <v>5.0438985708504719E-2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62">
        <v>-3.2560587268876895E-2</v>
      </c>
      <c r="C27" s="72">
        <v>9.5375034571730595</v>
      </c>
      <c r="D27" s="62">
        <v>0.10283927849246946</v>
      </c>
      <c r="E27" s="61">
        <v>4.3927081400305101E-2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62">
        <v>-1.6280293634438392E-2</v>
      </c>
      <c r="C28" s="72">
        <v>9.6980027657384476</v>
      </c>
      <c r="D28" s="62">
        <v>9.9183100945643171E-2</v>
      </c>
      <c r="E28" s="61">
        <v>3.7415177092105539E-2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62">
        <v>0</v>
      </c>
      <c r="C29" s="72">
        <v>9.8585020743038356</v>
      </c>
      <c r="D29" s="62">
        <v>9.552692339881691E-2</v>
      </c>
      <c r="E29" s="61">
        <v>3.0903272783906012E-2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62">
        <v>1.6280293634438836E-2</v>
      </c>
      <c r="C30" s="72">
        <v>10.019001382869224</v>
      </c>
      <c r="D30" s="62">
        <v>9.1870745851990551E-2</v>
      </c>
      <c r="E30" s="61">
        <v>2.4391368475706311E-2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62">
        <v>3.2560587268877228E-2</v>
      </c>
      <c r="C31" s="72">
        <v>10.179500691434612</v>
      </c>
      <c r="D31" s="62">
        <v>8.8214568305164276E-2</v>
      </c>
      <c r="E31" s="61">
        <v>1.7879464167506784E-2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V21"/>
  <sheetViews>
    <sheetView showGridLines="0" zoomScaleNormal="100" workbookViewId="0">
      <pane xSplit="2" ySplit="4" topLeftCell="CT5" activePane="bottomRight" state="frozen"/>
      <selection pane="topRight" activeCell="B1" sqref="B1"/>
      <selection pane="bottomLeft" activeCell="A2" sqref="A2"/>
      <selection pane="bottomRight" activeCell="CV19" sqref="CV19"/>
    </sheetView>
  </sheetViews>
  <sheetFormatPr defaultRowHeight="14.5"/>
  <cols>
    <col min="1" max="1" width="3.26953125" customWidth="1"/>
    <col min="2" max="2" width="24.08984375" bestFit="1" customWidth="1"/>
    <col min="3" max="3" width="9.90625" bestFit="1" customWidth="1"/>
    <col min="4" max="8" width="11.26953125" bestFit="1" customWidth="1"/>
    <col min="9" max="9" width="9.90625" bestFit="1" customWidth="1"/>
    <col min="10" max="26" width="11.26953125" bestFit="1" customWidth="1"/>
    <col min="27" max="27" width="12.1796875" bestFit="1" customWidth="1"/>
    <col min="28" max="30" width="11.26953125" bestFit="1" customWidth="1"/>
    <col min="31" max="31" width="11.81640625" bestFit="1" customWidth="1"/>
    <col min="32" max="32" width="11.26953125" bestFit="1" customWidth="1"/>
    <col min="33" max="42" width="11.81640625" bestFit="1" customWidth="1"/>
    <col min="43" max="43" width="10" bestFit="1" customWidth="1"/>
    <col min="44" max="51" width="10.453125" bestFit="1" customWidth="1"/>
    <col min="52" max="100" width="10.453125" style="60" bestFit="1" customWidth="1"/>
  </cols>
  <sheetData>
    <row r="1" spans="2:100" ht="56" customHeight="1"/>
    <row r="2" spans="2:100">
      <c r="B2" s="1" t="s">
        <v>24</v>
      </c>
    </row>
    <row r="4" spans="2:100">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CV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row>
    <row r="5" spans="2:100">
      <c r="B5" s="35" t="s">
        <v>16</v>
      </c>
      <c r="C5" s="36">
        <f>SUM(C6:C10)</f>
        <v>1861436</v>
      </c>
      <c r="D5" s="36">
        <f t="shared" ref="D5:BO5" si="42">SUM(D6:D10)</f>
        <v>1664211</v>
      </c>
      <c r="E5" s="36">
        <f t="shared" si="42"/>
        <v>2598268</v>
      </c>
      <c r="F5" s="36">
        <f t="shared" si="42"/>
        <v>2681525</v>
      </c>
      <c r="G5" s="36">
        <f t="shared" si="42"/>
        <v>2753066</v>
      </c>
      <c r="H5" s="36">
        <f t="shared" si="42"/>
        <v>2058092</v>
      </c>
      <c r="I5" s="36">
        <f t="shared" si="42"/>
        <v>1898535</v>
      </c>
      <c r="J5" s="36">
        <f t="shared" si="42"/>
        <v>1932740</v>
      </c>
      <c r="K5" s="36">
        <f t="shared" si="42"/>
        <v>2339447</v>
      </c>
      <c r="L5" s="36">
        <f t="shared" si="42"/>
        <v>-3410029</v>
      </c>
      <c r="M5" s="36">
        <f t="shared" si="42"/>
        <v>2038834</v>
      </c>
      <c r="N5" s="36">
        <f t="shared" si="42"/>
        <v>1424892</v>
      </c>
      <c r="O5" s="36">
        <f t="shared" si="42"/>
        <v>2304775</v>
      </c>
      <c r="P5" s="36">
        <f t="shared" si="42"/>
        <v>1508565</v>
      </c>
      <c r="Q5" s="36">
        <f t="shared" si="42"/>
        <v>2569754</v>
      </c>
      <c r="R5" s="36">
        <f t="shared" si="42"/>
        <v>2374928</v>
      </c>
      <c r="S5" s="36">
        <f t="shared" si="42"/>
        <v>3459361</v>
      </c>
      <c r="T5" s="36">
        <f t="shared" si="42"/>
        <v>1449826</v>
      </c>
      <c r="U5" s="36">
        <f t="shared" si="42"/>
        <v>2229016</v>
      </c>
      <c r="V5" s="36">
        <f t="shared" si="42"/>
        <v>1997505</v>
      </c>
      <c r="W5" s="36">
        <f t="shared" si="42"/>
        <v>2343770</v>
      </c>
      <c r="X5" s="36">
        <f t="shared" si="42"/>
        <v>2721483</v>
      </c>
      <c r="Y5" s="36">
        <f t="shared" si="42"/>
        <v>2288760</v>
      </c>
      <c r="Z5" s="36">
        <f t="shared" si="42"/>
        <v>2097232</v>
      </c>
      <c r="AA5" s="36">
        <f t="shared" si="42"/>
        <v>2458543</v>
      </c>
      <c r="AB5" s="36">
        <f t="shared" si="42"/>
        <v>2468191</v>
      </c>
      <c r="AC5" s="36">
        <f t="shared" si="42"/>
        <v>2089508</v>
      </c>
      <c r="AD5" s="36">
        <f t="shared" si="42"/>
        <v>2310997</v>
      </c>
      <c r="AE5" s="36">
        <f t="shared" si="42"/>
        <v>2974732</v>
      </c>
      <c r="AF5" s="36">
        <f t="shared" si="42"/>
        <v>3753313</v>
      </c>
      <c r="AG5" s="36">
        <f t="shared" si="42"/>
        <v>3116191</v>
      </c>
      <c r="AH5" s="36">
        <f t="shared" si="42"/>
        <v>2684697</v>
      </c>
      <c r="AI5" s="36">
        <f t="shared" si="42"/>
        <v>2137080</v>
      </c>
      <c r="AJ5" s="36">
        <f t="shared" si="42"/>
        <v>2232892</v>
      </c>
      <c r="AK5" s="36">
        <f t="shared" si="42"/>
        <v>2328183</v>
      </c>
      <c r="AL5" s="36">
        <f t="shared" si="42"/>
        <v>1877820</v>
      </c>
      <c r="AM5" s="36">
        <f t="shared" si="42"/>
        <v>2499721</v>
      </c>
      <c r="AN5" s="36">
        <f t="shared" si="42"/>
        <v>3498501</v>
      </c>
      <c r="AO5" s="36">
        <f t="shared" si="42"/>
        <v>2502459</v>
      </c>
      <c r="AP5" s="36">
        <f t="shared" si="42"/>
        <v>2270055</v>
      </c>
      <c r="AQ5" s="36">
        <f t="shared" si="42"/>
        <v>2582505</v>
      </c>
      <c r="AR5" s="36">
        <f t="shared" si="42"/>
        <v>3534550</v>
      </c>
      <c r="AS5" s="36">
        <f t="shared" si="42"/>
        <v>3343604</v>
      </c>
      <c r="AT5" s="36">
        <f t="shared" si="42"/>
        <v>3349088</v>
      </c>
      <c r="AU5" s="36">
        <f t="shared" si="42"/>
        <v>4321925</v>
      </c>
      <c r="AV5" s="36">
        <f t="shared" si="42"/>
        <v>7413056</v>
      </c>
      <c r="AW5" s="36">
        <f t="shared" si="42"/>
        <v>2072415</v>
      </c>
      <c r="AX5" s="36">
        <f t="shared" si="42"/>
        <v>5675804</v>
      </c>
      <c r="AY5" s="36">
        <f t="shared" si="42"/>
        <v>7541174</v>
      </c>
      <c r="AZ5" s="36">
        <f t="shared" si="42"/>
        <v>9405668</v>
      </c>
      <c r="BA5" s="36">
        <f t="shared" si="42"/>
        <v>6618985</v>
      </c>
      <c r="BB5" s="36">
        <f t="shared" si="42"/>
        <v>9530430</v>
      </c>
      <c r="BC5" s="36">
        <f t="shared" si="42"/>
        <v>9340027</v>
      </c>
      <c r="BD5" s="36">
        <f t="shared" si="42"/>
        <v>10956282</v>
      </c>
      <c r="BE5" s="36">
        <f t="shared" si="42"/>
        <v>11418591</v>
      </c>
      <c r="BF5" s="36">
        <f t="shared" si="42"/>
        <v>8448968</v>
      </c>
      <c r="BG5" s="36">
        <f t="shared" si="42"/>
        <v>10583340</v>
      </c>
      <c r="BH5" s="36">
        <f t="shared" si="42"/>
        <v>13393520</v>
      </c>
      <c r="BI5" s="36">
        <f t="shared" si="42"/>
        <v>11760504</v>
      </c>
      <c r="BJ5" s="36">
        <f t="shared" si="42"/>
        <v>14118883</v>
      </c>
      <c r="BK5" s="36">
        <f t="shared" si="42"/>
        <v>16111866.584754393</v>
      </c>
      <c r="BL5" s="36">
        <f t="shared" si="42"/>
        <v>16118063.011759952</v>
      </c>
      <c r="BM5" s="36">
        <f t="shared" si="42"/>
        <v>17188120.006751649</v>
      </c>
      <c r="BN5" s="36">
        <f t="shared" si="42"/>
        <v>17542213.44677392</v>
      </c>
      <c r="BO5" s="36">
        <f t="shared" si="42"/>
        <v>17747703</v>
      </c>
      <c r="BP5" s="36">
        <f t="shared" ref="BP5:BY5" si="43">SUM(BP6:BP10)</f>
        <v>17719271.452833846</v>
      </c>
      <c r="BQ5" s="36">
        <f t="shared" si="43"/>
        <v>17675294.088987295</v>
      </c>
      <c r="BR5" s="36">
        <f t="shared" si="43"/>
        <v>19969048.58812993</v>
      </c>
      <c r="BS5" s="36">
        <f t="shared" si="43"/>
        <v>21768045.058975488</v>
      </c>
      <c r="BT5" s="36">
        <f t="shared" si="43"/>
        <v>21409065.052735217</v>
      </c>
      <c r="BU5" s="36">
        <f t="shared" si="43"/>
        <v>19032254</v>
      </c>
      <c r="BV5" s="36">
        <f t="shared" si="43"/>
        <v>22540751.797756135</v>
      </c>
      <c r="BW5" s="36">
        <f t="shared" si="43"/>
        <v>22537166.070925392</v>
      </c>
      <c r="BX5" s="36">
        <f t="shared" si="43"/>
        <v>22156424.83704605</v>
      </c>
      <c r="BY5" s="36">
        <f t="shared" si="43"/>
        <v>25985293.02828531</v>
      </c>
      <c r="BZ5" s="36">
        <f t="shared" ref="BZ5:CA5" si="44">SUM(BZ6:BZ10)</f>
        <v>25120307.685867015</v>
      </c>
      <c r="CA5" s="36">
        <f t="shared" si="44"/>
        <v>28140845.915156964</v>
      </c>
      <c r="CB5" s="36">
        <f t="shared" ref="CB5:CC5" si="45">SUM(CB6:CB10)</f>
        <v>23004301.395148639</v>
      </c>
      <c r="CC5" s="36">
        <f t="shared" si="45"/>
        <v>31724281.805033892</v>
      </c>
      <c r="CD5" s="36">
        <f t="shared" ref="CD5:CE5" si="46">SUM(CD6:CD10)</f>
        <v>23958468.237797197</v>
      </c>
      <c r="CE5" s="36">
        <f t="shared" si="46"/>
        <v>24365418.421919279</v>
      </c>
      <c r="CF5" s="36">
        <f t="shared" ref="CF5:CG5" si="47">SUM(CF6:CF10)</f>
        <v>25588426.796210799</v>
      </c>
      <c r="CG5" s="36">
        <f t="shared" si="47"/>
        <v>19814840.378635135</v>
      </c>
      <c r="CH5" s="36">
        <f t="shared" ref="CH5:CI5" si="48">SUM(CH6:CH10)</f>
        <v>23669620.298889399</v>
      </c>
      <c r="CI5" s="36">
        <f t="shared" si="48"/>
        <v>26798685.152469866</v>
      </c>
      <c r="CJ5" s="36">
        <f t="shared" ref="CJ5:CK5" si="49">SUM(CJ6:CJ10)</f>
        <v>30588936.228698645</v>
      </c>
      <c r="CK5" s="36">
        <f t="shared" si="49"/>
        <v>27017088.888533644</v>
      </c>
      <c r="CL5" s="36">
        <f t="shared" ref="CL5:CN5" si="50">SUM(CL6:CL10)</f>
        <v>30110047.024446879</v>
      </c>
      <c r="CM5" s="36">
        <f t="shared" si="50"/>
        <v>31655093.41783724</v>
      </c>
      <c r="CN5" s="36">
        <f t="shared" si="50"/>
        <v>30876693.261845235</v>
      </c>
      <c r="CO5" s="36">
        <f t="shared" ref="CO5:CP5" si="51">SUM(CO6:CO10)</f>
        <v>34049466.136256911</v>
      </c>
      <c r="CP5" s="36">
        <f t="shared" si="51"/>
        <v>26785250.339531146</v>
      </c>
      <c r="CQ5" s="36">
        <f t="shared" ref="CQ5:CR5" si="52">SUM(CQ6:CQ10)</f>
        <v>30577749.27568445</v>
      </c>
      <c r="CR5" s="36">
        <f t="shared" si="52"/>
        <v>32524904.843961053</v>
      </c>
      <c r="CS5" s="36">
        <f t="shared" ref="CS5:CT5" si="53">SUM(CS6:CS10)</f>
        <v>30353035.571577743</v>
      </c>
      <c r="CT5" s="36">
        <f t="shared" si="53"/>
        <v>35362969.947447889</v>
      </c>
      <c r="CU5" s="36">
        <f t="shared" ref="CU5:CV5" si="54">SUM(CU6:CU10)</f>
        <v>33986085.638538741</v>
      </c>
      <c r="CV5" s="36">
        <f t="shared" si="54"/>
        <v>34415686.123618208</v>
      </c>
    </row>
    <row r="6" spans="2:100">
      <c r="B6" s="37" t="s">
        <v>249</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row>
    <row r="7" spans="2:100">
      <c r="B7" s="37" t="s">
        <v>250</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3945427</v>
      </c>
      <c r="CV7" s="38">
        <v>2603771.9500000002</v>
      </c>
    </row>
    <row r="8" spans="2:100">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3757993.4715398885</v>
      </c>
      <c r="CV8" s="38">
        <v>4718938.7247004695</v>
      </c>
    </row>
    <row r="9" spans="2:100" s="60" customFormat="1">
      <c r="B9" s="37" t="s">
        <v>251</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22153957.222966291</v>
      </c>
      <c r="CV9" s="38">
        <v>24452869.974158604</v>
      </c>
    </row>
    <row r="10" spans="2:100" ht="1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4128707.9440325638</v>
      </c>
      <c r="CV10" s="40">
        <v>2640105.4747591363</v>
      </c>
    </row>
    <row r="11" spans="2:100">
      <c r="B11" s="41" t="s">
        <v>19</v>
      </c>
      <c r="C11" s="36">
        <f>SUM(C12:C14)</f>
        <v>-103820</v>
      </c>
      <c r="D11" s="36">
        <f t="shared" ref="D11:BO11" si="55">SUM(D12:D14)</f>
        <v>-102026</v>
      </c>
      <c r="E11" s="36">
        <f t="shared" si="55"/>
        <v>-88790</v>
      </c>
      <c r="F11" s="36">
        <f t="shared" si="55"/>
        <v>-102748</v>
      </c>
      <c r="G11" s="36">
        <f t="shared" si="55"/>
        <v>-132307</v>
      </c>
      <c r="H11" s="36">
        <f t="shared" si="55"/>
        <v>-90907</v>
      </c>
      <c r="I11" s="36">
        <f t="shared" si="55"/>
        <v>-117615</v>
      </c>
      <c r="J11" s="36">
        <f t="shared" si="55"/>
        <v>-95150</v>
      </c>
      <c r="K11" s="36">
        <f t="shared" si="55"/>
        <v>-121277</v>
      </c>
      <c r="L11" s="36">
        <f t="shared" si="55"/>
        <v>-106363</v>
      </c>
      <c r="M11" s="36">
        <f t="shared" si="55"/>
        <v>-137259</v>
      </c>
      <c r="N11" s="36">
        <f t="shared" si="55"/>
        <v>-111650</v>
      </c>
      <c r="O11" s="36">
        <f t="shared" si="55"/>
        <v>-102197</v>
      </c>
      <c r="P11" s="36">
        <f t="shared" si="55"/>
        <v>-103571</v>
      </c>
      <c r="Q11" s="36">
        <f t="shared" si="55"/>
        <v>-203547</v>
      </c>
      <c r="R11" s="36">
        <f t="shared" si="55"/>
        <v>-161687</v>
      </c>
      <c r="S11" s="36">
        <f t="shared" si="55"/>
        <v>-215513</v>
      </c>
      <c r="T11" s="36">
        <f t="shared" si="55"/>
        <v>-186746</v>
      </c>
      <c r="U11" s="36">
        <f t="shared" si="55"/>
        <v>-350162</v>
      </c>
      <c r="V11" s="36">
        <f t="shared" si="55"/>
        <v>-440374</v>
      </c>
      <c r="W11" s="36">
        <f t="shared" si="55"/>
        <v>-246720</v>
      </c>
      <c r="X11" s="36">
        <f t="shared" si="55"/>
        <v>-281203</v>
      </c>
      <c r="Y11" s="36">
        <f t="shared" si="55"/>
        <v>-228872</v>
      </c>
      <c r="Z11" s="36">
        <f t="shared" si="55"/>
        <v>-300458</v>
      </c>
      <c r="AA11" s="36">
        <f t="shared" si="55"/>
        <v>-515782</v>
      </c>
      <c r="AB11" s="36">
        <f t="shared" si="55"/>
        <v>-249295</v>
      </c>
      <c r="AC11" s="36">
        <f t="shared" si="55"/>
        <v>-227823</v>
      </c>
      <c r="AD11" s="36">
        <f t="shared" si="55"/>
        <v>-759719</v>
      </c>
      <c r="AE11" s="36">
        <f t="shared" si="55"/>
        <v>-515234</v>
      </c>
      <c r="AF11" s="36">
        <f t="shared" si="55"/>
        <v>-293162</v>
      </c>
      <c r="AG11" s="36">
        <f t="shared" si="55"/>
        <v>-339390</v>
      </c>
      <c r="AH11" s="36">
        <f t="shared" si="55"/>
        <v>-264175</v>
      </c>
      <c r="AI11" s="36">
        <f t="shared" si="55"/>
        <v>-370062</v>
      </c>
      <c r="AJ11" s="36">
        <f t="shared" si="55"/>
        <v>-227820</v>
      </c>
      <c r="AK11" s="36">
        <f t="shared" si="55"/>
        <v>-246078</v>
      </c>
      <c r="AL11" s="36">
        <f t="shared" si="55"/>
        <v>-235890</v>
      </c>
      <c r="AM11" s="36">
        <f t="shared" si="55"/>
        <v>-489042</v>
      </c>
      <c r="AN11" s="36">
        <f t="shared" si="55"/>
        <v>-347245</v>
      </c>
      <c r="AO11" s="36">
        <f t="shared" si="55"/>
        <v>-242418</v>
      </c>
      <c r="AP11" s="36">
        <f t="shared" si="55"/>
        <v>-316894</v>
      </c>
      <c r="AQ11" s="36">
        <f t="shared" si="55"/>
        <v>-449986</v>
      </c>
      <c r="AR11" s="36">
        <f t="shared" si="55"/>
        <v>-557432</v>
      </c>
      <c r="AS11" s="36">
        <f t="shared" si="55"/>
        <v>-416935</v>
      </c>
      <c r="AT11" s="36">
        <f t="shared" si="55"/>
        <v>-468818</v>
      </c>
      <c r="AU11" s="36">
        <f t="shared" si="55"/>
        <v>-347728</v>
      </c>
      <c r="AV11" s="36">
        <f t="shared" si="55"/>
        <v>-409906</v>
      </c>
      <c r="AW11" s="36">
        <f t="shared" si="55"/>
        <v>-421898</v>
      </c>
      <c r="AX11" s="36">
        <f t="shared" si="55"/>
        <v>-772533</v>
      </c>
      <c r="AY11" s="36">
        <f t="shared" si="55"/>
        <v>-791874</v>
      </c>
      <c r="AZ11" s="36">
        <f t="shared" si="55"/>
        <v>-662601</v>
      </c>
      <c r="BA11" s="36">
        <f t="shared" si="55"/>
        <v>-933315</v>
      </c>
      <c r="BB11" s="36">
        <f t="shared" si="55"/>
        <v>-939450</v>
      </c>
      <c r="BC11" s="36">
        <f t="shared" si="55"/>
        <v>-1486625</v>
      </c>
      <c r="BD11" s="36">
        <f t="shared" si="55"/>
        <v>-2319530</v>
      </c>
      <c r="BE11" s="36">
        <f t="shared" si="55"/>
        <v>-1251511</v>
      </c>
      <c r="BF11" s="36">
        <f t="shared" si="55"/>
        <v>-1082807</v>
      </c>
      <c r="BG11" s="36">
        <f t="shared" si="55"/>
        <v>-1389571</v>
      </c>
      <c r="BH11" s="36">
        <f t="shared" si="55"/>
        <v>-1551634</v>
      </c>
      <c r="BI11" s="36">
        <f t="shared" si="55"/>
        <v>-1484091</v>
      </c>
      <c r="BJ11" s="36">
        <f t="shared" si="55"/>
        <v>-1510498</v>
      </c>
      <c r="BK11" s="36">
        <f t="shared" si="55"/>
        <v>-1512828.1847543924</v>
      </c>
      <c r="BL11" s="36">
        <f t="shared" si="55"/>
        <v>-1519024.611759952</v>
      </c>
      <c r="BM11" s="36">
        <f t="shared" si="55"/>
        <v>-2479247.5505766966</v>
      </c>
      <c r="BN11" s="36">
        <f t="shared" si="55"/>
        <v>-2023035.0929488752</v>
      </c>
      <c r="BO11" s="36">
        <f t="shared" si="55"/>
        <v>-1924927</v>
      </c>
      <c r="BP11" s="36">
        <f t="shared" ref="BP11:BY11" si="56">SUM(BP12:BP14)</f>
        <v>-1864209.1198492858</v>
      </c>
      <c r="BQ11" s="36">
        <f t="shared" si="56"/>
        <v>-1814961.2479835716</v>
      </c>
      <c r="BR11" s="36">
        <f t="shared" si="56"/>
        <v>-1714976.4973152271</v>
      </c>
      <c r="BS11" s="36">
        <f t="shared" si="56"/>
        <v>-1918094.7557599994</v>
      </c>
      <c r="BT11" s="36">
        <f t="shared" si="56"/>
        <v>-1908553.2877691251</v>
      </c>
      <c r="BU11" s="36">
        <f t="shared" si="56"/>
        <v>-1819270.1408407507</v>
      </c>
      <c r="BV11" s="36">
        <f t="shared" si="56"/>
        <v>-2195839.6312615909</v>
      </c>
      <c r="BW11" s="36">
        <f t="shared" si="56"/>
        <v>-1905032.1677732144</v>
      </c>
      <c r="BX11" s="36">
        <f t="shared" si="56"/>
        <v>-1892167.2176358837</v>
      </c>
      <c r="BY11" s="36">
        <f t="shared" si="56"/>
        <v>-2026992.3966632951</v>
      </c>
      <c r="BZ11" s="36">
        <f t="shared" ref="BZ11:CA11" si="57">SUM(BZ12:BZ14)</f>
        <v>-1712671.0967815071</v>
      </c>
      <c r="CA11" s="36">
        <f t="shared" si="57"/>
        <v>-1959815.9661472728</v>
      </c>
      <c r="CB11" s="36">
        <f t="shared" ref="CB11:CC11" si="58">SUM(CB12:CB14)</f>
        <v>-1662325.4732178573</v>
      </c>
      <c r="CC11" s="36">
        <f t="shared" si="58"/>
        <v>-1946849.226205714</v>
      </c>
      <c r="CD11" s="36">
        <f t="shared" ref="CD11:CE11" si="59">SUM(CD12:CD14)</f>
        <v>-1724800.1275549997</v>
      </c>
      <c r="CE11" s="36">
        <f t="shared" si="59"/>
        <v>-1912984.1616778569</v>
      </c>
      <c r="CF11" s="36">
        <f t="shared" ref="CF11:CG11" si="60">SUM(CF12:CF14)</f>
        <v>-1796900.1901421251</v>
      </c>
      <c r="CG11" s="36">
        <f t="shared" si="60"/>
        <v>-1753029.2997138747</v>
      </c>
      <c r="CH11" s="36">
        <f t="shared" ref="CH11:CI11" si="61">SUM(CH12:CH14)</f>
        <v>-1885574.5940228573</v>
      </c>
      <c r="CI11" s="36">
        <f t="shared" si="61"/>
        <v>-1782451.1067628125</v>
      </c>
      <c r="CJ11" s="36">
        <f t="shared" ref="CJ11:CK11" si="62">SUM(CJ12:CJ14)</f>
        <v>-1845517.0484299439</v>
      </c>
      <c r="CK11" s="36">
        <f t="shared" si="62"/>
        <v>-1919797.4877990633</v>
      </c>
      <c r="CL11" s="36">
        <f t="shared" ref="CL11:CN11" si="63">SUM(CL12:CL14)</f>
        <v>-1893740.2116184423</v>
      </c>
      <c r="CM11" s="36">
        <f t="shared" si="63"/>
        <v>-1861528.7112316701</v>
      </c>
      <c r="CN11" s="36">
        <f t="shared" si="63"/>
        <v>-7386847.5908171162</v>
      </c>
      <c r="CO11" s="36">
        <f t="shared" ref="CO11:CP11" si="64">SUM(CO12:CO14)</f>
        <v>-2141992.9649336329</v>
      </c>
      <c r="CP11" s="36">
        <f t="shared" si="64"/>
        <v>-2290443.6866444005</v>
      </c>
      <c r="CQ11" s="36">
        <f t="shared" ref="CQ11:CT11" si="65">SUM(CQ12:CQ14)</f>
        <v>-2174380.1646692492</v>
      </c>
      <c r="CR11" s="36">
        <f t="shared" si="65"/>
        <v>-3734516.54593259</v>
      </c>
      <c r="CS11" s="36">
        <f t="shared" si="65"/>
        <v>-2157052.9304237501</v>
      </c>
      <c r="CT11" s="36">
        <f t="shared" si="65"/>
        <v>-6116209.8341862475</v>
      </c>
      <c r="CU11" s="36">
        <f t="shared" ref="CU11:CV11" si="66">SUM(CU12:CU14)</f>
        <v>-2727446.2079320448</v>
      </c>
      <c r="CV11" s="36">
        <f t="shared" si="66"/>
        <v>-2720280.5248599998</v>
      </c>
    </row>
    <row r="12" spans="2:100">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-2727446.2079320448</v>
      </c>
      <c r="CV12" s="38">
        <v>-2720280.5248599998</v>
      </c>
    </row>
    <row r="13" spans="2:100">
      <c r="B13" s="37" t="s">
        <v>430</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row>
    <row r="14" spans="2:100"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row>
    <row r="15" spans="2:100">
      <c r="B15" s="18" t="s">
        <v>252</v>
      </c>
      <c r="C15" s="44">
        <f>C5+C11</f>
        <v>1757616</v>
      </c>
      <c r="D15" s="44">
        <f t="shared" ref="D15:BO15" si="67">D5+D11</f>
        <v>1562185</v>
      </c>
      <c r="E15" s="44">
        <f t="shared" si="67"/>
        <v>2509478</v>
      </c>
      <c r="F15" s="44">
        <f t="shared" si="67"/>
        <v>2578777</v>
      </c>
      <c r="G15" s="44">
        <f t="shared" si="67"/>
        <v>2620759</v>
      </c>
      <c r="H15" s="44">
        <f t="shared" si="67"/>
        <v>1967185</v>
      </c>
      <c r="I15" s="44">
        <f t="shared" si="67"/>
        <v>1780920</v>
      </c>
      <c r="J15" s="44">
        <f t="shared" si="67"/>
        <v>1837590</v>
      </c>
      <c r="K15" s="44">
        <f t="shared" si="67"/>
        <v>2218170</v>
      </c>
      <c r="L15" s="44">
        <f t="shared" si="67"/>
        <v>-3516392</v>
      </c>
      <c r="M15" s="44">
        <f t="shared" si="67"/>
        <v>1901575</v>
      </c>
      <c r="N15" s="44">
        <f t="shared" si="67"/>
        <v>1313242</v>
      </c>
      <c r="O15" s="44">
        <f t="shared" si="67"/>
        <v>2202578</v>
      </c>
      <c r="P15" s="44">
        <f t="shared" si="67"/>
        <v>1404994</v>
      </c>
      <c r="Q15" s="44">
        <f t="shared" si="67"/>
        <v>2366207</v>
      </c>
      <c r="R15" s="44">
        <f t="shared" si="67"/>
        <v>2213241</v>
      </c>
      <c r="S15" s="44">
        <f t="shared" si="67"/>
        <v>3243848</v>
      </c>
      <c r="T15" s="44">
        <f t="shared" si="67"/>
        <v>1263080</v>
      </c>
      <c r="U15" s="44">
        <f t="shared" si="67"/>
        <v>1878854</v>
      </c>
      <c r="V15" s="44">
        <f t="shared" si="67"/>
        <v>1557131</v>
      </c>
      <c r="W15" s="44">
        <f t="shared" si="67"/>
        <v>2097050</v>
      </c>
      <c r="X15" s="44">
        <f t="shared" si="67"/>
        <v>2440280</v>
      </c>
      <c r="Y15" s="44">
        <f t="shared" si="67"/>
        <v>2059888</v>
      </c>
      <c r="Z15" s="44">
        <f t="shared" si="67"/>
        <v>1796774</v>
      </c>
      <c r="AA15" s="44">
        <f t="shared" si="67"/>
        <v>1942761</v>
      </c>
      <c r="AB15" s="44">
        <f t="shared" si="67"/>
        <v>2218896</v>
      </c>
      <c r="AC15" s="44">
        <f t="shared" si="67"/>
        <v>1861685</v>
      </c>
      <c r="AD15" s="44">
        <f t="shared" si="67"/>
        <v>1551278</v>
      </c>
      <c r="AE15" s="44">
        <f t="shared" si="67"/>
        <v>2459498</v>
      </c>
      <c r="AF15" s="44">
        <f t="shared" si="67"/>
        <v>3460151</v>
      </c>
      <c r="AG15" s="44">
        <f t="shared" si="67"/>
        <v>2776801</v>
      </c>
      <c r="AH15" s="44">
        <f t="shared" si="67"/>
        <v>2420522</v>
      </c>
      <c r="AI15" s="44">
        <f t="shared" si="67"/>
        <v>1767018</v>
      </c>
      <c r="AJ15" s="44">
        <f t="shared" si="67"/>
        <v>2005072</v>
      </c>
      <c r="AK15" s="44">
        <f t="shared" si="67"/>
        <v>2082105</v>
      </c>
      <c r="AL15" s="44">
        <f t="shared" si="67"/>
        <v>1641930</v>
      </c>
      <c r="AM15" s="44">
        <f t="shared" si="67"/>
        <v>2010679</v>
      </c>
      <c r="AN15" s="44">
        <f t="shared" si="67"/>
        <v>3151256</v>
      </c>
      <c r="AO15" s="44">
        <f t="shared" si="67"/>
        <v>2260041</v>
      </c>
      <c r="AP15" s="44">
        <f t="shared" si="67"/>
        <v>1953161</v>
      </c>
      <c r="AQ15" s="44">
        <f t="shared" si="67"/>
        <v>2132519</v>
      </c>
      <c r="AR15" s="44">
        <f t="shared" si="67"/>
        <v>2977118</v>
      </c>
      <c r="AS15" s="44">
        <f t="shared" si="67"/>
        <v>2926669</v>
      </c>
      <c r="AT15" s="44">
        <f t="shared" si="67"/>
        <v>2880270</v>
      </c>
      <c r="AU15" s="44">
        <f t="shared" si="67"/>
        <v>3974197</v>
      </c>
      <c r="AV15" s="44">
        <f t="shared" si="67"/>
        <v>7003150</v>
      </c>
      <c r="AW15" s="44">
        <f t="shared" si="67"/>
        <v>1650517</v>
      </c>
      <c r="AX15" s="44">
        <f t="shared" si="67"/>
        <v>4903271</v>
      </c>
      <c r="AY15" s="44">
        <f t="shared" si="67"/>
        <v>6749300</v>
      </c>
      <c r="AZ15" s="44">
        <f t="shared" si="67"/>
        <v>8743067</v>
      </c>
      <c r="BA15" s="44">
        <f t="shared" si="67"/>
        <v>5685670</v>
      </c>
      <c r="BB15" s="44">
        <f t="shared" si="67"/>
        <v>8590980</v>
      </c>
      <c r="BC15" s="44">
        <f t="shared" si="67"/>
        <v>7853402</v>
      </c>
      <c r="BD15" s="44">
        <f t="shared" si="67"/>
        <v>8636752</v>
      </c>
      <c r="BE15" s="44">
        <f t="shared" si="67"/>
        <v>10167080</v>
      </c>
      <c r="BF15" s="44">
        <f t="shared" si="67"/>
        <v>7366161</v>
      </c>
      <c r="BG15" s="44">
        <f t="shared" si="67"/>
        <v>9193769</v>
      </c>
      <c r="BH15" s="44">
        <f t="shared" si="67"/>
        <v>11841886</v>
      </c>
      <c r="BI15" s="44">
        <f t="shared" si="67"/>
        <v>10276413</v>
      </c>
      <c r="BJ15" s="44">
        <f t="shared" si="67"/>
        <v>12608385</v>
      </c>
      <c r="BK15" s="44">
        <f t="shared" si="67"/>
        <v>14599038.4</v>
      </c>
      <c r="BL15" s="44">
        <f t="shared" si="67"/>
        <v>14599038.4</v>
      </c>
      <c r="BM15" s="44">
        <f t="shared" si="67"/>
        <v>14708872.456174953</v>
      </c>
      <c r="BN15" s="44">
        <f t="shared" si="67"/>
        <v>15519178.353825046</v>
      </c>
      <c r="BO15" s="44">
        <f t="shared" si="67"/>
        <v>15822776</v>
      </c>
      <c r="BP15" s="44">
        <f t="shared" ref="BP15:BY15" si="68">BP5+BP11</f>
        <v>15855062.332984561</v>
      </c>
      <c r="BQ15" s="44">
        <f t="shared" si="68"/>
        <v>15860332.841003723</v>
      </c>
      <c r="BR15" s="44">
        <f t="shared" si="68"/>
        <v>18254072.090814702</v>
      </c>
      <c r="BS15" s="44">
        <f t="shared" si="68"/>
        <v>19849950.303215489</v>
      </c>
      <c r="BT15" s="44">
        <f t="shared" si="68"/>
        <v>19500511.764966093</v>
      </c>
      <c r="BU15" s="44">
        <f t="shared" si="68"/>
        <v>17212983.85915925</v>
      </c>
      <c r="BV15" s="44">
        <f t="shared" si="68"/>
        <v>20344912.166494545</v>
      </c>
      <c r="BW15" s="44">
        <f t="shared" si="68"/>
        <v>20632133.903152179</v>
      </c>
      <c r="BX15" s="44">
        <f t="shared" si="68"/>
        <v>20264257.619410165</v>
      </c>
      <c r="BY15" s="44">
        <f t="shared" si="68"/>
        <v>23958300.631622016</v>
      </c>
      <c r="BZ15" s="44">
        <f t="shared" ref="BZ15:CA15" si="69">BZ5+BZ11</f>
        <v>23407636.589085508</v>
      </c>
      <c r="CA15" s="44">
        <f t="shared" si="69"/>
        <v>26181029.94900969</v>
      </c>
      <c r="CB15" s="44">
        <f t="shared" ref="CB15:CC15" si="70">CB5+CB11</f>
        <v>21341975.921930782</v>
      </c>
      <c r="CC15" s="44">
        <f t="shared" si="70"/>
        <v>29777432.578828178</v>
      </c>
      <c r="CD15" s="44">
        <f t="shared" ref="CD15:CE15" si="71">CD5+CD11</f>
        <v>22233668.110242195</v>
      </c>
      <c r="CE15" s="44">
        <f t="shared" si="71"/>
        <v>22452434.260241423</v>
      </c>
      <c r="CF15" s="44">
        <f t="shared" ref="CF15:CG15" si="72">CF5+CF11</f>
        <v>23791526.606068674</v>
      </c>
      <c r="CG15" s="44">
        <f t="shared" si="72"/>
        <v>18061811.078921258</v>
      </c>
      <c r="CH15" s="44">
        <f t="shared" ref="CH15:CI15" si="73">CH5+CH11</f>
        <v>21784045.70486654</v>
      </c>
      <c r="CI15" s="44">
        <f t="shared" si="73"/>
        <v>25016234.045707054</v>
      </c>
      <c r="CJ15" s="44">
        <f t="shared" ref="CJ15:CK15" si="74">CJ5+CJ11</f>
        <v>28743419.180268701</v>
      </c>
      <c r="CK15" s="44">
        <f t="shared" si="74"/>
        <v>25097291.400734581</v>
      </c>
      <c r="CL15" s="44">
        <f t="shared" ref="CL15:CN15" si="75">CL5+CL11</f>
        <v>28216306.812828436</v>
      </c>
      <c r="CM15" s="44">
        <f t="shared" si="75"/>
        <v>29793564.706605569</v>
      </c>
      <c r="CN15" s="44">
        <f t="shared" si="75"/>
        <v>23489845.671028119</v>
      </c>
      <c r="CO15" s="44">
        <f t="shared" ref="CO15:CP15" si="76">CO5+CO11</f>
        <v>31907473.171323277</v>
      </c>
      <c r="CP15" s="44">
        <f t="shared" si="76"/>
        <v>24494806.652886745</v>
      </c>
      <c r="CQ15" s="44">
        <f t="shared" ref="CQ15:CT15" si="77">CQ5+CQ11</f>
        <v>28403369.111015201</v>
      </c>
      <c r="CR15" s="44">
        <f t="shared" si="77"/>
        <v>28790388.298028462</v>
      </c>
      <c r="CS15" s="44">
        <f t="shared" si="77"/>
        <v>28195982.641153991</v>
      </c>
      <c r="CT15" s="44">
        <f t="shared" si="77"/>
        <v>29246760.11326164</v>
      </c>
      <c r="CU15" s="44">
        <f t="shared" ref="CU15:CV15" si="78">CU5+CU11</f>
        <v>31258639.430606697</v>
      </c>
      <c r="CV15" s="44">
        <f t="shared" si="78"/>
        <v>31695405.598758209</v>
      </c>
    </row>
    <row r="17" spans="2:100">
      <c r="B17" s="18" t="s">
        <v>253</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row>
    <row r="19" spans="2:100">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row>
    <row r="21" spans="2:100">
      <c r="B21" s="46" t="s">
        <v>22</v>
      </c>
      <c r="C21" s="80">
        <f>C17/C19</f>
        <v>0.86999984780656647</v>
      </c>
      <c r="D21" s="80">
        <f t="shared" ref="D21:AM21" si="79">D17/D19</f>
        <v>0.8</v>
      </c>
      <c r="E21" s="80">
        <f t="shared" si="79"/>
        <v>0.8</v>
      </c>
      <c r="F21" s="80">
        <f t="shared" si="79"/>
        <v>0.84999989129040465</v>
      </c>
      <c r="G21" s="80">
        <f t="shared" si="79"/>
        <v>1.0499998912904047</v>
      </c>
      <c r="H21" s="80">
        <f t="shared" si="79"/>
        <v>1.2599998695484855</v>
      </c>
      <c r="I21" s="80">
        <f t="shared" si="79"/>
        <v>0.8</v>
      </c>
      <c r="J21" s="80">
        <f t="shared" si="79"/>
        <v>0.8</v>
      </c>
      <c r="K21" s="80">
        <f t="shared" si="79"/>
        <v>0.8</v>
      </c>
      <c r="L21" s="80">
        <f t="shared" si="79"/>
        <v>0.8</v>
      </c>
      <c r="M21" s="80">
        <f t="shared" si="79"/>
        <v>0.8</v>
      </c>
      <c r="N21" s="80">
        <f t="shared" si="79"/>
        <v>0.84999989129040465</v>
      </c>
      <c r="O21" s="80">
        <f t="shared" si="79"/>
        <v>0.8</v>
      </c>
      <c r="P21" s="80">
        <f t="shared" si="79"/>
        <v>0.8</v>
      </c>
      <c r="Q21" s="80">
        <f t="shared" si="79"/>
        <v>0.90000021741919067</v>
      </c>
      <c r="R21" s="80">
        <f t="shared" si="79"/>
        <v>0.95000010870959539</v>
      </c>
      <c r="S21" s="80">
        <f t="shared" si="79"/>
        <v>9.9999990470994296E-2</v>
      </c>
      <c r="T21" s="80">
        <f t="shared" si="79"/>
        <v>5.9999987929926106E-2</v>
      </c>
      <c r="U21" s="80">
        <f t="shared" si="79"/>
        <v>7.0000012387707422E-2</v>
      </c>
      <c r="V21" s="80">
        <f t="shared" si="79"/>
        <v>5.9999987929926106E-2</v>
      </c>
      <c r="W21" s="80">
        <f t="shared" si="79"/>
        <v>7.0000012387707422E-2</v>
      </c>
      <c r="X21" s="80">
        <f t="shared" si="79"/>
        <v>5.9999987929926106E-2</v>
      </c>
      <c r="Y21" s="80">
        <f t="shared" si="79"/>
        <v>5.9999987929926106E-2</v>
      </c>
      <c r="Z21" s="80">
        <f t="shared" si="79"/>
        <v>4.9999995235497148E-2</v>
      </c>
      <c r="AA21" s="80">
        <f t="shared" si="79"/>
        <v>5.9999987929926106E-2</v>
      </c>
      <c r="AB21" s="80">
        <f t="shared" si="79"/>
        <v>7.0000012387707422E-2</v>
      </c>
      <c r="AC21" s="80">
        <f t="shared" si="79"/>
        <v>5.9999987929926106E-2</v>
      </c>
      <c r="AD21" s="80">
        <f t="shared" si="79"/>
        <v>5.9999987929926106E-2</v>
      </c>
      <c r="AE21" s="80">
        <f t="shared" si="79"/>
        <v>8.000000508213638E-2</v>
      </c>
      <c r="AF21" s="80">
        <f t="shared" si="79"/>
        <v>9.9999990470994296E-2</v>
      </c>
      <c r="AG21" s="80">
        <f t="shared" si="79"/>
        <v>8.000000508213638E-2</v>
      </c>
      <c r="AH21" s="80">
        <f t="shared" si="79"/>
        <v>7.0000012387707422E-2</v>
      </c>
      <c r="AI21" s="80">
        <f t="shared" si="79"/>
        <v>7.0000012387707422E-2</v>
      </c>
      <c r="AJ21" s="80">
        <f t="shared" si="79"/>
        <v>5.9999987929926106E-2</v>
      </c>
      <c r="AK21" s="80">
        <f t="shared" si="79"/>
        <v>5.9999987929926106E-2</v>
      </c>
      <c r="AL21" s="80">
        <f t="shared" si="79"/>
        <v>5.9999987929926106E-2</v>
      </c>
      <c r="AM21" s="80">
        <f t="shared" si="79"/>
        <v>5.9999987929926106E-2</v>
      </c>
      <c r="AN21" s="80">
        <f t="shared" ref="AN21:AP21" si="80">AN17/AN19</f>
        <v>7.0000012387707422E-2</v>
      </c>
      <c r="AO21" s="80">
        <f t="shared" si="80"/>
        <v>7.0000012387707422E-2</v>
      </c>
      <c r="AP21" s="80">
        <f t="shared" si="80"/>
        <v>7.0000012387707422E-2</v>
      </c>
      <c r="AQ21" s="80">
        <f t="shared" ref="AQ21:AR21" si="81">AQ17/AQ19</f>
        <v>7.000001017984539E-2</v>
      </c>
      <c r="AR21" s="80">
        <f t="shared" si="81"/>
        <v>7.000001017984539E-2</v>
      </c>
      <c r="AS21" s="80">
        <f>AS17/AS19</f>
        <v>7.000001017984539E-2</v>
      </c>
      <c r="AT21" s="80">
        <f t="shared" ref="AT21:AU21" si="82">AT17/AT19</f>
        <v>7.000001017984539E-2</v>
      </c>
      <c r="AU21" s="80">
        <f t="shared" si="82"/>
        <v>8.9999988850645529E-2</v>
      </c>
      <c r="AV21" s="80">
        <f>AV17/AV19</f>
        <v>8.9999988850645529E-2</v>
      </c>
      <c r="AW21" s="80" t="e">
        <f>#REF!/AW19</f>
        <v>#REF!</v>
      </c>
      <c r="AX21" s="80">
        <f t="shared" ref="AX21:BY21" si="83">AX17/AX19</f>
        <v>8.2939350340797774E-2</v>
      </c>
      <c r="AY21" s="80">
        <f t="shared" si="83"/>
        <v>7.9999997346819104E-2</v>
      </c>
      <c r="AZ21" s="80">
        <f t="shared" si="83"/>
        <v>9.3727183887922214E-2</v>
      </c>
      <c r="BA21" s="80">
        <f t="shared" si="83"/>
        <v>5.9486420489756935E-2</v>
      </c>
      <c r="BB21" s="80">
        <f t="shared" si="83"/>
        <v>7.0000002440170878E-2</v>
      </c>
      <c r="BC21" s="80">
        <f t="shared" si="83"/>
        <v>7.0000002440170878E-2</v>
      </c>
      <c r="BD21" s="80">
        <f t="shared" si="83"/>
        <v>7.0000002440170878E-2</v>
      </c>
      <c r="BE21" s="80">
        <f t="shared" si="83"/>
        <v>7.0000002440170878E-2</v>
      </c>
      <c r="BF21" s="80">
        <f t="shared" si="83"/>
        <v>7.0000002440170878E-2</v>
      </c>
      <c r="BG21" s="80">
        <f t="shared" si="83"/>
        <v>5.3202879444443407E-2</v>
      </c>
      <c r="BH21" s="80">
        <f t="shared" si="83"/>
        <v>6.0000001095962596E-2</v>
      </c>
      <c r="BI21" s="80">
        <f t="shared" si="83"/>
        <v>6.0000001095962596E-2</v>
      </c>
      <c r="BJ21" s="80">
        <f t="shared" si="83"/>
        <v>7.000000219192519E-2</v>
      </c>
      <c r="BK21" s="80">
        <f t="shared" si="83"/>
        <v>0.08</v>
      </c>
      <c r="BL21" s="80">
        <f t="shared" si="83"/>
        <v>0.08</v>
      </c>
      <c r="BM21" s="80">
        <f t="shared" si="83"/>
        <v>0.08</v>
      </c>
      <c r="BN21" s="80">
        <f t="shared" si="83"/>
        <v>6.9142787608916234E-2</v>
      </c>
      <c r="BO21" s="80">
        <f t="shared" si="83"/>
        <v>6.999999818615904E-2</v>
      </c>
      <c r="BP21" s="80">
        <f t="shared" si="83"/>
        <v>6.999999818615904E-2</v>
      </c>
      <c r="BQ21" s="80">
        <f t="shared" si="83"/>
        <v>6.999999818615904E-2</v>
      </c>
      <c r="BR21" s="80">
        <f t="shared" si="83"/>
        <v>0.08</v>
      </c>
      <c r="BS21" s="80">
        <f t="shared" si="83"/>
        <v>0.08</v>
      </c>
      <c r="BT21" s="80">
        <f t="shared" si="83"/>
        <v>0.09</v>
      </c>
      <c r="BU21" s="80">
        <f t="shared" si="83"/>
        <v>7.9999999823039902E-2</v>
      </c>
      <c r="BV21" s="80">
        <f t="shared" si="83"/>
        <v>0.09</v>
      </c>
      <c r="BW21" s="80">
        <f t="shared" si="83"/>
        <v>0.09</v>
      </c>
      <c r="BX21" s="80">
        <f t="shared" si="83"/>
        <v>0.09</v>
      </c>
      <c r="BY21" s="80">
        <f t="shared" si="83"/>
        <v>0.1</v>
      </c>
      <c r="BZ21" s="80">
        <f t="shared" ref="BZ21:CA21" si="84">BZ17/BZ19</f>
        <v>0.11</v>
      </c>
      <c r="CA21" s="80">
        <f t="shared" si="84"/>
        <v>0.11</v>
      </c>
      <c r="CB21" s="80">
        <f t="shared" ref="CB21:CC21" si="85">CB17/CB19</f>
        <v>0.1</v>
      </c>
      <c r="CC21" s="80">
        <f t="shared" si="85"/>
        <v>0.12</v>
      </c>
      <c r="CD21" s="80">
        <f t="shared" ref="CD21:CE21" si="86">CD17/CD19</f>
        <v>0.11</v>
      </c>
      <c r="CE21" s="80">
        <f t="shared" si="86"/>
        <v>0.1</v>
      </c>
      <c r="CF21" s="80">
        <f t="shared" ref="CF21:CG21" si="87">CF17/CF19</f>
        <v>0.1</v>
      </c>
      <c r="CG21" s="80">
        <f t="shared" si="87"/>
        <v>0.08</v>
      </c>
      <c r="CH21" s="80">
        <f t="shared" ref="CH21:CI21" si="88">CH17/CH19</f>
        <v>0.1</v>
      </c>
      <c r="CI21" s="80">
        <f t="shared" si="88"/>
        <v>0.11</v>
      </c>
      <c r="CJ21" s="80">
        <f t="shared" ref="CJ21:CK21" si="89">CJ17/CJ19</f>
        <v>0.12</v>
      </c>
      <c r="CK21" s="80">
        <f t="shared" si="89"/>
        <v>0.12</v>
      </c>
      <c r="CL21" s="80">
        <f t="shared" ref="CL21:CM21" si="90">CL17/CL19</f>
        <v>0.12</v>
      </c>
      <c r="CM21" s="80">
        <f t="shared" si="90"/>
        <v>0.12</v>
      </c>
      <c r="CN21" s="80">
        <f t="shared" ref="CN21:CO21" si="91">CN17/CN19</f>
        <v>0.12</v>
      </c>
      <c r="CO21" s="80">
        <f t="shared" si="91"/>
        <v>0.10739063580118884</v>
      </c>
      <c r="CP21" s="80">
        <f t="shared" ref="CP21:CQ21" si="92">CP17/CP19</f>
        <v>0.10999041270885761</v>
      </c>
      <c r="CQ21" s="80">
        <f t="shared" si="92"/>
        <v>0.11</v>
      </c>
      <c r="CR21" s="80">
        <f t="shared" ref="CR21:CS21" si="93">CR17/CR19</f>
        <v>0.11</v>
      </c>
      <c r="CS21" s="80">
        <f t="shared" si="93"/>
        <v>0.11</v>
      </c>
      <c r="CT21" s="80">
        <f t="shared" ref="CT21:CU21" si="94">CT17/CT19</f>
        <v>0.10075015778461878</v>
      </c>
      <c r="CU21" s="80">
        <f t="shared" si="94"/>
        <v>0.1083885225313653</v>
      </c>
      <c r="CV21" s="80">
        <f t="shared" ref="CV21" si="95">CV17/CV19</f>
        <v>0.1</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41642B-C3B1-4544-ABB6-2BE1E064C409}">
  <ds:schemaRefs>
    <ds:schemaRef ds:uri="http://schemas.microsoft.com/sharepoint/v3/contenttype/forms"/>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Rafael Cleto</cp:lastModifiedBy>
  <dcterms:created xsi:type="dcterms:W3CDTF">2018-06-06T21:22:45Z</dcterms:created>
  <dcterms:modified xsi:type="dcterms:W3CDTF">2024-03-28T14:11:37Z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ies>
</file>