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048883\Downloads\"/>
    </mc:Choice>
  </mc:AlternateContent>
  <xr:revisionPtr revIDLastSave="0" documentId="13_ncr:1_{4CFAD63C-F4DE-4E58-8F96-2F94042EF7B6}" xr6:coauthVersionLast="47" xr6:coauthVersionMax="47" xr10:uidLastSave="{00000000-0000-0000-0000-000000000000}"/>
  <bookViews>
    <workbookView xWindow="-29025" yWindow="-4770" windowWidth="29040" windowHeight="15720" xr2:uid="{00000000-000D-0000-FFFF-FFFF00000000}"/>
  </bookViews>
  <sheets>
    <sheet name="Balanço Patrimonial" sheetId="5" r:id="rId1"/>
    <sheet name="DRE (Ano)" sheetId="7" r:id="rId2"/>
    <sheet name="DRE (Trimestral)" sheetId="6" r:id="rId3"/>
    <sheet name="DFC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r3" localSheetId="3" hidden="1">{#N/A,#N/A,FALSE,"CRV_Português"}</definedName>
    <definedName name="______________________________r3" hidden="1">{#N/A,#N/A,FALSE,"CRV_Português"}</definedName>
    <definedName name="____________________________r3" localSheetId="3" hidden="1">{#N/A,#N/A,FALSE,"CRV_Português"}</definedName>
    <definedName name="____________________________r3" hidden="1">{#N/A,#N/A,FALSE,"CRV_Português"}</definedName>
    <definedName name="__________________________r3" localSheetId="3" hidden="1">{#N/A,#N/A,FALSE,"CRV_Português"}</definedName>
    <definedName name="__________________________r3" hidden="1">{#N/A,#N/A,FALSE,"CRV_Português"}</definedName>
    <definedName name="_________________________r3" localSheetId="3" hidden="1">{#N/A,#N/A,FALSE,"CRV_Português"}</definedName>
    <definedName name="_________________________r3" hidden="1">{#N/A,#N/A,FALSE,"CRV_Português"}</definedName>
    <definedName name="________________________r3" localSheetId="3" hidden="1">{#N/A,#N/A,FALSE,"CRV_Português"}</definedName>
    <definedName name="________________________r3" hidden="1">{#N/A,#N/A,FALSE,"CRV_Português"}</definedName>
    <definedName name="_______________________r3" localSheetId="3" hidden="1">{#N/A,#N/A,FALSE,"CRV_Português"}</definedName>
    <definedName name="_______________________r3" hidden="1">{#N/A,#N/A,FALSE,"CRV_Português"}</definedName>
    <definedName name="______________________r3" localSheetId="3" hidden="1">{#N/A,#N/A,FALSE,"CRV_Português"}</definedName>
    <definedName name="______________________r3" hidden="1">{#N/A,#N/A,FALSE,"CRV_Português"}</definedName>
    <definedName name="_____________________r3" localSheetId="3" hidden="1">{#N/A,#N/A,FALSE,"CRV_Português"}</definedName>
    <definedName name="_____________________r3" hidden="1">{#N/A,#N/A,FALSE,"CRV_Português"}</definedName>
    <definedName name="____________________r3" localSheetId="3" hidden="1">{#N/A,#N/A,FALSE,"CRV_Português"}</definedName>
    <definedName name="____________________r3" hidden="1">{#N/A,#N/A,FALSE,"CRV_Português"}</definedName>
    <definedName name="___________________r3" localSheetId="3" hidden="1">{#N/A,#N/A,FALSE,"CRV_Português"}</definedName>
    <definedName name="___________________r3" hidden="1">{#N/A,#N/A,FALSE,"CRV_Português"}</definedName>
    <definedName name="__________________r3" localSheetId="3" hidden="1">{#N/A,#N/A,FALSE,"CRV_Português"}</definedName>
    <definedName name="__________________r3" hidden="1">{#N/A,#N/A,FALSE,"CRV_Português"}</definedName>
    <definedName name="________________r3" localSheetId="3" hidden="1">{#N/A,#N/A,FALSE,"CRV_Português"}</definedName>
    <definedName name="________________r3" hidden="1">{#N/A,#N/A,FALSE,"CRV_Português"}</definedName>
    <definedName name="______________r3" localSheetId="3" hidden="1">{#N/A,#N/A,FALSE,"CRV_Português"}</definedName>
    <definedName name="______________r3" hidden="1">{#N/A,#N/A,FALSE,"CRV_Português"}</definedName>
    <definedName name="_____________r3" localSheetId="3" hidden="1">{#N/A,#N/A,FALSE,"CRV_Português"}</definedName>
    <definedName name="_____________r3" hidden="1">{#N/A,#N/A,FALSE,"CRV_Português"}</definedName>
    <definedName name="____________r3" localSheetId="3" hidden="1">{#N/A,#N/A,FALSE,"CRV_Português"}</definedName>
    <definedName name="____________r3" hidden="1">{#N/A,#N/A,FALSE,"CRV_Português"}</definedName>
    <definedName name="___________r3" localSheetId="3" hidden="1">{#N/A,#N/A,FALSE,"CRV_Português"}</definedName>
    <definedName name="___________r3" hidden="1">{#N/A,#N/A,FALSE,"CRV_Português"}</definedName>
    <definedName name="__________r3" localSheetId="3" hidden="1">{#N/A,#N/A,FALSE,"CRV_Português"}</definedName>
    <definedName name="__________r3" hidden="1">{#N/A,#N/A,FALSE,"CRV_Português"}</definedName>
    <definedName name="_________r3" localSheetId="3" hidden="1">{#N/A,#N/A,FALSE,"CRV_Português"}</definedName>
    <definedName name="_________r3" hidden="1">{#N/A,#N/A,FALSE,"CRV_Português"}</definedName>
    <definedName name="________r3" localSheetId="3" hidden="1">{#N/A,#N/A,FALSE,"CRV_Português"}</definedName>
    <definedName name="________r3" hidden="1">{#N/A,#N/A,FALSE,"CRV_Português"}</definedName>
    <definedName name="_______r3" localSheetId="3" hidden="1">{#N/A,#N/A,FALSE,"CRV_Português"}</definedName>
    <definedName name="_______r3" hidden="1">{#N/A,#N/A,FALSE,"CRV_Português"}</definedName>
    <definedName name="______r3" localSheetId="3" hidden="1">{#N/A,#N/A,FALSE,"CRV_Português"}</definedName>
    <definedName name="______r3" hidden="1">{#N/A,#N/A,FALSE,"CRV_Português"}</definedName>
    <definedName name="_____r3" localSheetId="3" hidden="1">{#N/A,#N/A,FALSE,"CRV_Português"}</definedName>
    <definedName name="_____r3" hidden="1">{#N/A,#N/A,FALSE,"CRV_Português"}</definedName>
    <definedName name="_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_r3" localSheetId="3" hidden="1">{#N/A,#N/A,FALSE,"CRV_Português"}</definedName>
    <definedName name="____r3" hidden="1">{#N/A,#N/A,FALSE,"CRV_Português"}</definedName>
    <definedName name="_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Mar07" localSheetId="3" hidden="1">{#N/A,#N/A,FALSE,"CRV_Português"}</definedName>
    <definedName name="___Mar07" hidden="1">{#N/A,#N/A,FALSE,"CRV_Português"}</definedName>
    <definedName name="___nov2006" localSheetId="3" hidden="1">{#N/A,#N/A,FALSE,"CRV_Português"}</definedName>
    <definedName name="___nov2006" hidden="1">{#N/A,#N/A,FALSE,"CRV_Português"}</definedName>
    <definedName name="___out2006" localSheetId="3" hidden="1">{#N/A,#N/A,FALSE,"CRV_Português"}</definedName>
    <definedName name="___out2006" hidden="1">{#N/A,#N/A,FALSE,"CRV_Português"}</definedName>
    <definedName name="___pd1" localSheetId="3" hidden="1">{#N/A,#N/A,FALSE,"CRV_Português"}</definedName>
    <definedName name="___pd1" hidden="1">{#N/A,#N/A,FALSE,"CRV_Português"}</definedName>
    <definedName name="___r3" localSheetId="3" hidden="1">{#N/A,#N/A,FALSE,"CRV_Português"}</definedName>
    <definedName name="___r3" hidden="1">{#N/A,#N/A,FALSE,"CRV_Português"}</definedName>
    <definedName name="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123Graph_AIND" hidden="1">#REF!</definedName>
    <definedName name="__123Graph_AINDICES" hidden="1">#REF!</definedName>
    <definedName name="__123Graph_AINFLACAO" hidden="1">#REF!</definedName>
    <definedName name="__123Graph_BCOMPARA" hidden="1">#REF!</definedName>
    <definedName name="__123Graph_BINFLACAO" hidden="1">#REF!</definedName>
    <definedName name="__123Graph_CGERAL" hidden="1">#REF!</definedName>
    <definedName name="__123Graph_CIND" hidden="1">#REF!</definedName>
    <definedName name="__123Graph_CINDICES" hidden="1">#REF!</definedName>
    <definedName name="__123Graph_CINFLACAO" hidden="1">#REF!</definedName>
    <definedName name="__123Graph_CINPC" hidden="1">#REF!</definedName>
    <definedName name="__123Graph_DINFLACAO" hidden="1">#REF!</definedName>
    <definedName name="__123Graph_DIPA" hidden="1">#REF!</definedName>
    <definedName name="__123Graph_DPREVREALI" hidden="1">#REF!</definedName>
    <definedName name="__123Graph_E" hidden="1">#REF!</definedName>
    <definedName name="__123Graph_EGERAL" hidden="1">#REF!</definedName>
    <definedName name="__123Graph_EIND" hidden="1">#REF!</definedName>
    <definedName name="__123Graph_EINDICES" hidden="1">#REF!</definedName>
    <definedName name="__123Graph_EINFLACAO" hidden="1">#REF!</definedName>
    <definedName name="__123Graph_ELFT" hidden="1">#REF!</definedName>
    <definedName name="__123Graph_FIND" hidden="1">#REF!</definedName>
    <definedName name="__123Graph_FINFLACAO" hidden="1">#REF!</definedName>
    <definedName name="__123Graph_FINPC" hidden="1">#REF!</definedName>
    <definedName name="__123Graph_FIPA" hidden="1">#REF!</definedName>
    <definedName name="__123Graph_FLFT" hidden="1">#REF!</definedName>
    <definedName name="__123Graph_X" hidden="1">#REF!</definedName>
    <definedName name="__123Graph_XCDI" hidden="1">#REF!</definedName>
    <definedName name="__123Graph_XCONSMED" hidden="1">#REF!</definedName>
    <definedName name="__123Graph_XELASTIC" hidden="1">#REF!</definedName>
    <definedName name="__123Graph_XGERAL" hidden="1">#REF!</definedName>
    <definedName name="__123Graph_XIGPDI" hidden="1">#REF!</definedName>
    <definedName name="__123Graph_XIGPM" hidden="1">#REF!</definedName>
    <definedName name="__123Graph_XIND" hidden="1">#REF!</definedName>
    <definedName name="__123Graph_XINDICES" hidden="1">#REF!</definedName>
    <definedName name="__123Graph_XINFLACAO" hidden="1">#REF!</definedName>
    <definedName name="__123Graph_XINPC" hidden="1">#REF!</definedName>
    <definedName name="__123Graph_XIPA" hidden="1">#REF!</definedName>
    <definedName name="__123Graph_XLFT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r3" localSheetId="3" hidden="1">{#N/A,#N/A,FALSE,"CRV_Português"}</definedName>
    <definedName name="__r3" hidden="1">{#N/A,#N/A,FALSE,"CRV_Português"}</definedName>
    <definedName name="__xlfn__FV">NA()</definedName>
    <definedName name="_01Usinas">#REF!</definedName>
    <definedName name="_06Dividendos">#REF!</definedName>
    <definedName name="_08IR_Diferido">#REF!</definedName>
    <definedName name="_1__123Graph_ACHART_1" hidden="1">#REF!</definedName>
    <definedName name="_10__123Graph_ACHART_18" hidden="1">#REF!</definedName>
    <definedName name="_11__123Graph_ACHART_2" hidden="1">#REF!</definedName>
    <definedName name="_12__123Graph_ACHART_22" hidden="1">#REF!</definedName>
    <definedName name="_13__123Graph_ACHART_23" hidden="1">#REF!</definedName>
    <definedName name="_14__123Graph_ACHART_24" hidden="1">#REF!</definedName>
    <definedName name="_15__123Graph_ACHART_25" hidden="1">#REF!</definedName>
    <definedName name="_16__123Graph_ACHART_26" hidden="1">#REF!</definedName>
    <definedName name="_17__123Graph_ACHART_27" hidden="1">#REF!</definedName>
    <definedName name="_18__123Graph_ACHART_28" hidden="1">#REF!</definedName>
    <definedName name="_18Depreciação">#REF!</definedName>
    <definedName name="_18Depreciação_59">'[1]11_1_TxDepreciação'!$B$4:$C$10</definedName>
    <definedName name="_19__123Graph_ACHART_29" hidden="1">#REF!</definedName>
    <definedName name="_2__123Graph_ACHART_10" hidden="1">#REF!</definedName>
    <definedName name="_20__123Graph_ACHART_3" hidden="1">#REF!</definedName>
    <definedName name="_21__123Graph_ACHART_30" hidden="1">#REF!</definedName>
    <definedName name="_22__123Graph_ACHART_4" hidden="1">#REF!</definedName>
    <definedName name="_23__123Graph_ACHART_5" hidden="1">#REF!</definedName>
    <definedName name="_24__123Graph_ACHART_6" hidden="1">#REF!</definedName>
    <definedName name="_25__123Graph_ACHART_7" hidden="1">#REF!</definedName>
    <definedName name="_26__123Graph_ACHART_8" hidden="1">#REF!</definedName>
    <definedName name="_27__123Graph_ACHART_9" hidden="1">#REF!</definedName>
    <definedName name="_28__123Graph_BCHART_1" hidden="1">#REF!</definedName>
    <definedName name="_29__123Graph_BCHART_10" hidden="1">#REF!</definedName>
    <definedName name="_3__123Graph_ACHART_11" hidden="1">#REF!</definedName>
    <definedName name="_30__123Graph_BCHART_11" hidden="1">#REF!</definedName>
    <definedName name="_31__123Graph_BCHART_12" hidden="1">#REF!</definedName>
    <definedName name="_32__123Graph_BCHART_13" hidden="1">#REF!</definedName>
    <definedName name="_33__123Graph_BCHART_14" hidden="1">#REF!</definedName>
    <definedName name="_34__123Graph_BCHART_15" hidden="1">#REF!</definedName>
    <definedName name="_34Reserva_Capital">#REF!</definedName>
    <definedName name="_35__123Graph_BCHART_16" hidden="1">#REF!</definedName>
    <definedName name="_35Reserva_Lucro">#REF!</definedName>
    <definedName name="_36__123Graph_BCHART_17" hidden="1">#REF!</definedName>
    <definedName name="_36Juros">#REF!</definedName>
    <definedName name="_37__123Graph_BCHART_18" hidden="1">#REF!</definedName>
    <definedName name="_38__123Graph_BCHART_2" hidden="1">#REF!</definedName>
    <definedName name="_39__123Graph_BCHART_22" hidden="1">#REF!</definedName>
    <definedName name="_4__123Graph_ACHART_12" hidden="1">#REF!</definedName>
    <definedName name="_40__123Graph_BCHART_23" hidden="1">#REF!</definedName>
    <definedName name="_41__123Graph_BCHART_24" hidden="1">#REF!</definedName>
    <definedName name="_41Benefício">#REF!</definedName>
    <definedName name="_42__123Graph_BCHART_25" hidden="1">#REF!</definedName>
    <definedName name="_43__123Graph_BCHART_26" hidden="1">#REF!</definedName>
    <definedName name="_43Planos">#REF!</definedName>
    <definedName name="_44__123Graph_BCHART_27" hidden="1">#REF!</definedName>
    <definedName name="_44Premissas">#REF!</definedName>
    <definedName name="_45__123Graph_BCHART_28" hidden="1">#REF!</definedName>
    <definedName name="_46__123Graph_BCHART_29" hidden="1">#REF!</definedName>
    <definedName name="_46Energia">'[2]46Energia'!$B$4:$G$14</definedName>
    <definedName name="_47__123Graph_BCHART_3" hidden="1">#REF!</definedName>
    <definedName name="_48__123Graph_BCHART_30" hidden="1">#REF!</definedName>
    <definedName name="_48Financeiro">'[2]48Financeiro'!$B$4:$F$22</definedName>
    <definedName name="_49__123Graph_BCHART_4" hidden="1">#REF!</definedName>
    <definedName name="_5__123Graph_ACHART_13" hidden="1">#REF!</definedName>
    <definedName name="_50__123Graph_BCHART_5" hidden="1">#REF!</definedName>
    <definedName name="_51__123Graph_BCHART_6" hidden="1">#REF!</definedName>
    <definedName name="_51PL">'[3]DEZ 2005'!$B$4:$D$12</definedName>
    <definedName name="_52__123Graph_BCHART_7" hidden="1">#REF!</definedName>
    <definedName name="_53__123Graph_BCHART_8" hidden="1">#REF!</definedName>
    <definedName name="_54__123Graph_BCHART_9" hidden="1">#REF!</definedName>
    <definedName name="_55__123Graph_CCHART_25" hidden="1">#REF!</definedName>
    <definedName name="_55Seguros">#REF!</definedName>
    <definedName name="_56__123Graph_CCHART_26" hidden="1">#REF!</definedName>
    <definedName name="_57__123Graph_CCHART_27" hidden="1">#REF!</definedName>
    <definedName name="_58__123Graph_CCHART_28" hidden="1">#REF!</definedName>
    <definedName name="_59__123Graph_CCHART_29" hidden="1">#REF!</definedName>
    <definedName name="_6__123Graph_ACHART_14" hidden="1">#REF!</definedName>
    <definedName name="_60__123Graph_CCHART_30" hidden="1">#REF!</definedName>
    <definedName name="_61__123Graph_DCHART_25" hidden="1">#REF!</definedName>
    <definedName name="_62__123Graph_DCHART_26" hidden="1">#REF!</definedName>
    <definedName name="_63__123Graph_DCHART_27" hidden="1">#REF!</definedName>
    <definedName name="_64__123Graph_DCHART_28" hidden="1">#REF!</definedName>
    <definedName name="_65__123Graph_DCHART_29" hidden="1">#REF!</definedName>
    <definedName name="_66__123Graph_DCHART_30" hidden="1">#REF!</definedName>
    <definedName name="_67__123Graph_XCHART_10" hidden="1">#REF!</definedName>
    <definedName name="_68__123Graph_XCHART_11" hidden="1">#REF!</definedName>
    <definedName name="_69__123Graph_XCHART_12" hidden="1">#REF!</definedName>
    <definedName name="_7__123Graph_ACHART_15" hidden="1">#REF!</definedName>
    <definedName name="_70__123Graph_XCHART_13" hidden="1">#REF!</definedName>
    <definedName name="_71__123Graph_XCHART_14" hidden="1">#REF!</definedName>
    <definedName name="_72__123Graph_XCHART_15" hidden="1">#REF!</definedName>
    <definedName name="_73__123Graph_XCHART_16" hidden="1">#REF!</definedName>
    <definedName name="_74__123Graph_XCHART_2" hidden="1">#REF!</definedName>
    <definedName name="_75__123Graph_XCHART_3" hidden="1">#REF!</definedName>
    <definedName name="_76__123Graph_XCHART_4" hidden="1">#REF!</definedName>
    <definedName name="_77__123Graph_XCHART_5" hidden="1">#REF!</definedName>
    <definedName name="_78__123Graph_XCHART_6" hidden="1">#REF!</definedName>
    <definedName name="_79__123Graph_XCHART_7" hidden="1">#REF!</definedName>
    <definedName name="_8__123Graph_ACHART_16" hidden="1">#REF!</definedName>
    <definedName name="_80__123Graph_XCHART_8" hidden="1">#REF!</definedName>
    <definedName name="_81__123Graph_XCHART_9" hidden="1">#REF!</definedName>
    <definedName name="_9__123Graph_ACHART_17" hidden="1">#REF!</definedName>
    <definedName name="_xlnm._FilterDatabase" hidden="1">#REF!</definedName>
    <definedName name="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Key1" hidden="1">#REF!</definedName>
    <definedName name="_Key2" hidden="1">#REF!</definedName>
    <definedName name="_Mar07" localSheetId="3" hidden="1">{#N/A,#N/A,FALSE,"CRV_Português"}</definedName>
    <definedName name="_Mar07" hidden="1">{#N/A,#N/A,FALSE,"CRV_Português"}</definedName>
    <definedName name="_nov2006" localSheetId="3" hidden="1">{#N/A,#N/A,FALSE,"CRV_Português"}</definedName>
    <definedName name="_nov2006" hidden="1">{#N/A,#N/A,FALSE,"CRV_Português"}</definedName>
    <definedName name="_Order1" hidden="1">255</definedName>
    <definedName name="_Order2" hidden="1">255</definedName>
    <definedName name="_out2006" localSheetId="3" hidden="1">{#N/A,#N/A,FALSE,"CRV_Português"}</definedName>
    <definedName name="_out2006" hidden="1">{#N/A,#N/A,FALSE,"CRV_Português"}</definedName>
    <definedName name="_p">#REF!</definedName>
    <definedName name="_pd1" localSheetId="3" hidden="1">{#N/A,#N/A,FALSE,"CRV_Português"}</definedName>
    <definedName name="_pd1" hidden="1">{#N/A,#N/A,FALSE,"CRV_Português"}</definedName>
    <definedName name="_r3" localSheetId="3" hidden="1">{#N/A,#N/A,FALSE,"CRV_Português"}</definedName>
    <definedName name="_r3">{#N/A,#N/A,FALSE,"CRV_Português"}</definedName>
    <definedName name="_rel2004">#REF!</definedName>
    <definedName name="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Sort" hidden="1">#REF!</definedName>
    <definedName name="A" localSheetId="3" hidden="1">{#N/A,#N/A,FALSE,"CRV_Português"}</definedName>
    <definedName name="a">{#N/A,#N/A,FALSE,"CRV_Português"}</definedName>
    <definedName name="ABR07CPRAZO" localSheetId="3" hidden="1">{#N/A,#N/A,FALSE,"CRV_Português"}</definedName>
    <definedName name="ABR07CPRAZO" hidden="1">{#N/A,#N/A,FALSE,"CRV_Português"}</definedName>
    <definedName name="ABRILCPRAZO" localSheetId="3" hidden="1">{#N/A,#N/A,FALSE,"CRV_Português"}</definedName>
    <definedName name="ABRILCPRAZO" hidden="1">{#N/A,#N/A,FALSE,"CRV_Português"}</definedName>
    <definedName name="ademir" localSheetId="3" hidden="1">{#N/A,#N/A,FALSE,"Aging Summary";#N/A,#N/A,FALSE,"Ratio Analysis";#N/A,#N/A,FALSE,"Test 120 Day Accts";#N/A,#N/A,FALSE,"Tickmarks"}</definedName>
    <definedName name="ademir" hidden="1">{#N/A,#N/A,FALSE,"Aging Summary";#N/A,#N/A,FALSE,"Ratio Analysis";#N/A,#N/A,FALSE,"Test 120 Day Accts";#N/A,#N/A,FALSE,"Tickmarks"}</definedName>
    <definedName name="ademira" localSheetId="3" hidden="1">{#N/A,#N/A,FALSE,"Aging Summary";#N/A,#N/A,FALSE,"Ratio Analysis";#N/A,#N/A,FALSE,"Test 120 Day Accts";#N/A,#N/A,FALSE,"Tickmarks"}</definedName>
    <definedName name="ademira" hidden="1">{#N/A,#N/A,FALSE,"Aging Summary";#N/A,#N/A,FALSE,"Ratio Analysis";#N/A,#N/A,FALSE,"Test 120 Day Accts";#N/A,#N/A,FALSE,"Tickmarks"}</definedName>
    <definedName name="adwasd" hidden="1">4</definedName>
    <definedName name="agoto2006cp" localSheetId="3" hidden="1">{#N/A,#N/A,FALSE,"CRV_Português"}</definedName>
    <definedName name="agoto2006cp" hidden="1">{#N/A,#N/A,FALSE,"CRV_Português"}</definedName>
    <definedName name="An_r" localSheetId="0">#REF!</definedName>
    <definedName name="An_r">#REF!</definedName>
    <definedName name="Ano_Atual">'[4]SET 2005'!$G$4</definedName>
    <definedName name="Ano_Atual_1">'[5]SET 2005'!$G$4</definedName>
    <definedName name="Ano_Mês_Atual">[6]Dados!$C$4</definedName>
    <definedName name="Ano_Mês_Passado">[6]Dados!$C$5</definedName>
    <definedName name="Ano_Passado">'[4]SET 2005'!$I$4</definedName>
    <definedName name="Ano_Passado_1">'[5]SET 2005'!$I$4</definedName>
    <definedName name="Ano_passado_25">'[7]DEZ 2003'!$K$2</definedName>
    <definedName name="_xlnm.Print_Area" localSheetId="0">'Balanço Patrimonial'!$B$3:$K$54,'Balanço Patrimonial'!$B$64:$K$130,'Balanço Patrimonial'!#REF!</definedName>
    <definedName name="Area_de_Impressão">#REF!</definedName>
    <definedName name="Área_impressão_IM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3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hidden="1">#REF!</definedName>
    <definedName name="AS2VersionLS" hidden="1">300</definedName>
    <definedName name="asas12">[8]stn!#REF!</definedName>
    <definedName name="asd" hidden="1">#REF!</definedName>
    <definedName name="ASDads" hidden="1">#REF!</definedName>
    <definedName name="ASDASD" hidden="1">#REF!</definedName>
    <definedName name="asdfdd" hidden="1">"AS2DocumentBrowse"</definedName>
    <definedName name="Assina_14">[9]Assina!$B$2:$B$43</definedName>
    <definedName name="Assina_8">[9]Assina!$B$2:$B$43</definedName>
    <definedName name="At" localSheetId="0">#REF!</definedName>
    <definedName name="At">#REF!</definedName>
    <definedName name="At_13" localSheetId="0">#REF!</definedName>
    <definedName name="At_13">#REF!</definedName>
    <definedName name="At_6" localSheetId="0">#REF!</definedName>
    <definedName name="At_6">#REF!</definedName>
    <definedName name="Ativ" localSheetId="0">#REF!</definedName>
    <definedName name="Ativ">#REF!</definedName>
    <definedName name="Ativ_13" localSheetId="0">#REF!</definedName>
    <definedName name="Ativ_13">#REF!</definedName>
    <definedName name="Ativ_6" localSheetId="0">#REF!</definedName>
    <definedName name="Ativ_6">#REF!</definedName>
    <definedName name="ATIVO">'[4]SET 2005'!$B$73</definedName>
    <definedName name="ATIVO_1">'[5]SET 2005'!$B$73</definedName>
    <definedName name="Ativo_13" localSheetId="0">#REF!</definedName>
    <definedName name="Ativo_13">#REF!</definedName>
    <definedName name="Ativo_6" localSheetId="0">#REF!</definedName>
    <definedName name="Ativo_6">#REF!</definedName>
    <definedName name="atual">[10]CVA!$F$649,[10]CVA!$H$649,[10]CVA!$J$649,[10]CVA!$L$649,[10]CVA!$N$649,[10]CVA!$P$649</definedName>
    <definedName name="Atv" localSheetId="0">#REF!</definedName>
    <definedName name="Atv">#REF!</definedName>
    <definedName name="autor">#REF!</definedName>
    <definedName name="autor_25">'[7]DEZ 2003'!$AJ$4</definedName>
    <definedName name="B" localSheetId="3" hidden="1">{#N/A,#N/A,FALSE,"CRV_Português"}</definedName>
    <definedName name="B" hidden="1">{#N/A,#N/A,FALSE,"CRV_Português"}</definedName>
    <definedName name="Base" localSheetId="3">'[11]Analítico Gerencial'!$A$15:$WW$38459</definedName>
    <definedName name="Base" localSheetId="1">'[12]Analítico Gerencial'!$A$15:$AU$7046</definedName>
    <definedName name="Base" localSheetId="2">'[12]Analítico Gerencial'!$A$15:$AU$7046</definedName>
    <definedName name="Base">'[13]Analítico Gerencial'!$A$15:$BT$38474</definedName>
    <definedName name="BASEP" localSheetId="3">'[11]Analítico Publicação'!$A$14:$WW$1472</definedName>
    <definedName name="BASEP">'[13]Analítico Publicação'!$A$14:$BT$1472</definedName>
    <definedName name="BG_Del" hidden="1">15</definedName>
    <definedName name="BG_Ins" hidden="1">4</definedName>
    <definedName name="BG_Mod" hidden="1">6</definedName>
    <definedName name="ç" localSheetId="3" hidden="1">{#N/A,#N/A,FALSE,"CRV_Português"}</definedName>
    <definedName name="ç">{#N/A,#N/A,FALSE,"CRV_Português"}</definedName>
    <definedName name="caS" hidden="1">#REF!</definedName>
    <definedName name="clvmc" localSheetId="3" hidden="1">{#N/A,#N/A,FALSE,"CRV_Português"}</definedName>
    <definedName name="clvmc" hidden="1">{#N/A,#N/A,FALSE,"CRV_Português"}</definedName>
    <definedName name="COCO" hidden="1">{#N/A,#N/A,FALSE,"Aging Summary";#N/A,#N/A,FALSE,"Ratio Analysis";#N/A,#N/A,FALSE,"Test 120 Day Accts";#N/A,#N/A,FALSE,"Tickmarks"}</definedName>
    <definedName name="Conf_Subsidiárias">'[4]SET 2005'!$AC$44</definedName>
    <definedName name="Conf_Subsidiárias_1">'[5]SET 2005'!$AC$44</definedName>
    <definedName name="Conferência__Ativo_e_Passivo">#REF!</definedName>
    <definedName name="Conferência__Ativo_e_Passivo_25">'[7]DEZ 2003'!$AC$36</definedName>
    <definedName name="Conferências_da_dívida">#REF!</definedName>
    <definedName name="Conferências_da_dívida_25">'[7]DEZ 2003'!$AC$49</definedName>
    <definedName name="Conferir_Ativo_Passivo">'[4]SET 2005'!$AE$33:$AG$33</definedName>
    <definedName name="Conferir_Ativo_Passivo_1">'[5]SET 2005'!$AE$33:$AG$33</definedName>
    <definedName name="Conferir_Ativo_Passivo_SIs">#REF!</definedName>
    <definedName name="Cons" localSheetId="0">#REF!</definedName>
    <definedName name="Cons">#REF!</definedName>
    <definedName name="Consol" localSheetId="0">#REF!</definedName>
    <definedName name="Consol">#REF!</definedName>
    <definedName name="Consolid" localSheetId="0">#REF!</definedName>
    <definedName name="Consolid">#REF!</definedName>
    <definedName name="Consolidad" localSheetId="0">#REF!</definedName>
    <definedName name="Consolidad">#REF!</definedName>
    <definedName name="Consolidado" localSheetId="0">#REF!</definedName>
    <definedName name="Consolidado">#REF!</definedName>
    <definedName name="Consolidado_13" localSheetId="0">#REF!</definedName>
    <definedName name="Consolidado_13">#REF!</definedName>
    <definedName name="Consolidado_6" localSheetId="0">#REF!</definedName>
    <definedName name="Consolidado_6">#REF!</definedName>
    <definedName name="Consolidated" localSheetId="0">#REF!</definedName>
    <definedName name="Consolidated">#REF!</definedName>
    <definedName name="Consumidores_atual">'[4]SET 2005'!$G$48</definedName>
    <definedName name="Consumidores_atual_1">'[5]SET 2005'!$G$48</definedName>
    <definedName name="Contas" localSheetId="3">'[11]Analítico Gerencial'!$A$15:$A$38459</definedName>
    <definedName name="Contas" localSheetId="1">'[12]Analítico Gerencial'!$A$15:$A$7047</definedName>
    <definedName name="Contas" localSheetId="2">'[12]Analítico Gerencial'!$A$15:$A$7047</definedName>
    <definedName name="Contas">'[13]Analítico Gerencial'!$A$15:$A$38474</definedName>
    <definedName name="CONTASP" localSheetId="3">'[11]Analítico Publicação'!$A$14:$A$14001</definedName>
    <definedName name="CONTASP">'[13]Analítico Publicação'!$A$14:$A$16354</definedName>
    <definedName name="cpjun06" localSheetId="3" hidden="1">{#N/A,#N/A,FALSE,"CRV_Português"}</definedName>
    <definedName name="cpjun06" hidden="1">{#N/A,#N/A,FALSE,"CRV_Português"}</definedName>
    <definedName name="CPRAZOABR06" localSheetId="3" hidden="1">{#N/A,#N/A,FALSE,"CRV_Português"}</definedName>
    <definedName name="CPRAZOABR06" hidden="1">{#N/A,#N/A,FALSE,"CRV_Português"}</definedName>
    <definedName name="CRCABR2006" localSheetId="3" hidden="1">{#N/A,#N/A,FALSE,"CRV_Português"}</definedName>
    <definedName name="CRCABR2006" hidden="1">{#N/A,#N/A,FALSE,"CRV_Português"}</definedName>
    <definedName name="crcjan07" localSheetId="3" hidden="1">{#N/A,#N/A,FALSE,"CRV_Português"}</definedName>
    <definedName name="crcjan07" hidden="1">{#N/A,#N/A,FALSE,"CRV_Português"}</definedName>
    <definedName name="crcpcprazojan07" localSheetId="3" hidden="1">{#N/A,#N/A,FALSE,"CRV_Português"}</definedName>
    <definedName name="crcpcprazojan07" hidden="1">{#N/A,#N/A,FALSE,"CRV_Português"}</definedName>
    <definedName name="crcprazootu06" localSheetId="3" hidden="1">{#N/A,#N/A,FALSE,"CRV_Português"}</definedName>
    <definedName name="crcprazootu06" hidden="1">{#N/A,#N/A,FALSE,"CRV_Português"}</definedName>
    <definedName name="CRCSET2006" localSheetId="3" hidden="1">{#N/A,#N/A,FALSE,"CRV_Português"}</definedName>
    <definedName name="CRCSET2006" hidden="1">{#N/A,#N/A,FALSE,"CRV_Português"}</definedName>
    <definedName name="cris">'[14]Analítico Publicação'!$A$14:$A$6993</definedName>
    <definedName name="cristina" localSheetId="3" hidden="1">{#N/A,#N/A,FALSE,"CRV_Português"}</definedName>
    <definedName name="cristina" hidden="1">{#N/A,#N/A,FALSE,"CRV_Português"}</definedName>
    <definedName name="crvv" localSheetId="3" hidden="1">{#N/A,#N/A,FALSE,"CRV_Português"}</definedName>
    <definedName name="crvv" hidden="1">{#N/A,#N/A,FALSE,"CRV_Português"}</definedName>
    <definedName name="curitiba" localSheetId="3" hidden="1">{#N/A,#N/A,FALSE,"CRV_Português"}</definedName>
    <definedName name="curitiba" hidden="1">{#N/A,#N/A,FALSE,"CRV_Português"}</definedName>
    <definedName name="czp" hidden="1">#REF!</definedName>
    <definedName name="D" localSheetId="3" hidden="1">{#N/A,#N/A,FALSE,"CRV_Português"}</definedName>
    <definedName name="D" hidden="1">{#N/A,#N/A,FALSE,"CRV_Português"}</definedName>
    <definedName name="Data" localSheetId="0">#REF!</definedName>
    <definedName name="Data">#REF!</definedName>
    <definedName name="Data_Balancete" localSheetId="0">#REF!</definedName>
    <definedName name="Data_Balancete">#REF!</definedName>
    <definedName name="Day">'[6]Ativo Passivo DRE'!$E$12</definedName>
    <definedName name="ddd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dds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DEC">'[4]SET 2005'!$G$52</definedName>
    <definedName name="DEC_1">'[5]SET 2005'!$G$52</definedName>
    <definedName name="DEC_2">#REF!</definedName>
    <definedName name="DEC_2_25">'[7]DEZ 2003'!$AF$20</definedName>
    <definedName name="DEC_25">'[7]DEZ 2003'!$AE$20</definedName>
    <definedName name="Depreciação_e_amortização">'[6]Ativo Passivo DRE'!$G$181</definedName>
    <definedName name="dez06cprazo" localSheetId="3" hidden="1">{#N/A,#N/A,FALSE,"CRV_Português"}</definedName>
    <definedName name="dez06cprazo" hidden="1">{#N/A,#N/A,FALSE,"CRV_Português"}</definedName>
    <definedName name="DEZEMBR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asf" localSheetId="3" hidden="1">{#N/A,#N/A,FALSE,"CRV_Português"}</definedName>
    <definedName name="dfasf" hidden="1">{#N/A,#N/A,FALSE,"CRV_Português"}</definedName>
    <definedName name="dfçkfdçgdk" localSheetId="3" hidden="1">{#N/A,#N/A,FALSE,"CRV_Português"}</definedName>
    <definedName name="dfçkfdçgdk" hidden="1">{#N/A,#N/A,FALSE,"CRV_Português"}</definedName>
    <definedName name="dinora" localSheetId="3" hidden="1">{#N/A,#N/A,FALSE,"CRV_Português"}</definedName>
    <definedName name="dinora" hidden="1">{#N/A,#N/A,FALSE,"CRV_Português"}</definedName>
    <definedName name="DIV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ividendos" localSheetId="3" hidden="1">{#N/A,#N/A,FALSE,"CRV_Português"}</definedName>
    <definedName name="dividendos">{#N/A,#N/A,FALSE,"CRV_Português"}</definedName>
    <definedName name="djajwjwejwl" localSheetId="3" hidden="1">{#N/A,#N/A,FALSE,"CRV_Português"}</definedName>
    <definedName name="djajwjwejwl" hidden="1">{#N/A,#N/A,FALSE,"CRV_Português"}</definedName>
    <definedName name="dois" localSheetId="3" hidden="1">{#N/A,#N/A,FALSE,"CRV_Português"}</definedName>
    <definedName name="dois" hidden="1">{#N/A,#N/A,FALSE,"CRV_Português"}</definedName>
    <definedName name="dqwfds" hidden="1">#REF!</definedName>
    <definedName name="DRE">'[4]SET 2005'!$B$202:$M$203</definedName>
    <definedName name="DRE_1">'[5]SET 2005'!$B$202:$M$203</definedName>
    <definedName name="DRE_13" localSheetId="0">#REF!</definedName>
    <definedName name="DRE_13">#REF!</definedName>
    <definedName name="DRE_6" localSheetId="0">#REF!</definedName>
    <definedName name="DRE_6">#REF!</definedName>
    <definedName name="DRE_Mário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a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á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va" localSheetId="3" hidden="1">{#N/A,#N/A,FALSE,"Aging Summary";#N/A,#N/A,FALSE,"Ratio Analysis";#N/A,#N/A,FALSE,"Test 120 Day Accts";#N/A,#N/A,FALSE,"Tickmarks"}</definedName>
    <definedName name="dva" hidden="1">{#N/A,#N/A,FALSE,"Aging Summary";#N/A,#N/A,FALSE,"Ratio Analysis";#N/A,#N/A,FALSE,"Test 120 Day Accts";#N/A,#N/A,FALSE,"Tickmarks"}</definedName>
    <definedName name="e" hidden="1">16</definedName>
    <definedName name="edilcei" localSheetId="3" hidden="1">{#N/A,#N/A,FALSE,"Aging Summary";#N/A,#N/A,FALSE,"Ratio Analysis";#N/A,#N/A,FALSE,"Test 120 Day Accts";#N/A,#N/A,FALSE,"Tickmarks"}</definedName>
    <definedName name="edilcei" hidden="1">{#N/A,#N/A,FALSE,"Aging Summary";#N/A,#N/A,FALSE,"Ratio Analysis";#N/A,#N/A,FALSE,"Test 120 Day Accts";#N/A,#N/A,FALSE,"Tickmarks"}</definedName>
    <definedName name="El" localSheetId="0">#REF!</definedName>
    <definedName name="El">#REF!</definedName>
    <definedName name="Eli" localSheetId="0">#REF!</definedName>
    <definedName name="Eli">#REF!</definedName>
    <definedName name="Elimin" localSheetId="0">#REF!</definedName>
    <definedName name="Elimin">#REF!</definedName>
    <definedName name="Eliminac" localSheetId="0">#REF!</definedName>
    <definedName name="Eliminac">#REF!</definedName>
    <definedName name="Eliminações" localSheetId="0">#REF!</definedName>
    <definedName name="Eliminações">#REF!</definedName>
    <definedName name="Eliminações_13" localSheetId="0">#REF!</definedName>
    <definedName name="Eliminações_13">#REF!</definedName>
    <definedName name="Eliminações_6" localSheetId="0">#REF!</definedName>
    <definedName name="Eliminações_6">#REF!</definedName>
    <definedName name="Elimination" localSheetId="0">#REF!</definedName>
    <definedName name="Elimination">#REF!</definedName>
    <definedName name="Empr_DIS">'[4]SET 2005'!$AE$27</definedName>
    <definedName name="Empr_DIS_1">'[5]SET 2005'!$AE$27</definedName>
    <definedName name="Empregados_ano_pas">[6]Dados!$E$11</definedName>
    <definedName name="Empregados_atual">'[4]SET 2005'!$AE$24</definedName>
    <definedName name="Empregados_atual_1">'[5]SET 2005'!$AE$24</definedName>
    <definedName name="EsqAmort10anosGeral">#REF!</definedName>
    <definedName name="esqamort10anosholdingjun04">#REF!</definedName>
    <definedName name="EsqAmortgeral10lpr">#REF!</definedName>
    <definedName name="Excel_BuiltIn__FilterDatabase_10" localSheetId="0">#REF!</definedName>
    <definedName name="Excel_BuiltIn__FilterDatabase_10">#REF!</definedName>
    <definedName name="Excel_BuiltIn__FilterDatabase_11" localSheetId="0">#REF!</definedName>
    <definedName name="Excel_BuiltIn__FilterDatabase_11">#REF!</definedName>
    <definedName name="Excel_BuiltIn__FilterDatabase_12" localSheetId="0">#REF!</definedName>
    <definedName name="Excel_BuiltIn__FilterDatabase_12">#REF!</definedName>
    <definedName name="Excel_BuiltIn__FilterDatabase_13" localSheetId="0">#REF!</definedName>
    <definedName name="Excel_BuiltIn__FilterDatabase_13">#REF!</definedName>
    <definedName name="Excel_BuiltIn__FilterDatabase_19" localSheetId="0">#REF!</definedName>
    <definedName name="Excel_BuiltIn__FilterDatabase_19">#REF!</definedName>
    <definedName name="Excel_BuiltIn__FilterDatabase_20" localSheetId="0">#REF!</definedName>
    <definedName name="Excel_BuiltIn__FilterDatabase_20">#REF!</definedName>
    <definedName name="Excel_BuiltIn__FilterDatabase_21" localSheetId="0">#REF!</definedName>
    <definedName name="Excel_BuiltIn__FilterDatabase_21">#REF!</definedName>
    <definedName name="Excel_BuiltIn__FilterDatabase_5" localSheetId="0">#REF!</definedName>
    <definedName name="Excel_BuiltIn__FilterDatabase_5">#REF!</definedName>
    <definedName name="Excel_BuiltIn__FilterDatabase_8" localSheetId="0">#REF!</definedName>
    <definedName name="Excel_BuiltIn__FilterDatabase_8">#REF!</definedName>
    <definedName name="Excel_BuiltIn__FilterDatabase_9" localSheetId="0">#REF!</definedName>
    <definedName name="Excel_BuiltIn__FilterDatabase_9">#REF!</definedName>
    <definedName name="Excel_BuiltIn_Print_Area_12" localSheetId="0">#REF!,#REF!</definedName>
    <definedName name="Excel_BuiltIn_Print_Area_12" localSheetId="1">(#REF!,#REF!)</definedName>
    <definedName name="Excel_BuiltIn_Print_Area_12" localSheetId="2">(#REF!,#REF!)</definedName>
    <definedName name="Excel_BuiltIn_Print_Area_12">#REF!,#REF!</definedName>
    <definedName name="Excel_BuiltIn_Print_Titles_5" localSheetId="0">#REF!</definedName>
    <definedName name="Excel_BuiltIn_Print_Titles_5">#REF!</definedName>
    <definedName name="exemplo" localSheetId="3" hidden="1">{#N/A,#N/A,FALSE,"CRV_Português"}</definedName>
    <definedName name="exemplo">{#N/A,#N/A,FALSE,"CRV_Português"}</definedName>
    <definedName name="F_14">[15]UFIR!$E$5</definedName>
    <definedName name="F_8">[15]UFIR!$E$5</definedName>
    <definedName name="faturagovest" localSheetId="3" hidden="1">{#N/A,#N/A,FALSE,"CRV_Português"}</definedName>
    <definedName name="faturagovest" hidden="1">{#N/A,#N/A,FALSE,"CRV_Português"}</definedName>
    <definedName name="fdsjkbslg" localSheetId="3" hidden="1">{#N/A,#N/A,FALSE,"CRV_Português"}</definedName>
    <definedName name="fdsjkbslg" hidden="1">{#N/A,#N/A,FALSE,"CRV_Português"}</definedName>
    <definedName name="FEC">'[4]SET 2005'!$G$53</definedName>
    <definedName name="FEC_1">'[5]SET 2005'!$G$53</definedName>
    <definedName name="FINANCIAMENTO_CPRAZO_2">'[16]+BALANÇO PATRIMONIAL'!$K$23</definedName>
    <definedName name="fjlsfjsl" localSheetId="3" hidden="1">{#N/A,#N/A,FALSE,"CRV_Português"}</definedName>
    <definedName name="fjlsfjsl" hidden="1">{#N/A,#N/A,FALSE,"CRV_Português"}</definedName>
    <definedName name="fksçfksçk">#REF!</definedName>
    <definedName name="flçsfksçfk">#REF!</definedName>
    <definedName name="Forn" localSheetId="3" hidden="1">{#N/A,#N/A,FALSE,"CRV_Português"}</definedName>
    <definedName name="Forn" hidden="1">{#N/A,#N/A,FALSE,"CRV_Português"}</definedName>
    <definedName name="gagfg" hidden="1">#REF!</definedName>
    <definedName name="GCopel" localSheetId="3">'[11]Analítico Gerencial'!$A$15:$WW$15</definedName>
    <definedName name="GCopel" localSheetId="1">'[12]Analítico Gerencial'!$A$15:$AU$15</definedName>
    <definedName name="GCopel" localSheetId="2">'[12]Analítico Gerencial'!$A$15:$AU$15</definedName>
    <definedName name="GCopel">'[13]Analítico Gerencial'!$A$15:$BT$15</definedName>
    <definedName name="GCOPELP" localSheetId="3">'[11]Analítico Publicação'!$A$14:$WW$14</definedName>
    <definedName name="GCOPELP">'[13]Analítico Publicação'!$A$14:$BT$14</definedName>
    <definedName name="gelson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lson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R" localSheetId="3" hidden="1">{#N/A,#N/A,FALSE,"CRV_Português"}</definedName>
    <definedName name="GER" hidden="1">{#N/A,#N/A,FALSE,"CRV_Português"}</definedName>
    <definedName name="gh" localSheetId="3" hidden="1">{#N/A,#N/A,FALSE,"CRV_Português"}</definedName>
    <definedName name="gh" hidden="1">{#N/A,#N/A,FALSE,"CRV_Português"}</definedName>
    <definedName name="governofaturas" localSheetId="3" hidden="1">{#N/A,#N/A,FALSE,"CRV_Português"}</definedName>
    <definedName name="governofaturas" hidden="1">{#N/A,#N/A,FALSE,"CRV_Português"}</definedName>
    <definedName name="Gráfico">#REF!</definedName>
    <definedName name="Gráfico_25">'[7]DEZ 2003'!$B$227</definedName>
    <definedName name="GRAU_DE_INADIMPLÊNCIA">#REF!</definedName>
    <definedName name="GRAU_DE_INADIMPLÊNCIA_25">'[7]DEZ 2003'!$B$280</definedName>
    <definedName name="HTML_CodePage" hidden="1">1252</definedName>
    <definedName name="HTML_Control" localSheetId="3" hidden="1">{"'Despesas'!$A$1160:$E$1166"}</definedName>
    <definedName name="HTML_Control" hidden="1">{"'Despesas'!$A$1160:$E$1166"}</definedName>
    <definedName name="HTML_Description" hidden="1">""</definedName>
    <definedName name="HTML_Email" hidden="1">""</definedName>
    <definedName name="HTML_Header" hidden="1">"Despesas"</definedName>
    <definedName name="HTML_LastUpdate" hidden="1">"26/08/2005"</definedName>
    <definedName name="HTML_LineAfter" hidden="1">FALSE</definedName>
    <definedName name="HTML_LineBefore" hidden="1">FALSE</definedName>
    <definedName name="HTML_Name" hidden="1">"Copel"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"NOVO PLANO CONTAS"</definedName>
    <definedName name="Ins" localSheetId="3" hidden="1">{#N/A,#N/A,FALSE,"CRV_Português"}</definedName>
    <definedName name="Ins" hidden="1">{#N/A,#N/A,FALSE,"CRV_Português"}</definedName>
    <definedName name="Investimento" localSheetId="3" hidden="1">{#N/A,#N/A,FALSE,"CRV_Português"}</definedName>
    <definedName name="Investimento" hidden="1">{#N/A,#N/A,FALSE,"CRV_Português"}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oertierpti" localSheetId="3" hidden="1">{#N/A,#N/A,FALSE,"CRV_Português"}</definedName>
    <definedName name="iroertierpti" hidden="1">{#N/A,#N/A,FALSE,"CRV_Português"}</definedName>
    <definedName name="j" localSheetId="3" hidden="1">{#N/A,#N/A,FALSE,"CRV_Português"}</definedName>
    <definedName name="j" hidden="1">{#N/A,#N/A,FALSE,"CRV_Português"}</definedName>
    <definedName name="jahdjkash" localSheetId="3" hidden="1">{#N/A,#N/A,FALSE,"CRV_Português"}</definedName>
    <definedName name="jahdjkash" hidden="1">{#N/A,#N/A,FALSE,"CRV_Português"}</definedName>
    <definedName name="jan06cprazoalterada" localSheetId="3" hidden="1">{#N/A,#N/A,FALSE,"CRV_Português"}</definedName>
    <definedName name="jan06cprazoalterada" hidden="1">{#N/A,#N/A,FALSE,"CRV_Português"}</definedName>
    <definedName name="janete" localSheetId="3" hidden="1">{#N/A,#N/A,FALSE,"CRV_Português"}</definedName>
    <definedName name="janete" hidden="1">{#N/A,#N/A,FALSE,"CRV_Português"}</definedName>
    <definedName name="jantedinora" localSheetId="3" hidden="1">{#N/A,#N/A,FALSE,"CRV_Português"}</definedName>
    <definedName name="jantedinora" hidden="1">{#N/A,#N/A,FALSE,"CRV_Português"}</definedName>
    <definedName name="JGKTGJEKL" localSheetId="3" hidden="1">{#N/A,#N/A,FALSE,"CRV_Português"}</definedName>
    <definedName name="JGKTGJEKL" hidden="1">{#N/A,#N/A,FALSE,"CRV_Português"}</definedName>
    <definedName name="jopeadjçf">#REF!</definedName>
    <definedName name="jrtgshewrtgjy" localSheetId="3" hidden="1">{#N/A,#N/A,FALSE,"CRV_Português"}</definedName>
    <definedName name="jrtgshewrtgjy" hidden="1">{#N/A,#N/A,FALSE,"CRV_Português"}</definedName>
    <definedName name="jul07cprazocrc" localSheetId="3" hidden="1">{#N/A,#N/A,FALSE,"CRV_Português"}</definedName>
    <definedName name="jul07cprazocrc" hidden="1">{#N/A,#N/A,FALSE,"CRV_Português"}</definedName>
    <definedName name="juntoto090670" localSheetId="3" hidden="1">{#N/A,#N/A,FALSE,"CRV_Português"}</definedName>
    <definedName name="juntoto090670" hidden="1">{#N/A,#N/A,FALSE,"CRV_Português"}</definedName>
    <definedName name="JU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k" localSheetId="3" hidden="1">{"'Despesas'!$A$1160:$E$1166"}</definedName>
    <definedName name="k" hidden="1">{"'Despesas'!$A$1160:$E$1166"}</definedName>
    <definedName name="kdçgkefdçgkçl">#REF!</definedName>
    <definedName name="kuidf" localSheetId="3" hidden="1">{#N/A,#N/A,FALSE,"CRV_Português"}</definedName>
    <definedName name="kuidf" hidden="1">{#N/A,#N/A,FALSE,"CRV_Português"}</definedName>
    <definedName name="lasmar" localSheetId="3" hidden="1">{#N/A,#N/A,FALSE,"CRV_Português"}</definedName>
    <definedName name="lasmar" hidden="1">{#N/A,#N/A,FALSE,"CRV_Português"}</definedName>
    <definedName name="LFJKSDFKSDKFSÇK" localSheetId="3" hidden="1">{#N/A,#N/A,FALSE,"CRV_Português"}</definedName>
    <definedName name="LFJKSDFKSDKFSÇK" hidden="1">{#N/A,#N/A,FALSE,"CRV_Português"}</definedName>
    <definedName name="LFKDFÇLDTLÇGK" localSheetId="3" hidden="1">{#N/A,#N/A,FALSE,"CRV_Português"}</definedName>
    <definedName name="LFKDFÇLDTLÇGK" hidden="1">{#N/A,#N/A,FALSE,"CRV_Português"}</definedName>
    <definedName name="ljkl" localSheetId="3" hidden="1">{#N/A,#N/A,FALSE,"CRV_Português"}</definedName>
    <definedName name="ljkl" hidden="1">{#N/A,#N/A,FALSE,"CRV_Português"}</definedName>
    <definedName name="ll" localSheetId="3" hidden="1">{#N/A,#N/A,FALSE,"CRV_Português"}</definedName>
    <definedName name="ll" hidden="1">{#N/A,#N/A,FALSE,"CRV_Português"}</definedName>
    <definedName name="llll" localSheetId="3" hidden="1">{#N/A,#N/A,FALSE,"CRV_Português"}</definedName>
    <definedName name="llll" hidden="1">{#N/A,#N/A,FALSE,"CRV_Português"}</definedName>
    <definedName name="lproojunhptpf" localSheetId="3" hidden="1">{#N/A,#N/A,FALSE,"CRV_Português"}</definedName>
    <definedName name="lproojunhptpf" hidden="1">{#N/A,#N/A,FALSE,"CRV_Português"}</definedName>
    <definedName name="lucas" localSheetId="3" hidden="1">{#N/A,#N/A,FALSE,"CRV_Português"}</definedName>
    <definedName name="lucas" hidden="1">{#N/A,#N/A,FALSE,"CRV_Português"}</definedName>
    <definedName name="LUCRO" localSheetId="3" hidden="1">{#N/A,#N/A,FALSE,"CRV_Português"}</definedName>
    <definedName name="LUCRO">{#N/A,#N/A,FALSE,"CRV_Português"}</definedName>
    <definedName name="LUCRO__PREJUÍZO__LÍQUIDO_DO_PERÍODO">#REF!</definedName>
    <definedName name="luiladfjlwefjlsj" localSheetId="3" hidden="1">{#N/A,#N/A,FALSE,"CRV_Português"}</definedName>
    <definedName name="luiladfjlwefjlsj">{#N/A,#N/A,FALSE,"CRV_Português"}</definedName>
    <definedName name="luiz" localSheetId="3" hidden="1">{#N/A,#N/A,FALSE,"CRV_Português"}</definedName>
    <definedName name="luiz" hidden="1">{#N/A,#N/A,FALSE,"CRV_Português"}</definedName>
    <definedName name="luizjose" localSheetId="3" hidden="1">{#N/A,#N/A,FALSE,"CRV_Português"}</definedName>
    <definedName name="luizjose" hidden="1">{#N/A,#N/A,FALSE,"CRV_Português"}</definedName>
    <definedName name="luiznov" localSheetId="3" hidden="1">{#N/A,#N/A,FALSE,"CRV_Português"}</definedName>
    <definedName name="luiznov" hidden="1">{#N/A,#N/A,FALSE,"CRV_Português"}</definedName>
    <definedName name="luizrobertodanrts" localSheetId="3" hidden="1">{#N/A,#N/A,FALSE,"CRV_Português"}</definedName>
    <definedName name="luizrobertodanrts" hidden="1">{#N/A,#N/A,FALSE,"CRV_Português"}</definedName>
    <definedName name="luizsantos" localSheetId="3" hidden="1">{#N/A,#N/A,FALSE,"CRV_Português"}</definedName>
    <definedName name="luizsantos" hidden="1">{#N/A,#N/A,FALSE,"CRV_Português"}</definedName>
    <definedName name="LUIZSET" localSheetId="3" hidden="1">{#N/A,#N/A,FALSE,"CRV_Português"}</definedName>
    <definedName name="LUIZSET" hidden="1">{#N/A,#N/A,FALSE,"CRV_Português"}</definedName>
    <definedName name="M" localSheetId="3" hidden="1">{#N/A,#N/A,FALSE,"CRV_Português"}</definedName>
    <definedName name="M" hidden="1">{#N/A,#N/A,FALSE,"CRV_Português"}</definedName>
    <definedName name="mai06cprazo" localSheetId="3" hidden="1">{#N/A,#N/A,FALSE,"CRV_Português"}</definedName>
    <definedName name="mai06cprazo" hidden="1">{#N/A,#N/A,FALSE,"CRV_Português"}</definedName>
    <definedName name="marco" hidden="1">#REF!</definedName>
    <definedName name="MARcprazo06" localSheetId="3" hidden="1">{#N/A,#N/A,FALSE,"CRV_Português"}</definedName>
    <definedName name="MARcprazo06" hidden="1">{#N/A,#N/A,FALSE,"CRV_Português"}</definedName>
    <definedName name="Mês">#REF!</definedName>
    <definedName name="Mês_25">'[7]DEZ 2003'!$I$2</definedName>
    <definedName name="Mês_Cola">'[4]COLA SET'!$S$1</definedName>
    <definedName name="Mês_Cola_1">'[5]COLA SET'!$S$1</definedName>
    <definedName name="mês_cola_25">'[7]COLA DEZ'!$S$1</definedName>
    <definedName name="meses">#REF!</definedName>
    <definedName name="meses_25">'[7]DEZ 2003'!$AE$1</definedName>
    <definedName name="Month">'[6]Ativo Passivo DRE'!$E$11</definedName>
    <definedName name="muilt" localSheetId="3" hidden="1">{#N/A,#N/A,FALSE,"CRV_Português"}</definedName>
    <definedName name="muilt" hidden="1">{#N/A,#N/A,FALSE,"CRV_Português"}</definedName>
    <definedName name="n__de_empregados">#REF!</definedName>
    <definedName name="n__de_empregados_25">'[7]DEZ 2003'!$AE$31</definedName>
    <definedName name="n__de_horas_DEC1">#REF!</definedName>
    <definedName name="n__de_horas_DEC1_25">'[7]DEZ 2003'!$AE$22</definedName>
    <definedName name="n__de_horas_DEC2">#REF!</definedName>
    <definedName name="n__de_horas_DEC2_25">'[7]DEZ 2003'!$AF$22</definedName>
    <definedName name="n__de_minutos_DEC1">#REF!</definedName>
    <definedName name="n__de_minutos_DEC1_25">'[7]DEZ 2003'!$AE$25</definedName>
    <definedName name="n__de_minutos_DEC2">#REF!</definedName>
    <definedName name="n__de_minutos_DEC2_25">'[7]DEZ 2003'!$AF$25</definedName>
    <definedName name="N_Meses">'[4]SET 2005'!$AE$1</definedName>
    <definedName name="N_Meses_1">'[5]SET 2005'!$AE$1</definedName>
    <definedName name="N_s_de_meses_no_ano">[6]Dados!$C$7</definedName>
    <definedName name="nd" hidden="1">{#N/A,#N/A,FALSE,"CRV_Português"}</definedName>
    <definedName name="NMNMNMNM" hidden="1">{#N/A,#N/A,FALSE,"Aging Summary";#N/A,#N/A,FALSE,"Ratio Analysis";#N/A,#N/A,FALSE,"Test 120 Day Accts";#N/A,#N/A,FALSE,"Tickmarks"}</definedName>
    <definedName name="NNNNN" localSheetId="3" hidden="1">{#N/A,#N/A,FALSE,"CRV_Português"}</definedName>
    <definedName name="NNNNN" hidden="1">{#N/A,#N/A,FALSE,"CRV_Português"}</definedName>
    <definedName name="Nota02">#REF!</definedName>
    <definedName name="old" hidden="1">#REF!</definedName>
    <definedName name="OPRA1_N57_GQ">#REF!</definedName>
    <definedName name="p">#REF!</definedName>
    <definedName name="parccpdez2006" localSheetId="3" hidden="1">{#N/A,#N/A,FALSE,"CRV_Português"}</definedName>
    <definedName name="parccpdez2006" hidden="1">{#N/A,#N/A,FALSE,"CRV_Português"}</definedName>
    <definedName name="parccprazomar" localSheetId="3" hidden="1">{#N/A,#N/A,FALSE,"CRV_Português"}</definedName>
    <definedName name="parccprazomar" hidden="1">{#N/A,#N/A,FALSE,"CRV_Português"}</definedName>
    <definedName name="parcjan2007" localSheetId="3" hidden="1">{#N/A,#N/A,FALSE,"CRV_Português"}</definedName>
    <definedName name="parcjan2007" hidden="1">{#N/A,#N/A,FALSE,"CRV_Português"}</definedName>
    <definedName name="parcjulcrccp06" localSheetId="3" hidden="1">{#N/A,#N/A,FALSE,"CRV_Português"}</definedName>
    <definedName name="parcjulcrccp06" hidden="1">{#N/A,#N/A,FALSE,"CRV_Português"}</definedName>
    <definedName name="parcmaio2006" localSheetId="3" hidden="1">{#N/A,#N/A,FALSE,"CRV_Português"}</definedName>
    <definedName name="parcmaio2006" hidden="1">{#N/A,#N/A,FALSE,"CRV_Português"}</definedName>
    <definedName name="PARCRCSET06" localSheetId="3" hidden="1">{#N/A,#N/A,FALSE,"CRV_Português"}</definedName>
    <definedName name="PARCRCSET06" hidden="1">{#N/A,#N/A,FALSE,"CRV_Português"}</definedName>
    <definedName name="Pas" localSheetId="0">#REF!</definedName>
    <definedName name="Pas">#REF!</definedName>
    <definedName name="Pas_13" localSheetId="0">#REF!</definedName>
    <definedName name="Pas_13">#REF!</definedName>
    <definedName name="Pas_6" localSheetId="0">#REF!</definedName>
    <definedName name="Pas_6">#REF!</definedName>
    <definedName name="Pass" localSheetId="0">#REF!</definedName>
    <definedName name="Pass">#REF!</definedName>
    <definedName name="Pass_13" localSheetId="0">#REF!</definedName>
    <definedName name="Pass_13">#REF!</definedName>
    <definedName name="Pass_6" localSheetId="0">#REF!</definedName>
    <definedName name="Pass_6">#REF!</definedName>
    <definedName name="PASSIVO">'[4]SET 2005'!$P$140</definedName>
    <definedName name="PASSIVO_1">'[5]SET 2005'!$P$140</definedName>
    <definedName name="Passivo_13" localSheetId="0">#REF!</definedName>
    <definedName name="Passivo_13">#REF!</definedName>
    <definedName name="Passivo_6" localSheetId="0">#REF!</definedName>
    <definedName name="Passivo_6">#REF!</definedName>
    <definedName name="pd" localSheetId="3" hidden="1">{#N/A,#N/A,FALSE,"CRV_Português"}</definedName>
    <definedName name="pd">{#N/A,#N/A,FALSE,"CRV_Português"}</definedName>
    <definedName name="pi" hidden="1">#REF!</definedName>
    <definedName name="PPFPWERPO" localSheetId="3" hidden="1">{#N/A,#N/A,FALSE,"CRV_Português"}</definedName>
    <definedName name="PPFPWERPO" hidden="1">{#N/A,#N/A,FALSE,"CRV_Português"}</definedName>
    <definedName name="previsaoset05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Psv" localSheetId="0">#REF!</definedName>
    <definedName name="Psv">#REF!</definedName>
    <definedName name="q">'[17]Analítico Gerencial'!$A$15:$AU$15</definedName>
    <definedName name="Quadro01">#REF!</definedName>
    <definedName name="RARARARARA" hidden="1">{#N/A,#N/A,FALSE,"Aging Summary";#N/A,#N/A,FALSE,"Ratio Analysis";#N/A,#N/A,FALSE,"Test 120 Day Accts";#N/A,#N/A,FALSE,"Tickmarks"}</definedName>
    <definedName name="rd" hidden="1">{#N/A,#N/A,FALSE,"CRV_Português"}</definedName>
    <definedName name="Re" localSheetId="0">#REF!</definedName>
    <definedName name="Re">#REF!</definedName>
    <definedName name="Res" localSheetId="0">#REF!</definedName>
    <definedName name="Res">#REF!</definedName>
    <definedName name="Res_13" localSheetId="0">#REF!</definedName>
    <definedName name="Res_13">#REF!</definedName>
    <definedName name="Res_6" localSheetId="0">#REF!</definedName>
    <definedName name="Res_6">#REF!</definedName>
    <definedName name="ResA" localSheetId="0">#REF!</definedName>
    <definedName name="ResA">#REF!</definedName>
    <definedName name="Resul" localSheetId="0">#REF!</definedName>
    <definedName name="Resul">#REF!</definedName>
    <definedName name="RESULTADO_DAS_ATIVIDADES">'[6]Ativo Passivo DRE'!$G$191</definedName>
    <definedName name="S" localSheetId="3" hidden="1">{#N/A,#N/A,FALSE,"CRV_Português"}</definedName>
    <definedName name="S" hidden="1">{#N/A,#N/A,FALSE,"CRV_Português"}</definedName>
    <definedName name="safhngfij" localSheetId="3" hidden="1">{#N/A,#N/A,FALSE,"CRV_Português"}</definedName>
    <definedName name="safhngfij" hidden="1">{#N/A,#N/A,FALSE,"CRV_Português"}</definedName>
    <definedName name="SANDRO" localSheetId="3" hidden="1">{#N/A,#N/A,FALSE,"Aging Summary";#N/A,#N/A,FALSE,"Ratio Analysis";#N/A,#N/A,FALSE,"Test 120 Day Accts";#N/A,#N/A,FALSE,"Tickmarks"}</definedName>
    <definedName name="SANDRO" hidden="1">{#N/A,#N/A,FALSE,"Aging Summary";#N/A,#N/A,FALSE,"Ratio Analysis";#N/A,#N/A,FALSE,"Test 120 Day Accts";#N/A,#N/A,FALSE,"Tickmarks"}</definedName>
    <definedName name="santos" localSheetId="3" hidden="1">{#N/A,#N/A,FALSE,"CRV_Português"}</definedName>
    <definedName name="santos" hidden="1">{#N/A,#N/A,FALSE,"CRV_Português"}</definedName>
    <definedName name="scasd" hidden="1">#REF!</definedName>
    <definedName name="sd" localSheetId="3" hidden="1">{#N/A,#N/A,FALSE,"CRV_Português"}</definedName>
    <definedName name="sd" hidden="1">{#N/A,#N/A,FALSE,"CRV_Português"}</definedName>
    <definedName name="SIG_LngApp" localSheetId="3" hidden="1">#REF!</definedName>
    <definedName name="SIG_LngApp" hidden="1">[18]SIG_LANGUE!$A$2</definedName>
    <definedName name="SLIPSJUN07" localSheetId="3" hidden="1">{#N/A,#N/A,FALSE,"CRV_Português"}</definedName>
    <definedName name="SLIPSJUN07" hidden="1">{#N/A,#N/A,FALSE,"CRV_Português"}</definedName>
    <definedName name="solver_lin" hidden="1">0</definedName>
    <definedName name="soso" localSheetId="3" hidden="1">{#N/A,#N/A,FALSE,"CRV_Português"}</definedName>
    <definedName name="soso">{#N/A,#N/A,FALSE,"CRV_Português"}</definedName>
    <definedName name="spfhiw" hidden="1">25</definedName>
    <definedName name="ss" localSheetId="3" hidden="1">{#N/A,#N/A,FALSE,"CRV_Português"}</definedName>
    <definedName name="ss" hidden="1">{#N/A,#N/A,FALSE,"CRV_Português"}</definedName>
    <definedName name="Tabela3" localSheetId="0">#REF!</definedName>
    <definedName name="Tabela3">#REF!</definedName>
    <definedName name="tati" localSheetId="3" hidden="1">{#N/A,#N/A,FALSE,"CRV_Português"}</definedName>
    <definedName name="tati">{#N/A,#N/A,FALSE,"CRV_Português"}</definedName>
    <definedName name="teste" localSheetId="3" hidden="1">{#N/A,#N/A,FALSE,"CRV_Português"}</definedName>
    <definedName name="teste">{#N/A,#N/A,FALSE,"CRV_Português"}</definedName>
    <definedName name="teste2" hidden="1">#REF!</definedName>
    <definedName name="TextRefCopyRangeCount" hidden="1">4</definedName>
    <definedName name="total_de_consumidores1">#REF!</definedName>
    <definedName name="total_de_consumidores1_25">'[7]DEZ 2003'!$AE$30</definedName>
    <definedName name="total_de_consumidores2">#REF!</definedName>
    <definedName name="total_de_consumidores2_25">'[7]DEZ 2003'!$AE$30</definedName>
    <definedName name="Trimestre_anterior">#REF!</definedName>
    <definedName name="Valores_e_cálculo_para_Grafico_de_US">#REF!</definedName>
    <definedName name="Valores_e_cálculo_para_Grafico_de_US_25">'[7]DEZ 2003'!$AC$58</definedName>
    <definedName name="Var" localSheetId="3" hidden="1">{#N/A,#N/A,FALSE,"CRV_Português"}</definedName>
    <definedName name="Var" hidden="1">{#N/A,#N/A,FALSE,"CRV_Português"}</definedName>
    <definedName name="Variação">[6]Dados!$C$6</definedName>
    <definedName name="Voltar_para_o_gráfico">#REF!</definedName>
    <definedName name="Voltar_para_o_gráfico_25">'[7]DEZ 2003'!$B$225</definedName>
    <definedName name="W" localSheetId="3" hidden="1">{#N/A,#N/A,FALSE,"CRV_Português"}</definedName>
    <definedName name="W" hidden="1">{#N/A,#N/A,FALSE,"CRV_Português"}</definedName>
    <definedName name="wdqwd" hidden="1">4</definedName>
    <definedName name="wdwadw" hidden="1">#REF!</definedName>
    <definedName name="wqdaqwdww" hidden="1">#REF!</definedName>
    <definedName name="Wr" localSheetId="3" hidden="1">{#N/A,#N/A,FALSE,"CRV_Português"}</definedName>
    <definedName name="Wr" hidden="1">{#N/A,#N/A,FALSE,"CRV_Português"}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nselho.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olidado." hidden="1">{"Econ Consolidado",#N/A,FALSE,"Econ Consol";"Fluxo de Caixa",#N/A,FALSE,"Fluxo Caixa";"Investimentos",#N/A,FALSE,"Investimentos"}</definedName>
    <definedName name="wrn.CRV._.Variação." localSheetId="3" hidden="1">{#N/A,#N/A,FALSE,"CRV_Português"}</definedName>
    <definedName name="wrn.CRV._.Variação." hidden="1">{#N/A,#N/A,FALSE,"CRV_Português"}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GRAFICOS.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GRAFIOS.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JOGO_CONSOLIDADO." localSheetId="3" hidden="1">{#N/A,#N/A,TRUE,"Consolidado";#N/A,#N/A,TRUE,"Laticínios";#N/A,#N/A,TRUE,"Frangos";#N/A,#N/A,TRUE,"Suínos";#N/A,#N/A,TRUE,"Peru";#N/A,#N/A,TRUE,"Carnes";#N/A,#N/A,TRUE,"Suco";#N/A,#N/A,TRUE,"Batata"}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Unidades." hidden="1">{"Rio Branco",#N/A,FALSE,"Rio Branco";"Itajaí",#N/A,FALSE,"Itajaí";"Pinheiro Machado",#N/A,FALSE,"PMachado";"Esteio",#N/A,FALSE,"Esteio"}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_CRV___Variação_">{#N/A,#N/A,FALSE,"CRV_Português"}</definedName>
    <definedName name="wwr" localSheetId="3" hidden="1">{#N/A,#N/A,FALSE,"CRV_Português"}</definedName>
    <definedName name="wwr" hidden="1">{#N/A,#N/A,FALSE,"CRV_Português"}</definedName>
    <definedName name="X" localSheetId="3" hidden="1">{#N/A,#N/A,FALSE,"CRV_Português"}</definedName>
    <definedName name="X">{#N/A,#N/A,FALSE,"CRV_Português"}</definedName>
    <definedName name="XREF_COLUMN_1" localSheetId="3" hidden="1">#REF!</definedName>
    <definedName name="XREF_COLUMN_1" hidden="1">#REF!</definedName>
    <definedName name="XREF_COLUMN_10" hidden="1">#REF!</definedName>
    <definedName name="XREF_COLUMN_100" hidden="1">#REF!</definedName>
    <definedName name="XREF_COLUMN_101" hidden="1">#REF!</definedName>
    <definedName name="XREF_COLUMN_102" hidden="1">#REF!</definedName>
    <definedName name="XREF_COLUMN_103" hidden="1">#REF!</definedName>
    <definedName name="XREF_COLUMN_104" hidden="1">#REF!</definedName>
    <definedName name="XREF_COLUMN_105" hidden="1">#REF!</definedName>
    <definedName name="XREF_COLUMN_106" hidden="1">#REF!</definedName>
    <definedName name="XREF_COLUMN_107" hidden="1">#REF!</definedName>
    <definedName name="XREF_COLUMN_108" hidden="1">#REF!</definedName>
    <definedName name="XREF_COLUMN_109" hidden="1">#REF!</definedName>
    <definedName name="XREF_COLUMN_11" hidden="1">#REF!</definedName>
    <definedName name="XREF_COLUMN_110" hidden="1">#REF!</definedName>
    <definedName name="XREF_COLUMN_111" hidden="1">#REF!</definedName>
    <definedName name="XREF_COLUMN_112" hidden="1">#REF!</definedName>
    <definedName name="XREF_COLUMN_113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localSheetId="3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localSheetId="3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localSheetId="3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localSheetId="3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5" hidden="1">#REF!</definedName>
    <definedName name="XREF_COLUMN_76" hidden="1">#REF!</definedName>
    <definedName name="XREF_COLUMN_77" hidden="1">#REF!</definedName>
    <definedName name="XREF_COLUMN_78" hidden="1">#REF!</definedName>
    <definedName name="XREF_COLUMN_79" hidden="1">#REF!</definedName>
    <definedName name="XREF_COLUMN_8" hidden="1">#REF!</definedName>
    <definedName name="XREF_COLUMN_81" hidden="1">#REF!</definedName>
    <definedName name="XREF_COLUMN_83" hidden="1">#REF!</definedName>
    <definedName name="XREF_COLUMN_84" hidden="1">#REF!</definedName>
    <definedName name="XREF_COLUMN_85" hidden="1">#REF!</definedName>
    <definedName name="XREF_COLUMN_86" hidden="1">#REF!</definedName>
    <definedName name="XREF_COLUMN_87" hidden="1">#REF!</definedName>
    <definedName name="XREF_COLUMN_89" hidden="1">#REF!</definedName>
    <definedName name="XREF_COLUMN_9" hidden="1">#REF!</definedName>
    <definedName name="XREF_COLUMN_90" hidden="1">#REF!</definedName>
    <definedName name="XREF_COLUMN_91" hidden="1">#REF!</definedName>
    <definedName name="XREF_COLUMN_92" hidden="1">#REF!</definedName>
    <definedName name="XREF_COLUMN_93" hidden="1">#REF!</definedName>
    <definedName name="XREF_COLUMN_94" hidden="1">#REF!</definedName>
    <definedName name="XREF_COLUMN_95" hidden="1">#REF!</definedName>
    <definedName name="XREF_COLUMN_96" hidden="1">#REF!</definedName>
    <definedName name="XREF_COLUMN_97" hidden="1">#REF!</definedName>
    <definedName name="XREF_COLUMN_98" hidden="1">#REF!</definedName>
    <definedName name="XREF_COLUMN_99" hidden="1">#REF!</definedName>
    <definedName name="XRefActiveRow" localSheetId="3" hidden="1">#REF!</definedName>
    <definedName name="XRefActiveRow" hidden="1">#REF!</definedName>
    <definedName name="XRefColumnsCount" hidden="1">5</definedName>
    <definedName name="XRefCopy1" localSheetId="3" hidden="1">#REF!</definedName>
    <definedName name="XRefCopy1" hidden="1">#REF!</definedName>
    <definedName name="XRefCopy1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5" hidden="1">#REF!</definedName>
    <definedName name="XRefCopy106" hidden="1">#REF!</definedName>
    <definedName name="XRefCopy10Row" hidden="1">#REF!</definedName>
    <definedName name="XRefCopy11" hidden="1">#REF!</definedName>
    <definedName name="XRefCopy117" hidden="1">#REF!</definedName>
    <definedName name="XRefCopy118" hidden="1">#REF!</definedName>
    <definedName name="XRefCopy11Row" hidden="1">#REF!</definedName>
    <definedName name="XRefCopy12" hidden="1">#REF!</definedName>
    <definedName name="XRefCopy126" hidden="1">#REF!</definedName>
    <definedName name="XRefCopy127" hidden="1">#REF!</definedName>
    <definedName name="XRefCopy128" hidden="1">#REF!</definedName>
    <definedName name="XRefCopy12Row" hidden="1">#REF!</definedName>
    <definedName name="XRefCopy13" hidden="1">#REF!</definedName>
    <definedName name="XRefCopy137Row" hidden="1">#REF!</definedName>
    <definedName name="XRefCopy138" hidden="1">#REF!</definedName>
    <definedName name="XRefCopy139" hidden="1">#REF!</definedName>
    <definedName name="XRefCopy13Row" hidden="1">#REF!</definedName>
    <definedName name="XRefCopy14" hidden="1">#REF!</definedName>
    <definedName name="XRefCopy140" hidden="1">#REF!</definedName>
    <definedName name="XRefCopy141" hidden="1">#REF!</definedName>
    <definedName name="XRefCopy142" hidden="1">#REF!</definedName>
    <definedName name="XRefCopy14Row" hidden="1">#REF!</definedName>
    <definedName name="XRefCopy15" hidden="1">#REF!</definedName>
    <definedName name="XRefCopy156" hidden="1">#REF!</definedName>
    <definedName name="XRefCopy156Row" hidden="1">#REF!</definedName>
    <definedName name="XRefCopy157" hidden="1">#REF!</definedName>
    <definedName name="XRefCopy158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1" hidden="1">#REF!</definedName>
    <definedName name="XRefCopy162" hidden="1">#REF!</definedName>
    <definedName name="XRefCopy163" hidden="1">#REF!</definedName>
    <definedName name="XRefCopy164" hidden="1">#REF!</definedName>
    <definedName name="XRefCopy165" hidden="1">#REF!</definedName>
    <definedName name="XRefCopy166" hidden="1">#REF!</definedName>
    <definedName name="XRefCopy167" hidden="1">#REF!</definedName>
    <definedName name="XRefCopy168" hidden="1">#REF!</definedName>
    <definedName name="XRefCopy169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1" hidden="1">#REF!</definedName>
    <definedName name="XRefCopy193" hidden="1">#REF!</definedName>
    <definedName name="XRefCopy19Row" hidden="1">#REF!</definedName>
    <definedName name="XRefCopy1Row" localSheetId="3" hidden="1">#REF!</definedName>
    <definedName name="XRefCopy1Row" hidden="1">#REF!</definedName>
    <definedName name="XRefCopy2" hidden="1">#REF!</definedName>
    <definedName name="XRefCopy20" hidden="1">#REF!</definedName>
    <definedName name="XRefCopy204" hidden="1">#REF!</definedName>
    <definedName name="XRefCopy205" hidden="1">#REF!</definedName>
    <definedName name="XRefCopy206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Row" hidden="1">#REF!</definedName>
    <definedName name="XRefCopy23" hidden="1">#REF!</definedName>
    <definedName name="XRefCopy233" hidden="1">#REF!</definedName>
    <definedName name="XRefCopy234" hidden="1">#REF!</definedName>
    <definedName name="XRefCopy235" hidden="1">#REF!</definedName>
    <definedName name="XRefCopy23Row" hidden="1">#REF!</definedName>
    <definedName name="XRefCopy24" hidden="1">#REF!</definedName>
    <definedName name="XRefCopy247" hidden="1">#REF!</definedName>
    <definedName name="XRefCopy248" hidden="1">#REF!</definedName>
    <definedName name="XRefCopy24Row" hidden="1">#REF!</definedName>
    <definedName name="XRefCopy251" hidden="1">#REF!</definedName>
    <definedName name="XRefCopy252" hidden="1">#REF!</definedName>
    <definedName name="XRefCopy254" hidden="1">#REF!</definedName>
    <definedName name="XRefCopy255" hidden="1">#REF!</definedName>
    <definedName name="XRefCopy256" hidden="1">#REF!</definedName>
    <definedName name="XRefCopy257" hidden="1">#REF!</definedName>
    <definedName name="XRefCopy25Row" hidden="1">#REF!</definedName>
    <definedName name="XRefCopy26" hidden="1">#REF!</definedName>
    <definedName name="XRefCopy266" hidden="1">#REF!</definedName>
    <definedName name="XRefCopy267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localSheetId="3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localSheetId="3" hidden="1">#REF!</definedName>
    <definedName name="XRefCopy5Row" hidden="1">#REF!</definedName>
    <definedName name="XRefCopy6" localSheetId="3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localSheetId="3" hidden="1">#REF!</definedName>
    <definedName name="XRefCopy6Row" hidden="1">#REF!</definedName>
    <definedName name="XRefCopy7" localSheetId="3" hidden="1">#REF!</definedName>
    <definedName name="XRefCopy7" hidden="1">#REF!</definedName>
    <definedName name="XRefCopy70Row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Row" hidden="1">#REF!</definedName>
    <definedName name="XRefCopy78Row" hidden="1">#REF!</definedName>
    <definedName name="XRefCopy79Row" hidden="1">#REF!</definedName>
    <definedName name="XRefCopy7Row" localSheetId="3" hidden="1">#REF!</definedName>
    <definedName name="XRefCopy7Row" hidden="1">#REF!</definedName>
    <definedName name="XRefCopy8" localSheetId="3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3Row" hidden="1">#REF!</definedName>
    <definedName name="XRefCopy84Row" hidden="1">#REF!</definedName>
    <definedName name="XRefCopy85Row" hidden="1">#REF!</definedName>
    <definedName name="XRefCopy86Row" hidden="1">#REF!</definedName>
    <definedName name="XRefCopy87Row" hidden="1">#REF!</definedName>
    <definedName name="XRefCopy88Row" hidden="1">#REF!</definedName>
    <definedName name="XRefCopy89Row" hidden="1">#REF!</definedName>
    <definedName name="XRefCopy8Row" localSheetId="3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hidden="1">#REF!</definedName>
    <definedName name="XRefCopyRangeCount" hidden="1">8</definedName>
    <definedName name="XRefPaste1" localSheetId="3" hidden="1">#REF!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5" hidden="1">#REF!</definedName>
    <definedName name="XRefPaste116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5" hidden="1">#REF!</definedName>
    <definedName name="XRefPaste146" hidden="1">#REF!</definedName>
    <definedName name="XRefPaste147" hidden="1">#REF!</definedName>
    <definedName name="XRefPaste147Row" hidden="1">#REF!</definedName>
    <definedName name="XRefPaste148" hidden="1">#REF!</definedName>
    <definedName name="XRefPaste14Row" hidden="1">#REF!</definedName>
    <definedName name="XRefPaste15" hidden="1">#REF!</definedName>
    <definedName name="XRefPaste156" hidden="1">#REF!</definedName>
    <definedName name="XRefPaste157" hidden="1">#REF!</definedName>
    <definedName name="XRefPaste158" hidden="1">#REF!</definedName>
    <definedName name="XRefPaste159" hidden="1">#REF!</definedName>
    <definedName name="XRefPaste15Row" hidden="1">#REF!</definedName>
    <definedName name="XRefPaste16" hidden="1">#REF!</definedName>
    <definedName name="XRefPaste160" hidden="1">#REF!</definedName>
    <definedName name="XRefPaste161" hidden="1">#REF!</definedName>
    <definedName name="XRefPaste162" hidden="1">#REF!</definedName>
    <definedName name="XRefPaste163" hidden="1">#REF!</definedName>
    <definedName name="XRefPaste164" hidden="1">#REF!</definedName>
    <definedName name="XRefPaste165" hidden="1">#REF!</definedName>
    <definedName name="XRefPaste16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9" hidden="1">#REF!</definedName>
    <definedName name="XRefPaste18Row" hidden="1">#REF!</definedName>
    <definedName name="XRefPaste19" hidden="1">#REF!</definedName>
    <definedName name="XRefPaste190" hidden="1">#REF!</definedName>
    <definedName name="XRefPaste19Row" hidden="1">#REF!</definedName>
    <definedName name="XRefPaste1Row" localSheetId="3" hidden="1">#REF!</definedName>
    <definedName name="XRefPaste1Row" hidden="1">#REF!</definedName>
    <definedName name="XRefPaste2" localSheetId="3" hidden="1">#REF!</definedName>
    <definedName name="XRefPaste2" hidden="1">#REF!</definedName>
    <definedName name="XRefPaste20" hidden="1">#REF!</definedName>
    <definedName name="XRefPaste200" hidden="1">#REF!</definedName>
    <definedName name="XRefPaste201" hidden="1">#REF!</definedName>
    <definedName name="XRefPaste20Row" hidden="1">#REF!</definedName>
    <definedName name="XRefPaste21" hidden="1">#REF!</definedName>
    <definedName name="XRefPaste214" hidden="1">#REF!</definedName>
    <definedName name="XRefPaste215" hidden="1">#REF!</definedName>
    <definedName name="XRefPaste216" hidden="1">#REF!</definedName>
    <definedName name="XRefPaste21Row" hidden="1">#REF!</definedName>
    <definedName name="XRefPaste22" hidden="1">#REF!</definedName>
    <definedName name="XRefPaste227" hidden="1">#REF!</definedName>
    <definedName name="XRefPaste228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3" hidden="1">#REF!</definedName>
    <definedName name="XRefPaste2Row" hidden="1">#REF!</definedName>
    <definedName name="XRefPaste3" localSheetId="3" hidden="1">#REF!</definedName>
    <definedName name="XRefPaste3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localSheetId="3" hidden="1">#REF!</definedName>
    <definedName name="XRefPaste3Row" hidden="1">#REF!</definedName>
    <definedName name="XRefPaste4" localSheetId="3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Row" hidden="1">#REF!</definedName>
    <definedName name="XRefPaste47" hidden="1">#REF!</definedName>
    <definedName name="XRefPaste47Row" hidden="1">#REF!</definedName>
    <definedName name="XRefPaste48Row" hidden="1">#REF!</definedName>
    <definedName name="XRefPaste49" hidden="1">#REF!</definedName>
    <definedName name="XRefPaste49Row" hidden="1">#REF!</definedName>
    <definedName name="XRefPaste4Row" localSheetId="3" hidden="1">#REF!</definedName>
    <definedName name="XRefPaste4Row" hidden="1">#REF!</definedName>
    <definedName name="XRefPaste5" localSheetId="3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localSheetId="3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6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Row" hidden="1">#REF!</definedName>
    <definedName name="XRefPaste74Row" hidden="1">#REF!</definedName>
    <definedName name="XRefPaste75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4Row1" hidden="1">#REF!</definedName>
    <definedName name="XRefPaste95Row" hidden="1">#REF!</definedName>
    <definedName name="XRefPaste96Row" hidden="1">#REF!</definedName>
    <definedName name="XRefPaste97" hidden="1">#REF!</definedName>
    <definedName name="XRefPaste98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5</definedName>
    <definedName name="xsaa" hidden="1">#REF!</definedName>
    <definedName name="xxxx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XXXXXX" hidden="1">{#N/A,#N/A,FALSE,"Aging Summary";#N/A,#N/A,FALSE,"Ratio Analysis";#N/A,#N/A,FALSE,"Test 120 Day Accts";#N/A,#N/A,FALSE,"Tickmarks"}</definedName>
    <definedName name="Year">'[6]Ativo Passivo DRE'!$E$10</definedName>
    <definedName name="yyyyyyyyy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5" l="1"/>
  <c r="C128" i="5"/>
  <c r="C124" i="5"/>
  <c r="C111" i="5"/>
  <c r="C91" i="5"/>
  <c r="C45" i="5"/>
  <c r="C52" i="5" s="1"/>
  <c r="C25" i="5"/>
  <c r="C140" i="9"/>
  <c r="C146" i="9" s="1"/>
  <c r="C138" i="9"/>
  <c r="C133" i="9"/>
  <c r="C111" i="9"/>
  <c r="C116" i="9" s="1"/>
  <c r="C72" i="9"/>
  <c r="C58" i="9"/>
  <c r="C41" i="9"/>
  <c r="C11" i="9"/>
  <c r="D140" i="9"/>
  <c r="D146" i="9" s="1"/>
  <c r="D133" i="9"/>
  <c r="D138" i="9" s="1"/>
  <c r="D111" i="9"/>
  <c r="D116" i="9" s="1"/>
  <c r="D72" i="9"/>
  <c r="D58" i="9"/>
  <c r="D11" i="9"/>
  <c r="D44" i="9" s="1"/>
  <c r="R146" i="9"/>
  <c r="O146" i="9"/>
  <c r="N146" i="9"/>
  <c r="Z140" i="9"/>
  <c r="Z146" i="9" s="1"/>
  <c r="Y140" i="9"/>
  <c r="Y146" i="9" s="1"/>
  <c r="X140" i="9"/>
  <c r="X146" i="9" s="1"/>
  <c r="W140" i="9"/>
  <c r="W146" i="9" s="1"/>
  <c r="V140" i="9"/>
  <c r="V146" i="9" s="1"/>
  <c r="U140" i="9"/>
  <c r="U146" i="9" s="1"/>
  <c r="T140" i="9"/>
  <c r="T146" i="9" s="1"/>
  <c r="S140" i="9"/>
  <c r="S146" i="9" s="1"/>
  <c r="R140" i="9"/>
  <c r="Q140" i="9"/>
  <c r="Q146" i="9" s="1"/>
  <c r="P140" i="9"/>
  <c r="P146" i="9" s="1"/>
  <c r="O140" i="9"/>
  <c r="N140" i="9"/>
  <c r="M140" i="9"/>
  <c r="M146" i="9" s="1"/>
  <c r="L140" i="9"/>
  <c r="L146" i="9" s="1"/>
  <c r="K140" i="9"/>
  <c r="K146" i="9" s="1"/>
  <c r="J140" i="9"/>
  <c r="J146" i="9" s="1"/>
  <c r="I140" i="9"/>
  <c r="I146" i="9" s="1"/>
  <c r="H140" i="9"/>
  <c r="H146" i="9" s="1"/>
  <c r="G140" i="9"/>
  <c r="G146" i="9" s="1"/>
  <c r="E140" i="9"/>
  <c r="E146" i="9" s="1"/>
  <c r="Z133" i="9"/>
  <c r="Z138" i="9" s="1"/>
  <c r="Y133" i="9"/>
  <c r="Y138" i="9" s="1"/>
  <c r="X133" i="9"/>
  <c r="X138" i="9" s="1"/>
  <c r="W133" i="9"/>
  <c r="W138" i="9" s="1"/>
  <c r="V133" i="9"/>
  <c r="V138" i="9" s="1"/>
  <c r="U133" i="9"/>
  <c r="U138" i="9" s="1"/>
  <c r="T133" i="9"/>
  <c r="T138" i="9" s="1"/>
  <c r="S133" i="9"/>
  <c r="S138" i="9" s="1"/>
  <c r="R133" i="9"/>
  <c r="R138" i="9" s="1"/>
  <c r="Q133" i="9"/>
  <c r="Q138" i="9" s="1"/>
  <c r="P133" i="9"/>
  <c r="P138" i="9" s="1"/>
  <c r="O133" i="9"/>
  <c r="O138" i="9" s="1"/>
  <c r="N133" i="9"/>
  <c r="N138" i="9" s="1"/>
  <c r="M133" i="9"/>
  <c r="M138" i="9" s="1"/>
  <c r="L133" i="9"/>
  <c r="L138" i="9" s="1"/>
  <c r="K133" i="9"/>
  <c r="K138" i="9" s="1"/>
  <c r="J133" i="9"/>
  <c r="J138" i="9" s="1"/>
  <c r="I133" i="9"/>
  <c r="I138" i="9" s="1"/>
  <c r="H133" i="9"/>
  <c r="H138" i="9" s="1"/>
  <c r="G133" i="9"/>
  <c r="G138" i="9" s="1"/>
  <c r="F133" i="9"/>
  <c r="F138" i="9" s="1"/>
  <c r="Z111" i="9"/>
  <c r="Z116" i="9" s="1"/>
  <c r="Y111" i="9"/>
  <c r="Y116" i="9" s="1"/>
  <c r="X111" i="9"/>
  <c r="X116" i="9" s="1"/>
  <c r="W111" i="9"/>
  <c r="W116" i="9" s="1"/>
  <c r="V111" i="9"/>
  <c r="V116" i="9" s="1"/>
  <c r="U111" i="9"/>
  <c r="U116" i="9" s="1"/>
  <c r="T111" i="9"/>
  <c r="T116" i="9" s="1"/>
  <c r="S111" i="9"/>
  <c r="S116" i="9" s="1"/>
  <c r="R111" i="9"/>
  <c r="R116" i="9" s="1"/>
  <c r="Q111" i="9"/>
  <c r="Q116" i="9" s="1"/>
  <c r="P111" i="9"/>
  <c r="P116" i="9" s="1"/>
  <c r="O111" i="9"/>
  <c r="O116" i="9" s="1"/>
  <c r="N111" i="9"/>
  <c r="N116" i="9" s="1"/>
  <c r="M111" i="9"/>
  <c r="M116" i="9" s="1"/>
  <c r="L111" i="9"/>
  <c r="L116" i="9" s="1"/>
  <c r="K111" i="9"/>
  <c r="K116" i="9" s="1"/>
  <c r="J111" i="9"/>
  <c r="J116" i="9" s="1"/>
  <c r="I111" i="9"/>
  <c r="I116" i="9" s="1"/>
  <c r="H111" i="9"/>
  <c r="H116" i="9" s="1"/>
  <c r="G111" i="9"/>
  <c r="G116" i="9" s="1"/>
  <c r="F111" i="9"/>
  <c r="F116" i="9" s="1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U44" i="9"/>
  <c r="T44" i="9"/>
  <c r="K44" i="9"/>
  <c r="K74" i="9" s="1"/>
  <c r="K82" i="9" s="1"/>
  <c r="K87" i="9" s="1"/>
  <c r="J44" i="9"/>
  <c r="J74" i="9" s="1"/>
  <c r="J82" i="9" s="1"/>
  <c r="J87" i="9" s="1"/>
  <c r="I44" i="9"/>
  <c r="I74" i="9" s="1"/>
  <c r="I82" i="9" s="1"/>
  <c r="I87" i="9" s="1"/>
  <c r="H44" i="9"/>
  <c r="G44" i="9"/>
  <c r="G74" i="9" s="1"/>
  <c r="G82" i="9" s="1"/>
  <c r="G87" i="9" s="1"/>
  <c r="Z11" i="9"/>
  <c r="Z44" i="9" s="1"/>
  <c r="Z74" i="9" s="1"/>
  <c r="Z82" i="9" s="1"/>
  <c r="Z87" i="9" s="1"/>
  <c r="Y11" i="9"/>
  <c r="Y44" i="9" s="1"/>
  <c r="X11" i="9"/>
  <c r="X44" i="9" s="1"/>
  <c r="W11" i="9"/>
  <c r="W44" i="9" s="1"/>
  <c r="V11" i="9"/>
  <c r="V44" i="9" s="1"/>
  <c r="U11" i="9"/>
  <c r="T11" i="9"/>
  <c r="S11" i="9"/>
  <c r="S44" i="9" s="1"/>
  <c r="R11" i="9"/>
  <c r="R44" i="9" s="1"/>
  <c r="Q11" i="9"/>
  <c r="Q44" i="9" s="1"/>
  <c r="P11" i="9"/>
  <c r="P44" i="9" s="1"/>
  <c r="O11" i="9"/>
  <c r="O44" i="9" s="1"/>
  <c r="N11" i="9"/>
  <c r="N44" i="9" s="1"/>
  <c r="M11" i="9"/>
  <c r="M44" i="9" s="1"/>
  <c r="L11" i="9"/>
  <c r="L44" i="9" s="1"/>
  <c r="L74" i="9" s="1"/>
  <c r="L82" i="9" s="1"/>
  <c r="L87" i="9" s="1"/>
  <c r="K11" i="9"/>
  <c r="J11" i="9"/>
  <c r="I11" i="9"/>
  <c r="H11" i="9"/>
  <c r="G11" i="9"/>
  <c r="E133" i="9"/>
  <c r="E138" i="9" s="1"/>
  <c r="E111" i="9"/>
  <c r="E116" i="9" s="1"/>
  <c r="E72" i="9"/>
  <c r="E58" i="9"/>
  <c r="E11" i="9"/>
  <c r="E44" i="9" s="1"/>
  <c r="E74" i="9" s="1"/>
  <c r="E82" i="9" s="1"/>
  <c r="E87" i="9" s="1"/>
  <c r="F140" i="9"/>
  <c r="F146" i="9" s="1"/>
  <c r="F11" i="9"/>
  <c r="F44" i="9" s="1"/>
  <c r="D128" i="5"/>
  <c r="D111" i="5"/>
  <c r="D124" i="5"/>
  <c r="D91" i="5"/>
  <c r="D45" i="5"/>
  <c r="D52" i="5" s="1"/>
  <c r="D25" i="5"/>
  <c r="E124" i="5"/>
  <c r="E128" i="5" s="1"/>
  <c r="E111" i="5"/>
  <c r="E91" i="5"/>
  <c r="E45" i="5"/>
  <c r="E52" i="5" s="1"/>
  <c r="E25" i="5"/>
  <c r="F124" i="5"/>
  <c r="F128" i="5" s="1"/>
  <c r="F111" i="5"/>
  <c r="F91" i="5"/>
  <c r="F45" i="5"/>
  <c r="F52" i="5" s="1"/>
  <c r="F25" i="5"/>
  <c r="F54" i="5" s="1"/>
  <c r="N39" i="5"/>
  <c r="N45" i="5" s="1"/>
  <c r="N52" i="5" s="1"/>
  <c r="N18" i="5"/>
  <c r="N25" i="5" s="1"/>
  <c r="M107" i="5"/>
  <c r="M111" i="5" s="1"/>
  <c r="M86" i="5"/>
  <c r="M91" i="5" s="1"/>
  <c r="M39" i="5"/>
  <c r="M18" i="5"/>
  <c r="M25" i="5" s="1"/>
  <c r="L107" i="5"/>
  <c r="L111" i="5" s="1"/>
  <c r="L86" i="5"/>
  <c r="L91" i="5" s="1"/>
  <c r="L39" i="5"/>
  <c r="L45" i="5" s="1"/>
  <c r="L52" i="5" s="1"/>
  <c r="L18" i="5"/>
  <c r="L25" i="5" s="1"/>
  <c r="J107" i="5"/>
  <c r="J111" i="5" s="1"/>
  <c r="J86" i="5"/>
  <c r="J91" i="5" s="1"/>
  <c r="J39" i="5"/>
  <c r="J45" i="5" s="1"/>
  <c r="J52" i="5" s="1"/>
  <c r="J18" i="5"/>
  <c r="J25" i="5" s="1"/>
  <c r="I107" i="5"/>
  <c r="I111" i="5" s="1"/>
  <c r="I86" i="5"/>
  <c r="I91" i="5" s="1"/>
  <c r="I39" i="5"/>
  <c r="I18" i="5"/>
  <c r="H107" i="5"/>
  <c r="H111" i="5" s="1"/>
  <c r="H86" i="5"/>
  <c r="H91" i="5" s="1"/>
  <c r="H39" i="5"/>
  <c r="H45" i="5" s="1"/>
  <c r="H52" i="5" s="1"/>
  <c r="H18" i="5"/>
  <c r="H25" i="5" s="1"/>
  <c r="Z124" i="5"/>
  <c r="Y124" i="5"/>
  <c r="X124" i="5"/>
  <c r="W124" i="5"/>
  <c r="V124" i="5"/>
  <c r="U124" i="5"/>
  <c r="T124" i="5"/>
  <c r="S124" i="5"/>
  <c r="S128" i="5" s="1"/>
  <c r="R124" i="5"/>
  <c r="R128" i="5" s="1"/>
  <c r="Q124" i="5"/>
  <c r="Q128" i="5" s="1"/>
  <c r="P124" i="5"/>
  <c r="O124" i="5"/>
  <c r="O128" i="5" s="1"/>
  <c r="N124" i="5"/>
  <c r="N128" i="5" s="1"/>
  <c r="M124" i="5"/>
  <c r="M128" i="5" s="1"/>
  <c r="L124" i="5"/>
  <c r="L128" i="5" s="1"/>
  <c r="K124" i="5"/>
  <c r="K128" i="5" s="1"/>
  <c r="J124" i="5"/>
  <c r="J128" i="5" s="1"/>
  <c r="I124" i="5"/>
  <c r="I128" i="5" s="1"/>
  <c r="H124" i="5"/>
  <c r="H128" i="5" s="1"/>
  <c r="G124" i="5"/>
  <c r="G128" i="5" s="1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K111" i="5"/>
  <c r="G11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K91" i="5"/>
  <c r="G91" i="5"/>
  <c r="Z45" i="5"/>
  <c r="Z52" i="5" s="1"/>
  <c r="Y45" i="5"/>
  <c r="Y52" i="5" s="1"/>
  <c r="X45" i="5"/>
  <c r="X52" i="5" s="1"/>
  <c r="W45" i="5"/>
  <c r="W52" i="5" s="1"/>
  <c r="V45" i="5"/>
  <c r="V52" i="5" s="1"/>
  <c r="U45" i="5"/>
  <c r="U52" i="5" s="1"/>
  <c r="T45" i="5"/>
  <c r="T52" i="5" s="1"/>
  <c r="S45" i="5"/>
  <c r="S52" i="5" s="1"/>
  <c r="R45" i="5"/>
  <c r="R52" i="5" s="1"/>
  <c r="Q45" i="5"/>
  <c r="Q52" i="5" s="1"/>
  <c r="P45" i="5"/>
  <c r="P52" i="5" s="1"/>
  <c r="O45" i="5"/>
  <c r="O52" i="5" s="1"/>
  <c r="M45" i="5"/>
  <c r="M52" i="5" s="1"/>
  <c r="K45" i="5"/>
  <c r="K52" i="5" s="1"/>
  <c r="I45" i="5"/>
  <c r="I52" i="5" s="1"/>
  <c r="G45" i="5"/>
  <c r="G52" i="5" s="1"/>
  <c r="AA25" i="5"/>
  <c r="Z25" i="5"/>
  <c r="Y25" i="5"/>
  <c r="X25" i="5"/>
  <c r="W25" i="5"/>
  <c r="V25" i="5"/>
  <c r="U25" i="5"/>
  <c r="T25" i="5"/>
  <c r="S25" i="5"/>
  <c r="R25" i="5"/>
  <c r="Q25" i="5"/>
  <c r="P25" i="5"/>
  <c r="K25" i="5"/>
  <c r="I25" i="5"/>
  <c r="G25" i="5"/>
  <c r="O25" i="5"/>
  <c r="T128" i="5"/>
  <c r="C54" i="5" l="1"/>
  <c r="D130" i="5"/>
  <c r="S54" i="5"/>
  <c r="O130" i="5"/>
  <c r="D74" i="9"/>
  <c r="D82" i="9" s="1"/>
  <c r="D87" i="9" s="1"/>
  <c r="S74" i="9"/>
  <c r="S82" i="9" s="1"/>
  <c r="S87" i="9" s="1"/>
  <c r="C44" i="9"/>
  <c r="C74" i="9" s="1"/>
  <c r="C82" i="9" s="1"/>
  <c r="C87" i="9" s="1"/>
  <c r="W74" i="9"/>
  <c r="W82" i="9" s="1"/>
  <c r="W87" i="9" s="1"/>
  <c r="X74" i="9"/>
  <c r="X82" i="9" s="1"/>
  <c r="X87" i="9" s="1"/>
  <c r="V74" i="9"/>
  <c r="V82" i="9" s="1"/>
  <c r="V87" i="9" s="1"/>
  <c r="Y74" i="9"/>
  <c r="Y82" i="9" s="1"/>
  <c r="Y87" i="9" s="1"/>
  <c r="N74" i="9"/>
  <c r="N82" i="9" s="1"/>
  <c r="N87" i="9" s="1"/>
  <c r="P74" i="9"/>
  <c r="P82" i="9" s="1"/>
  <c r="P87" i="9" s="1"/>
  <c r="Q74" i="9"/>
  <c r="Q82" i="9" s="1"/>
  <c r="Q87" i="9" s="1"/>
  <c r="R74" i="9"/>
  <c r="R82" i="9" s="1"/>
  <c r="R87" i="9" s="1"/>
  <c r="F74" i="9"/>
  <c r="T74" i="9"/>
  <c r="T82" i="9" s="1"/>
  <c r="T87" i="9" s="1"/>
  <c r="M74" i="9"/>
  <c r="M82" i="9" s="1"/>
  <c r="M87" i="9" s="1"/>
  <c r="H74" i="9"/>
  <c r="H82" i="9" s="1"/>
  <c r="H87" i="9" s="1"/>
  <c r="O74" i="9"/>
  <c r="O82" i="9" s="1"/>
  <c r="O87" i="9" s="1"/>
  <c r="U74" i="9"/>
  <c r="U82" i="9" s="1"/>
  <c r="U87" i="9" s="1"/>
  <c r="D54" i="5"/>
  <c r="E130" i="5"/>
  <c r="Y54" i="5"/>
  <c r="T54" i="5"/>
  <c r="Z54" i="5"/>
  <c r="W54" i="5"/>
  <c r="E54" i="5"/>
  <c r="F130" i="5"/>
  <c r="O54" i="5"/>
  <c r="P54" i="5"/>
  <c r="V54" i="5"/>
  <c r="N130" i="5"/>
  <c r="G130" i="5"/>
  <c r="R54" i="5"/>
  <c r="X54" i="5"/>
  <c r="U54" i="5"/>
  <c r="Q54" i="5"/>
  <c r="G54" i="5"/>
  <c r="T130" i="5"/>
  <c r="S130" i="5"/>
  <c r="N54" i="5"/>
  <c r="M130" i="5"/>
  <c r="M54" i="5"/>
  <c r="L130" i="5"/>
  <c r="K130" i="5"/>
  <c r="L54" i="5"/>
  <c r="J130" i="5"/>
  <c r="J54" i="5"/>
  <c r="I130" i="5"/>
  <c r="I54" i="5"/>
  <c r="H130" i="5"/>
  <c r="H54" i="5"/>
  <c r="K54" i="5"/>
  <c r="R130" i="5"/>
  <c r="Q130" i="5"/>
  <c r="U128" i="5"/>
  <c r="U130" i="5" s="1"/>
  <c r="F82" i="9" l="1"/>
  <c r="F87" i="9" s="1"/>
  <c r="V128" i="5"/>
  <c r="V130" i="5" s="1"/>
  <c r="W128" i="5"/>
  <c r="W130" i="5" s="1"/>
  <c r="X128" i="5"/>
  <c r="X130" i="5" s="1"/>
  <c r="Y128" i="5"/>
  <c r="Y130" i="5" s="1"/>
  <c r="Z128" i="5"/>
  <c r="AA124" i="5"/>
  <c r="AA128" i="5" s="1"/>
  <c r="AA111" i="5"/>
  <c r="AA91" i="5"/>
  <c r="AA45" i="5"/>
  <c r="AA52" i="5" s="1"/>
  <c r="Z130" i="5" l="1"/>
  <c r="AA130" i="5"/>
  <c r="AA54" i="5"/>
</calcChain>
</file>

<file path=xl/sharedStrings.xml><?xml version="1.0" encoding="utf-8"?>
<sst xmlns="http://schemas.openxmlformats.org/spreadsheetml/2006/main" count="426" uniqueCount="250">
  <si>
    <t>BALANÇO PATRIMONIAL</t>
  </si>
  <si>
    <t>(Valores expressos em milhares de reais)</t>
  </si>
  <si>
    <t>ATIVO - COPEL CONSOLIDADO</t>
  </si>
  <si>
    <t>30.09.2025</t>
  </si>
  <si>
    <t>30.06.2025</t>
  </si>
  <si>
    <t>31.03.2025</t>
  </si>
  <si>
    <t>31.12.2024</t>
  </si>
  <si>
    <t>30.09.2024</t>
  </si>
  <si>
    <t>30.06.2024</t>
  </si>
  <si>
    <t>31.03.2024</t>
  </si>
  <si>
    <t>31.12.2023</t>
  </si>
  <si>
    <t>30.09.2023</t>
  </si>
  <si>
    <t>30.06.2023</t>
  </si>
  <si>
    <t>31.03.2023</t>
  </si>
  <si>
    <t>31.12.2022</t>
  </si>
  <si>
    <t>30.09.2022</t>
  </si>
  <si>
    <t>30.06.2022</t>
  </si>
  <si>
    <t>31.03.2022</t>
  </si>
  <si>
    <t>31.12.2021</t>
  </si>
  <si>
    <t>30.09.2021</t>
  </si>
  <si>
    <t>30.06.2021</t>
  </si>
  <si>
    <t>31.03.2021</t>
  </si>
  <si>
    <t>31.12.2020</t>
  </si>
  <si>
    <t>30.09.2020</t>
  </si>
  <si>
    <t>30.06.2020</t>
  </si>
  <si>
    <t>31.03.2020</t>
  </si>
  <si>
    <t>31.12.2019</t>
  </si>
  <si>
    <t>CIRCULANTE</t>
  </si>
  <si>
    <t>Caixa e equivalentes de caixa</t>
  </si>
  <si>
    <t>Títulos e valores mobiliários</t>
  </si>
  <si>
    <t>Cauções e depósitos vinculados</t>
  </si>
  <si>
    <t>Clientes</t>
  </si>
  <si>
    <t xml:space="preserve">Dividendos a receber </t>
  </si>
  <si>
    <t>Repasse CRC ao Governo do Estado do Paraná</t>
  </si>
  <si>
    <t>Ativos financeiros setoriais líquidos</t>
  </si>
  <si>
    <t>Contas a receber vinculadas à concessão</t>
  </si>
  <si>
    <t>Ativos de contrato</t>
  </si>
  <si>
    <t>Valor justo na compra e venda de energia</t>
  </si>
  <si>
    <t xml:space="preserve">Outros créditos </t>
  </si>
  <si>
    <t>Estoques</t>
  </si>
  <si>
    <t>Imposto de renda e contribuição social</t>
  </si>
  <si>
    <t>Outros tributos a recuperar</t>
  </si>
  <si>
    <t>Despesas antecipadas</t>
  </si>
  <si>
    <t>Partes relacionadas</t>
  </si>
  <si>
    <t>Ativos classificados como mantidos para venda</t>
  </si>
  <si>
    <t>NÃO CIRCULANTE</t>
  </si>
  <si>
    <t>Realizável a Longo Prazo</t>
  </si>
  <si>
    <t>Outros investimentos temporários</t>
  </si>
  <si>
    <t xml:space="preserve">Depósitos judiciais </t>
  </si>
  <si>
    <t>Imposto de renda e contribuição social diferidos</t>
  </si>
  <si>
    <t>Investimentos</t>
  </si>
  <si>
    <t>Imobilizado</t>
  </si>
  <si>
    <t>Intangível</t>
  </si>
  <si>
    <t>Direito de uso de ativos</t>
  </si>
  <si>
    <t>TOTAL DO ATIVO</t>
  </si>
  <si>
    <t>PASSIVO - COPEL CONSOLIDADO</t>
  </si>
  <si>
    <t>Obrigações sociais e trabalhistas</t>
  </si>
  <si>
    <t xml:space="preserve">Fornecedores </t>
  </si>
  <si>
    <t>Outras obrigações fiscais</t>
  </si>
  <si>
    <t>Empréstimos e financiamentos</t>
  </si>
  <si>
    <t xml:space="preserve">Debêntures </t>
  </si>
  <si>
    <t>Dividendos a pagar</t>
  </si>
  <si>
    <t xml:space="preserve">Benefícios pós-emprego  </t>
  </si>
  <si>
    <t>Encargos setoriais a recolher</t>
  </si>
  <si>
    <t>Pesquisa e desenvolvimento e eficiência energética</t>
  </si>
  <si>
    <t>Contas a pagar vinculadas à concessão</t>
  </si>
  <si>
    <t>Passivos financeiros setoriais</t>
  </si>
  <si>
    <t>Passivo de arrendamentos</t>
  </si>
  <si>
    <t>Outras contas a pagar</t>
  </si>
  <si>
    <t>PIS/Pasep e Cofins a restituir para consumidores</t>
  </si>
  <si>
    <t>Provisão para destinação de crédito de PIS e Cofins</t>
  </si>
  <si>
    <t>Provisões para litígios</t>
  </si>
  <si>
    <t>Passivos associados a ativos classificados como mantidos para venda</t>
  </si>
  <si>
    <t>Fornecedores</t>
  </si>
  <si>
    <t xml:space="preserve">Empréstimos e financiamentos </t>
  </si>
  <si>
    <t>Debêntures</t>
  </si>
  <si>
    <t>Benefícios pós-emprego</t>
  </si>
  <si>
    <t xml:space="preserve">Outras contas a pagar </t>
  </si>
  <si>
    <t>PATRIMÔNIO LÍQUIDO</t>
  </si>
  <si>
    <t>Atribuível aos acionistas da empresa controladora</t>
  </si>
  <si>
    <t>Capital social</t>
  </si>
  <si>
    <t>Reservas de capital</t>
  </si>
  <si>
    <t>Ajustes de avaliação patrimonial</t>
  </si>
  <si>
    <t>Ações em tesouraria</t>
  </si>
  <si>
    <t>Reserva legal</t>
  </si>
  <si>
    <t>Reserva de incentivos fiscais</t>
  </si>
  <si>
    <t>Reserva de retenção de lucros</t>
  </si>
  <si>
    <t>Dividendo adicional proposto</t>
  </si>
  <si>
    <t>Lucros acumulados</t>
  </si>
  <si>
    <t>Atribuível aos acionistas não controladores</t>
  </si>
  <si>
    <t>TOTAL DO PASSIVO</t>
  </si>
  <si>
    <t>DEMONSTRAÇÃO DO RESULTADO DO EXERCÍCIO - ACUMULADO</t>
  </si>
  <si>
    <t>RECEITA OPERACIONAL LÍQUIDA</t>
  </si>
  <si>
    <t>Fornecimento de energia elétrica</t>
  </si>
  <si>
    <t>Suprimento de energia elétrica</t>
  </si>
  <si>
    <t>Disponibilidade da rede elétrica (TUSD/ TUST)</t>
  </si>
  <si>
    <t>Receita de construção</t>
  </si>
  <si>
    <t>Valor justo do ativo indenizável da concessão</t>
  </si>
  <si>
    <t>Distribuição de gás canalizado</t>
  </si>
  <si>
    <t>Resultado de ativos e passivos financeiros setoriais</t>
  </si>
  <si>
    <t>Outras receitas operacionais</t>
  </si>
  <si>
    <t>CUSTOS E DESPESAS OPERACIONAIS</t>
  </si>
  <si>
    <t>Energia elétrica comprada para revenda</t>
  </si>
  <si>
    <t>Encargos de uso da rede elétrica</t>
  </si>
  <si>
    <t>Pessoal e administradores</t>
  </si>
  <si>
    <t>Planos previdenciário e assistencial</t>
  </si>
  <si>
    <t>Material</t>
  </si>
  <si>
    <t>Matéria-prima e insumos para produção de energia</t>
  </si>
  <si>
    <t>Gás natural e insumos para operação de gás</t>
  </si>
  <si>
    <t>Serviços de terceiros</t>
  </si>
  <si>
    <t>Depreciação e amortização</t>
  </si>
  <si>
    <t>Provisões e reversões</t>
  </si>
  <si>
    <t>Custo de construção</t>
  </si>
  <si>
    <t>Outros custos e despesas operacionais</t>
  </si>
  <si>
    <t>Repactuação Risco Hidrológico - GSF</t>
  </si>
  <si>
    <t>Provisão para destinação de créditos de PIS e Cofins</t>
  </si>
  <si>
    <t>RESULTADO DE EQUIVALÊNCIA PATRIMONIAL</t>
  </si>
  <si>
    <t>LUCRO ANTES DO RESULTADO FIN. E TRIBUTOS (EBIT)</t>
  </si>
  <si>
    <t>RESULTADO FINANCEIRO</t>
  </si>
  <si>
    <t>Receitas financeiras</t>
  </si>
  <si>
    <t>Despesas financeiras</t>
  </si>
  <si>
    <t>Atualização de provisão para destinação de créditos de PIS e Cofins</t>
  </si>
  <si>
    <t>LUCRO OPERACIONAL</t>
  </si>
  <si>
    <t>IMPOSTO DE RENDA E CONTRIBUIÇÃO SOCIAL (RESULTADO)</t>
  </si>
  <si>
    <t>Imposto de Renda e Contribuição Social</t>
  </si>
  <si>
    <t>Imposto de Renda e Contribuição Social diferidos</t>
  </si>
  <si>
    <t>LUCRO LÍQUIDO operações continuadas</t>
  </si>
  <si>
    <t>LUCRO LÍQUIDO operações descontinuadas</t>
  </si>
  <si>
    <t>LUCRO LÍQUIDO</t>
  </si>
  <si>
    <t>Atribuído aos acionistas da empresa controladora</t>
  </si>
  <si>
    <t>Atribuído aos acionistas da empresa controladora - operações continuadas</t>
  </si>
  <si>
    <t>Atribuído aos acionistas da empresa controladora - operações descontinuadas</t>
  </si>
  <si>
    <t>Atribuído aos acionistas não controladores</t>
  </si>
  <si>
    <t>Atribuído aos acionistas não controladores decorrente de operações em continuidade</t>
  </si>
  <si>
    <t>Atribuído aos acionistas não controladores decorrente de operações descontinuadas</t>
  </si>
  <si>
    <t>EBITDA</t>
  </si>
  <si>
    <t>DEMONSTRAÇÃO DO RESULTADO DO EXERCÍCIO - TRIMESTRAL</t>
  </si>
  <si>
    <t>COPEL CONSOLIDADO</t>
  </si>
  <si>
    <t>3T25</t>
  </si>
  <si>
    <t>2T25</t>
  </si>
  <si>
    <t>1T25</t>
  </si>
  <si>
    <t>4T24</t>
  </si>
  <si>
    <t>3T24</t>
  </si>
  <si>
    <t>2T24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</si>
  <si>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</si>
  <si>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</si>
  <si>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</si>
  <si>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</si>
  <si>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</si>
  <si>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</si>
  <si>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</si>
  <si>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</si>
  <si>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</si>
  <si>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</si>
  <si>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</si>
  <si>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</si>
  <si>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</si>
  <si>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</si>
  <si>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</si>
  <si>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</si>
  <si>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</si>
  <si>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 xml:space="preserve">Fornecimento de energia elétrica </t>
  </si>
  <si>
    <t>DEMONSTRAÇÕES DOS FLUXOS DE CAIXA</t>
  </si>
  <si>
    <t>FLUXO DE CAIXA DAS ATIVIDADES OPERACIONAIS</t>
  </si>
  <si>
    <t>Lucro líquido do período proveniente de operações em continuidade</t>
  </si>
  <si>
    <t>Lucro líquido do período proveniente de operações descontinuadas</t>
  </si>
  <si>
    <t xml:space="preserve">Lucro líquido do período </t>
  </si>
  <si>
    <t>Ajustes para a reconciliação do lucro líquido do período com a
 geração de caixa das atividades operacionais:</t>
  </si>
  <si>
    <t>Encargos, variações monetárias e cambiais não realizadas - líquidas</t>
  </si>
  <si>
    <t>Juros efetivos - bonificação pela outorga de contrato de concessão em regime de cotas</t>
  </si>
  <si>
    <t>Resultado de contratos de concessão de transmissão</t>
  </si>
  <si>
    <t>Recuperação de PIS/Pasep e Cofins sobre ICMS</t>
  </si>
  <si>
    <t>Resultado da equivalência patrimonial</t>
  </si>
  <si>
    <t>Apropriação de obrigações de benefícios pós emprego</t>
  </si>
  <si>
    <t>Apropriação das contribuições previdenciárias e assistenciais</t>
  </si>
  <si>
    <t>Apropriação de programas de pesquisa e desenvolvimento e eficiência energética</t>
  </si>
  <si>
    <t>Reconhecimento do valor justo do ativo indenizável da concessão</t>
  </si>
  <si>
    <t>Provisão decorrente do programa de demissão voluntária</t>
  </si>
  <si>
    <t>Incentivos de longo prazo</t>
  </si>
  <si>
    <t>Perdas estimadas, provisões e reversões operacionais líquidas</t>
  </si>
  <si>
    <t>Resultado da repactuação do risco hidrológico - GSF</t>
  </si>
  <si>
    <t>Realização de mais/menos valia em combinações de negócios</t>
  </si>
  <si>
    <t>Valor justo nas operações de compra e venda de energia no mercado ativo</t>
  </si>
  <si>
    <t>Valor justo nas operações com derivativos</t>
  </si>
  <si>
    <t>Ajuste a valor justo de instrumentos da dívida e Hedge (swap)</t>
  </si>
  <si>
    <t>Baixas de contas a receber vinculadas à concessão</t>
  </si>
  <si>
    <t>Baixas de ativos de contrato</t>
  </si>
  <si>
    <t>Resultado das baixas de imobilizado</t>
  </si>
  <si>
    <t>Resultado das baixas de intangíveis</t>
  </si>
  <si>
    <t>Resultado das baixas de direito de uso de ativos e passivo de arrendamentos - líquido</t>
  </si>
  <si>
    <t>Resultado na alienação de ativos e combinação de negócios</t>
  </si>
  <si>
    <t>Lucro líquido do período das operações descontinuadas</t>
  </si>
  <si>
    <t>Outros</t>
  </si>
  <si>
    <t>Redução (aumento) dos ativos</t>
  </si>
  <si>
    <t>Dividendos e juros sobre o capital próprio recebidos</t>
  </si>
  <si>
    <t>Depósitos judiciais</t>
  </si>
  <si>
    <t>Ativos financeiros setoriais</t>
  </si>
  <si>
    <t>Outros créditos</t>
  </si>
  <si>
    <t>Imposto de renda e contribuição social a recuperar</t>
  </si>
  <si>
    <t>Aumento (redução) dos passivos</t>
  </si>
  <si>
    <t>Provisões para lítígios quitadas</t>
  </si>
  <si>
    <t>CAIXA GERADO (UTILIZADO) PELAS ATIVIDADES OPERACIONAIS</t>
  </si>
  <si>
    <t>Imposto de renda e contribuição social pagos</t>
  </si>
  <si>
    <t>Encargos de empréstimos e financiamentos pagos</t>
  </si>
  <si>
    <t>Encargos de debêntures pagos</t>
  </si>
  <si>
    <t>Encargos de passivo de arrendamentos pagos</t>
  </si>
  <si>
    <t xml:space="preserve">CAIXA LÍQUIDO GERADO (UTILIZADO) PELAS ATIVIDADES OPERACIONAIS </t>
  </si>
  <si>
    <t xml:space="preserve">    PROVENIENTES DE OPERAÇÕES EM CONTINUIDADE</t>
  </si>
  <si>
    <t>CAIXA LÍQUIDO GERADO (UTILIZADO) PELAS ATIVIDADES OPERACIONAIS</t>
  </si>
  <si>
    <t xml:space="preserve">    PROVENIENTES DE OPERAÇÕES DESCONTINUADAS</t>
  </si>
  <si>
    <t>(continua)</t>
  </si>
  <si>
    <t>Demonstrações dos Fluxos de Caixa</t>
  </si>
  <si>
    <t>em milhares de reais</t>
  </si>
  <si>
    <t>30.03.2021</t>
  </si>
  <si>
    <t>FLUXO DE CAIXA DAS ATIVIDADES DE INVESTIMENTO</t>
  </si>
  <si>
    <t>Aplicações financeiras</t>
  </si>
  <si>
    <t>Aquisições de ativos de contrato</t>
  </si>
  <si>
    <t>Aquisições de controladas - efeito no caixa</t>
  </si>
  <si>
    <t>Alienação de investimentos</t>
  </si>
  <si>
    <t>Aportes em investimentos</t>
  </si>
  <si>
    <t>Redução de capital em investidas</t>
  </si>
  <si>
    <t>Aquisições de imobilizado</t>
  </si>
  <si>
    <t>Alienações de imobilizado</t>
  </si>
  <si>
    <t>Aquisições de intangível</t>
  </si>
  <si>
    <t>Aquisição de investimentos</t>
  </si>
  <si>
    <t xml:space="preserve">CAIXA LÍQUIDO UTILIZADO PELAS ATIVIDADES DE INVESTIMENTO </t>
  </si>
  <si>
    <t>CAIXA LÍQUIDO UTILIZADO PELAS ATIVIDADES DE INVESTIMENTO</t>
  </si>
  <si>
    <t>FLUXO DE CAIXA DAS ATIVIDADES DE FINANCIAMENTO</t>
  </si>
  <si>
    <t>Ingressos de empréstimos e financiamentos</t>
  </si>
  <si>
    <t>Custos de transação na captação de empréstimos e financiamentos</t>
  </si>
  <si>
    <t>Ingressos de debêntures emitidas</t>
  </si>
  <si>
    <t>Custos de transação na emissão de debêntures</t>
  </si>
  <si>
    <t>Amortizações de principal de empréstimos e financiamentos</t>
  </si>
  <si>
    <t>Amortizações de principal de debêntures</t>
  </si>
  <si>
    <t>Amortizações de principal de passivo de arrendamentos</t>
  </si>
  <si>
    <t>Aumento de capital</t>
  </si>
  <si>
    <t>Custos de transação no aumento de capital</t>
  </si>
  <si>
    <t>Recompra de ações próprias</t>
  </si>
  <si>
    <t>Dividendos e juros sobre o capital próprio pagos</t>
  </si>
  <si>
    <t>CAIXA LÍQUIDO GERADO (UTILIZADO) PELAS ATIVIDADES DE FINANCIAMENTO</t>
  </si>
  <si>
    <t>CAIXA LÍQUIDO UTILIZADO PELAS ATIVIDADES DE FINANCIAMENTO</t>
  </si>
  <si>
    <t>TOTAL DOS EFEITOS NO CAIXA E EQUIVALENTES DE CAIXA</t>
  </si>
  <si>
    <t>Saldo inicial de caixa e equivalentes de caixa</t>
  </si>
  <si>
    <t>Saldo final de caixa e equivalentes de caixa</t>
  </si>
  <si>
    <t>Variação / Saldo final de caixa e equivalentes de caixa proveniente de operações descontinuadas</t>
  </si>
  <si>
    <t>VARIAÇÃO NO CAIXA E EQUIVALENTES DE CAIXA</t>
  </si>
  <si>
    <t>31.12.2025</t>
  </si>
  <si>
    <t>Prêmio pago aos acionistas</t>
  </si>
  <si>
    <t>4T25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</si>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</sst>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(* #,##0_);_(* \(#,##0\);_(* &quot;-&quot;_);_(@_)"/>
    <numFmt numFmtId="167" formatCode="_-* #,##0.00_-;\-* #,##0.00_-;_-* \-??_-;_-@_-"/>
    <numFmt numFmtId="168" formatCode="_(* #,##0_);_(* \(#,##0\);_(* \-??_);_(@_)"/>
    <numFmt numFmtId="169" formatCode="_-* #,##0_-;\-* #,##0_-;_-* &quot;-&quot;??_-;_-@_-"/>
    <numFmt numFmtId="170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 applyProtection="0"/>
    <xf numFmtId="4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38" fontId="3" fillId="0" borderId="0" xfId="0" applyNumberFormat="1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38" fontId="3" fillId="0" borderId="0" xfId="0" applyNumberFormat="1" applyFont="1" applyAlignment="1">
      <alignment horizontal="center"/>
    </xf>
    <xf numFmtId="0" fontId="1" fillId="0" borderId="2" xfId="0" applyFont="1" applyBorder="1"/>
    <xf numFmtId="0" fontId="3" fillId="0" borderId="0" xfId="0" applyFont="1" applyAlignment="1">
      <alignment horizontal="center"/>
    </xf>
    <xf numFmtId="166" fontId="1" fillId="0" borderId="0" xfId="0" applyNumberFormat="1" applyFont="1"/>
    <xf numFmtId="0" fontId="3" fillId="0" borderId="0" xfId="0" applyFont="1"/>
    <xf numFmtId="166" fontId="1" fillId="0" borderId="0" xfId="0" applyNumberFormat="1" applyFont="1" applyAlignment="1">
      <alignment horizontal="left" indent="1"/>
    </xf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166" fontId="3" fillId="0" borderId="3" xfId="0" applyNumberFormat="1" applyFont="1" applyBorder="1"/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8" applyFont="1"/>
    <xf numFmtId="0" fontId="1" fillId="0" borderId="0" xfId="3"/>
    <xf numFmtId="0" fontId="1" fillId="0" borderId="0" xfId="8" applyAlignment="1">
      <alignment horizontal="left" indent="1"/>
    </xf>
    <xf numFmtId="168" fontId="1" fillId="0" borderId="0" xfId="3" applyNumberFormat="1"/>
    <xf numFmtId="0" fontId="1" fillId="2" borderId="0" xfId="3" applyFill="1"/>
    <xf numFmtId="0" fontId="3" fillId="2" borderId="4" xfId="8" applyFont="1" applyFill="1" applyBorder="1" applyAlignment="1">
      <alignment horizontal="left" indent="1"/>
    </xf>
    <xf numFmtId="38" fontId="3" fillId="0" borderId="0" xfId="0" applyNumberFormat="1" applyFont="1" applyAlignment="1">
      <alignment horizontal="left"/>
    </xf>
    <xf numFmtId="38" fontId="3" fillId="0" borderId="3" xfId="0" applyNumberFormat="1" applyFont="1" applyBorder="1" applyAlignment="1">
      <alignment horizontal="center"/>
    </xf>
    <xf numFmtId="0" fontId="1" fillId="0" borderId="3" xfId="0" applyFont="1" applyBorder="1"/>
    <xf numFmtId="38" fontId="4" fillId="0" borderId="0" xfId="0" applyNumberFormat="1" applyFont="1" applyAlignment="1">
      <alignment horizontal="center"/>
    </xf>
    <xf numFmtId="169" fontId="3" fillId="0" borderId="1" xfId="10" applyNumberFormat="1" applyFont="1" applyBorder="1" applyAlignment="1">
      <alignment horizontal="centerContinuous"/>
    </xf>
    <xf numFmtId="165" fontId="3" fillId="0" borderId="5" xfId="0" applyNumberFormat="1" applyFont="1" applyBorder="1" applyAlignment="1">
      <alignment horizontal="right"/>
    </xf>
    <xf numFmtId="168" fontId="1" fillId="0" borderId="6" xfId="8" applyNumberFormat="1" applyBorder="1" applyAlignment="1">
      <alignment horizontal="left" indent="1"/>
    </xf>
    <xf numFmtId="168" fontId="1" fillId="0" borderId="6" xfId="9" applyNumberFormat="1" applyFill="1" applyBorder="1" applyAlignment="1" applyProtection="1"/>
    <xf numFmtId="168" fontId="3" fillId="0" borderId="7" xfId="9" applyNumberFormat="1" applyFont="1" applyFill="1" applyBorder="1" applyAlignment="1" applyProtection="1">
      <protection hidden="1"/>
    </xf>
    <xf numFmtId="168" fontId="1" fillId="0" borderId="7" xfId="8" applyNumberFormat="1" applyBorder="1" applyAlignment="1">
      <alignment horizontal="left" indent="1"/>
    </xf>
    <xf numFmtId="168" fontId="1" fillId="0" borderId="7" xfId="9" applyNumberFormat="1" applyFill="1" applyBorder="1" applyAlignment="1" applyProtection="1"/>
    <xf numFmtId="168" fontId="1" fillId="0" borderId="7" xfId="9" applyNumberFormat="1" applyFill="1" applyBorder="1" applyAlignment="1" applyProtection="1">
      <protection hidden="1"/>
    </xf>
    <xf numFmtId="168" fontId="3" fillId="0" borderId="7" xfId="8" applyNumberFormat="1" applyFont="1" applyBorder="1" applyAlignment="1">
      <alignment horizontal="left" indent="1"/>
    </xf>
    <xf numFmtId="168" fontId="3" fillId="0" borderId="7" xfId="8" applyNumberFormat="1" applyFont="1" applyBorder="1"/>
    <xf numFmtId="168" fontId="3" fillId="0" borderId="7" xfId="9" applyNumberFormat="1" applyFont="1" applyFill="1" applyBorder="1" applyAlignment="1" applyProtection="1"/>
    <xf numFmtId="168" fontId="3" fillId="2" borderId="8" xfId="9" applyNumberFormat="1" applyFont="1" applyFill="1" applyBorder="1" applyAlignment="1" applyProtection="1"/>
    <xf numFmtId="0" fontId="3" fillId="0" borderId="2" xfId="0" applyFont="1" applyBorder="1"/>
    <xf numFmtId="165" fontId="3" fillId="0" borderId="5" xfId="0" applyNumberFormat="1" applyFont="1" applyBorder="1" applyAlignment="1">
      <alignment horizontal="center" vertical="center"/>
    </xf>
    <xf numFmtId="168" fontId="1" fillId="0" borderId="6" xfId="8" applyNumberFormat="1" applyBorder="1" applyAlignment="1">
      <alignment vertical="center" indent="1"/>
    </xf>
    <xf numFmtId="168" fontId="1" fillId="0" borderId="6" xfId="9" applyNumberFormat="1" applyFill="1" applyBorder="1" applyAlignment="1" applyProtection="1">
      <alignment vertical="center"/>
    </xf>
    <xf numFmtId="168" fontId="3" fillId="0" borderId="7" xfId="9" applyNumberFormat="1" applyFont="1" applyFill="1" applyBorder="1" applyAlignment="1" applyProtection="1">
      <alignment horizontal="right" vertical="center"/>
      <protection hidden="1"/>
    </xf>
    <xf numFmtId="168" fontId="1" fillId="0" borderId="7" xfId="9" applyNumberFormat="1" applyFill="1" applyBorder="1" applyAlignment="1" applyProtection="1">
      <alignment horizontal="right" vertical="center"/>
    </xf>
    <xf numFmtId="168" fontId="1" fillId="0" borderId="7" xfId="9" applyNumberFormat="1" applyFill="1" applyBorder="1" applyAlignment="1" applyProtection="1">
      <alignment horizontal="right" vertical="center"/>
      <protection hidden="1"/>
    </xf>
    <xf numFmtId="168" fontId="1" fillId="0" borderId="7" xfId="8" applyNumberFormat="1" applyBorder="1" applyAlignment="1">
      <alignment horizontal="right" vertical="center" indent="1"/>
    </xf>
    <xf numFmtId="168" fontId="3" fillId="0" borderId="7" xfId="8" applyNumberFormat="1" applyFont="1" applyBorder="1" applyAlignment="1">
      <alignment horizontal="right" vertical="center"/>
    </xf>
    <xf numFmtId="168" fontId="3" fillId="0" borderId="7" xfId="9" applyNumberFormat="1" applyFont="1" applyFill="1" applyBorder="1" applyAlignment="1" applyProtection="1">
      <alignment horizontal="right" vertical="center"/>
    </xf>
    <xf numFmtId="168" fontId="1" fillId="0" borderId="7" xfId="9" applyNumberFormat="1" applyFill="1" applyBorder="1" applyAlignment="1" applyProtection="1">
      <alignment vertical="center"/>
      <protection hidden="1"/>
    </xf>
    <xf numFmtId="168" fontId="1" fillId="0" borderId="7" xfId="8" applyNumberFormat="1" applyBorder="1" applyAlignment="1">
      <alignment vertical="center" indent="1"/>
    </xf>
    <xf numFmtId="168" fontId="3" fillId="2" borderId="8" xfId="9" applyNumberFormat="1" applyFont="1" applyFill="1" applyBorder="1" applyAlignment="1" applyProtection="1">
      <alignment vertical="center"/>
    </xf>
    <xf numFmtId="168" fontId="3" fillId="2" borderId="8" xfId="9" applyNumberFormat="1" applyFont="1" applyFill="1" applyBorder="1" applyAlignment="1" applyProtection="1">
      <alignment horizontal="right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66" fontId="1" fillId="0" borderId="7" xfId="0" applyNumberFormat="1" applyFont="1" applyBorder="1"/>
    <xf numFmtId="166" fontId="3" fillId="0" borderId="7" xfId="0" applyNumberFormat="1" applyFont="1" applyBorder="1"/>
    <xf numFmtId="166" fontId="1" fillId="0" borderId="7" xfId="0" applyNumberFormat="1" applyFont="1" applyBorder="1" applyAlignment="1">
      <alignment horizontal="left" indent="1"/>
    </xf>
    <xf numFmtId="166" fontId="3" fillId="0" borderId="9" xfId="0" applyNumberFormat="1" applyFont="1" applyBorder="1"/>
    <xf numFmtId="38" fontId="3" fillId="0" borderId="10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65" fontId="3" fillId="0" borderId="2" xfId="0" applyNumberFormat="1" applyFont="1" applyBorder="1" applyAlignment="1">
      <alignment horizontal="right"/>
    </xf>
    <xf numFmtId="168" fontId="1" fillId="0" borderId="12" xfId="9" applyNumberFormat="1" applyFill="1" applyBorder="1" applyAlignment="1" applyProtection="1"/>
    <xf numFmtId="168" fontId="3" fillId="0" borderId="0" xfId="9" applyNumberFormat="1" applyFont="1" applyFill="1" applyBorder="1" applyAlignment="1" applyProtection="1">
      <protection hidden="1"/>
    </xf>
    <xf numFmtId="168" fontId="1" fillId="0" borderId="0" xfId="9" applyNumberFormat="1" applyFill="1" applyBorder="1" applyAlignment="1" applyProtection="1"/>
    <xf numFmtId="168" fontId="1" fillId="0" borderId="0" xfId="9" applyNumberFormat="1" applyFill="1" applyBorder="1" applyAlignment="1" applyProtection="1">
      <protection hidden="1"/>
    </xf>
    <xf numFmtId="168" fontId="3" fillId="0" borderId="0" xfId="9" applyNumberFormat="1" applyFont="1" applyFill="1" applyBorder="1" applyAlignment="1" applyProtection="1"/>
    <xf numFmtId="168" fontId="3" fillId="2" borderId="4" xfId="9" applyNumberFormat="1" applyFont="1" applyFill="1" applyBorder="1" applyAlignment="1" applyProtection="1"/>
    <xf numFmtId="165" fontId="3" fillId="0" borderId="11" xfId="0" applyNumberFormat="1" applyFont="1" applyBorder="1" applyAlignment="1">
      <alignment horizontal="right"/>
    </xf>
    <xf numFmtId="168" fontId="1" fillId="0" borderId="13" xfId="9" applyNumberFormat="1" applyFill="1" applyBorder="1" applyAlignment="1" applyProtection="1"/>
    <xf numFmtId="168" fontId="3" fillId="0" borderId="14" xfId="9" applyNumberFormat="1" applyFont="1" applyFill="1" applyBorder="1" applyAlignment="1" applyProtection="1">
      <protection hidden="1"/>
    </xf>
    <xf numFmtId="168" fontId="1" fillId="0" borderId="14" xfId="9" applyNumberFormat="1" applyFill="1" applyBorder="1" applyAlignment="1" applyProtection="1"/>
    <xf numFmtId="168" fontId="1" fillId="0" borderId="14" xfId="9" applyNumberFormat="1" applyFill="1" applyBorder="1" applyAlignment="1" applyProtection="1">
      <protection hidden="1"/>
    </xf>
    <xf numFmtId="168" fontId="3" fillId="0" borderId="14" xfId="9" applyNumberFormat="1" applyFont="1" applyFill="1" applyBorder="1" applyAlignment="1" applyProtection="1"/>
    <xf numFmtId="168" fontId="3" fillId="0" borderId="14" xfId="8" applyNumberFormat="1" applyFont="1" applyBorder="1" applyAlignment="1">
      <alignment horizontal="left" indent="1"/>
    </xf>
    <xf numFmtId="168" fontId="3" fillId="2" borderId="15" xfId="9" applyNumberFormat="1" applyFont="1" applyFill="1" applyBorder="1" applyAlignment="1" applyProtection="1"/>
    <xf numFmtId="168" fontId="3" fillId="0" borderId="0" xfId="8" applyNumberFormat="1" applyFont="1" applyAlignment="1">
      <alignment horizontal="left" indent="1"/>
    </xf>
    <xf numFmtId="166" fontId="1" fillId="0" borderId="0" xfId="14" applyNumberFormat="1" applyFont="1" applyFill="1" applyBorder="1" applyAlignment="1">
      <alignment vertical="center"/>
    </xf>
    <xf numFmtId="166" fontId="3" fillId="0" borderId="0" xfId="14" applyNumberFormat="1" applyFont="1" applyFill="1" applyBorder="1" applyAlignment="1">
      <alignment horizontal="center" vertical="center"/>
    </xf>
    <xf numFmtId="166" fontId="3" fillId="0" borderId="2" xfId="14" applyNumberFormat="1" applyFont="1" applyFill="1" applyBorder="1" applyAlignment="1">
      <alignment horizontal="center" vertical="center"/>
    </xf>
    <xf numFmtId="166" fontId="1" fillId="0" borderId="0" xfId="14" applyNumberFormat="1" applyFont="1" applyFill="1" applyAlignment="1">
      <alignment vertical="center"/>
    </xf>
    <xf numFmtId="166" fontId="3" fillId="0" borderId="0" xfId="14" applyNumberFormat="1" applyFont="1" applyFill="1" applyBorder="1" applyAlignment="1">
      <alignment vertical="center"/>
    </xf>
    <xf numFmtId="166" fontId="3" fillId="0" borderId="0" xfId="14" applyNumberFormat="1" applyFont="1" applyFill="1" applyBorder="1" applyAlignment="1">
      <alignment horizontal="left" vertical="center" indent="1"/>
    </xf>
    <xf numFmtId="166" fontId="3" fillId="0" borderId="0" xfId="14" applyNumberFormat="1" applyFont="1" applyFill="1" applyBorder="1" applyAlignment="1">
      <alignment horizontal="left" vertical="center" wrapText="1" indent="1"/>
    </xf>
    <xf numFmtId="166" fontId="1" fillId="0" borderId="0" xfId="14" applyNumberFormat="1" applyFont="1" applyFill="1" applyBorder="1" applyAlignment="1">
      <alignment horizontal="left" vertical="center" indent="1"/>
    </xf>
    <xf numFmtId="166" fontId="1" fillId="0" borderId="0" xfId="14" applyNumberFormat="1" applyFont="1" applyFill="1" applyBorder="1" applyAlignment="1">
      <alignment horizontal="left" vertical="center" indent="2"/>
    </xf>
    <xf numFmtId="166" fontId="3" fillId="0" borderId="0" xfId="14" applyNumberFormat="1" applyFont="1" applyFill="1" applyBorder="1" applyAlignment="1">
      <alignment horizontal="left" vertical="center"/>
    </xf>
    <xf numFmtId="166" fontId="1" fillId="0" borderId="0" xfId="14" applyNumberFormat="1" applyFont="1" applyFill="1" applyBorder="1" applyAlignment="1">
      <alignment horizontal="left" vertical="center"/>
    </xf>
    <xf numFmtId="166" fontId="3" fillId="0" borderId="16" xfId="14" applyNumberFormat="1" applyFont="1" applyFill="1" applyBorder="1" applyAlignment="1">
      <alignment vertical="center"/>
    </xf>
    <xf numFmtId="166" fontId="3" fillId="0" borderId="0" xfId="14" applyNumberFormat="1" applyFont="1" applyFill="1" applyAlignment="1">
      <alignment horizontal="center" vertical="center" wrapText="1"/>
    </xf>
    <xf numFmtId="166" fontId="3" fillId="0" borderId="0" xfId="13" quotePrefix="1" applyNumberFormat="1" applyFont="1" applyAlignment="1">
      <alignment horizontal="center" vertical="center"/>
    </xf>
    <xf numFmtId="166" fontId="1" fillId="0" borderId="0" xfId="14" applyNumberFormat="1" applyFont="1" applyFill="1" applyBorder="1" applyAlignment="1">
      <alignment horizontal="center" vertical="center"/>
    </xf>
    <xf numFmtId="0" fontId="3" fillId="0" borderId="1" xfId="13" applyFont="1" applyBorder="1" applyAlignment="1">
      <alignment horizontal="center"/>
    </xf>
    <xf numFmtId="166" fontId="3" fillId="0" borderId="0" xfId="16" applyNumberFormat="1" applyFont="1" applyAlignment="1">
      <alignment horizontal="center" vertical="center"/>
    </xf>
    <xf numFmtId="0" fontId="1" fillId="0" borderId="0" xfId="13" applyAlignment="1">
      <alignment vertical="center"/>
    </xf>
    <xf numFmtId="166" fontId="1" fillId="0" borderId="0" xfId="16" applyNumberFormat="1" applyAlignment="1">
      <alignment vertical="center"/>
    </xf>
    <xf numFmtId="166" fontId="1" fillId="0" borderId="0" xfId="13" applyNumberFormat="1" applyAlignment="1">
      <alignment vertical="center"/>
    </xf>
    <xf numFmtId="166" fontId="1" fillId="0" borderId="0" xfId="16" applyNumberFormat="1" applyAlignment="1">
      <alignment horizontal="left" vertical="center" indent="1"/>
    </xf>
    <xf numFmtId="166" fontId="1" fillId="0" borderId="3" xfId="14" applyNumberFormat="1" applyFont="1" applyFill="1" applyBorder="1" applyAlignment="1">
      <alignment horizontal="left" vertical="center"/>
    </xf>
    <xf numFmtId="166" fontId="1" fillId="0" borderId="3" xfId="14" applyNumberFormat="1" applyFont="1" applyFill="1" applyBorder="1" applyAlignment="1">
      <alignment horizontal="center" vertical="center"/>
    </xf>
    <xf numFmtId="166" fontId="3" fillId="0" borderId="3" xfId="14" applyNumberFormat="1" applyFont="1" applyFill="1" applyBorder="1" applyAlignment="1">
      <alignment horizontal="center" vertical="center"/>
    </xf>
    <xf numFmtId="165" fontId="3" fillId="0" borderId="17" xfId="14" applyNumberFormat="1" applyFont="1" applyFill="1" applyBorder="1" applyAlignment="1">
      <alignment horizontal="right"/>
    </xf>
    <xf numFmtId="165" fontId="3" fillId="0" borderId="7" xfId="14" applyNumberFormat="1" applyFont="1" applyFill="1" applyBorder="1" applyAlignment="1">
      <alignment horizontal="right"/>
    </xf>
    <xf numFmtId="165" fontId="3" fillId="0" borderId="6" xfId="14" applyNumberFormat="1" applyFont="1" applyFill="1" applyBorder="1" applyAlignment="1">
      <alignment horizontal="right" vertical="center"/>
    </xf>
    <xf numFmtId="166" fontId="1" fillId="0" borderId="7" xfId="14" applyNumberFormat="1" applyFont="1" applyFill="1" applyBorder="1" applyAlignment="1">
      <alignment vertical="center"/>
    </xf>
    <xf numFmtId="166" fontId="3" fillId="0" borderId="7" xfId="14" applyNumberFormat="1" applyFont="1" applyFill="1" applyBorder="1" applyAlignment="1">
      <alignment vertical="center"/>
    </xf>
    <xf numFmtId="166" fontId="1" fillId="0" borderId="7" xfId="13" applyNumberFormat="1" applyBorder="1"/>
    <xf numFmtId="166" fontId="3" fillId="0" borderId="17" xfId="14" applyNumberFormat="1" applyFont="1" applyFill="1" applyBorder="1" applyAlignment="1">
      <alignment vertical="center"/>
    </xf>
    <xf numFmtId="166" fontId="3" fillId="0" borderId="18" xfId="14" applyNumberFormat="1" applyFont="1" applyFill="1" applyBorder="1" applyAlignment="1">
      <alignment vertical="center"/>
    </xf>
    <xf numFmtId="43" fontId="3" fillId="0" borderId="0" xfId="10" applyFont="1" applyFill="1" applyBorder="1" applyAlignment="1">
      <alignment horizontal="center" vertical="center"/>
    </xf>
    <xf numFmtId="43" fontId="1" fillId="0" borderId="0" xfId="10" applyFont="1" applyFill="1" applyBorder="1" applyAlignment="1">
      <alignment horizontal="center" vertical="center"/>
    </xf>
    <xf numFmtId="169" fontId="3" fillId="0" borderId="1" xfId="10" applyNumberFormat="1" applyFont="1" applyFill="1" applyBorder="1" applyAlignment="1">
      <alignment horizontal="centerContinuous"/>
    </xf>
    <xf numFmtId="166" fontId="0" fillId="0" borderId="7" xfId="0" applyNumberFormat="1" applyBorder="1" applyAlignment="1">
      <alignment horizontal="left" indent="1"/>
    </xf>
    <xf numFmtId="43" fontId="1" fillId="0" borderId="0" xfId="10" applyFont="1" applyFill="1" applyAlignment="1">
      <alignment vertical="center"/>
    </xf>
    <xf numFmtId="170" fontId="1" fillId="0" borderId="0" xfId="17" applyNumberFormat="1" applyFont="1" applyFill="1" applyAlignment="1">
      <alignment vertical="center"/>
    </xf>
    <xf numFmtId="168" fontId="1" fillId="0" borderId="7" xfId="9" quotePrefix="1" applyNumberFormat="1" applyFill="1" applyBorder="1" applyAlignment="1" applyProtection="1">
      <protection hidden="1"/>
    </xf>
  </cellXfs>
  <cellStyles count="18">
    <cellStyle name="Normal" xfId="0" builtinId="0"/>
    <cellStyle name="Normal 102" xfId="13" xr:uid="{00000000-0005-0000-0000-000001000000}"/>
    <cellStyle name="Normal 2 2" xfId="12" xr:uid="{00000000-0005-0000-0000-000002000000}"/>
    <cellStyle name="Normal 251" xfId="3" xr:uid="{00000000-0005-0000-0000-000003000000}"/>
    <cellStyle name="Normal 252" xfId="5" xr:uid="{00000000-0005-0000-0000-000004000000}"/>
    <cellStyle name="Normal 253" xfId="6" xr:uid="{00000000-0005-0000-0000-000005000000}"/>
    <cellStyle name="Normal 254" xfId="7" xr:uid="{00000000-0005-0000-0000-000006000000}"/>
    <cellStyle name="Normal 5 2 2 2 3" xfId="8" xr:uid="{00000000-0005-0000-0000-000007000000}"/>
    <cellStyle name="Normal_BALANÇO97" xfId="16" xr:uid="{00000000-0005-0000-0000-000008000000}"/>
    <cellStyle name="Porcentagem" xfId="17" builtinId="5"/>
    <cellStyle name="Porcentagem 2 2" xfId="2" xr:uid="{00000000-0005-0000-0000-000009000000}"/>
    <cellStyle name="Vírgula" xfId="10" builtinId="3"/>
    <cellStyle name="Vírgula 10" xfId="14" xr:uid="{00000000-0005-0000-0000-00000B000000}"/>
    <cellStyle name="Vírgula 10 3" xfId="4" xr:uid="{00000000-0005-0000-0000-00000C000000}"/>
    <cellStyle name="Vírgula 15" xfId="1" xr:uid="{00000000-0005-0000-0000-00000D000000}"/>
    <cellStyle name="Vírgula 2" xfId="9" xr:uid="{00000000-0005-0000-0000-00000E000000}"/>
    <cellStyle name="Vírgula 2 2" xfId="15" xr:uid="{00000000-0005-0000-0000-00000F000000}"/>
    <cellStyle name="Vírgula 3" xfId="1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Sgectt\ALZIRO\Alz\Fechamento%20Contabil\04-Dez\Publica&#231;&#227;o\TRA-Quad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CTD_EQGEC\EQGEC%202003\Controle%20CVA\CVA%20-%20Euro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IN\08%20Press%20Release\2024\3T24\Subs&#237;dios\0.%20DFs\Balan&#231;o%20HOL_em%20elabora&#231;&#227;o%209.xlsm" TargetMode="External"/><Relationship Id="rId1" Type="http://schemas.openxmlformats.org/officeDocument/2006/relationships/externalLinkPath" Target="https://copel0.sharepoint.com/DRIN/08%20Press%20Release/2024/3T24/Subs&#237;dios/0.%20DFs/Balan&#231;o%20HOL_em%20elabora&#231;&#227;o%209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RIN\08%20Press%20Release\3T17\Subs&#237;dios\DFs\Anal&#237;tico%20Set%2017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pel0.sharepoint.com/DRIN/08%20Press%20Release/1T24/Subs&#237;dios/0.%20DFs/Balan&#231;o%20HOL_em%20elabora&#231;&#227;o%20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6\06%20Junho%202016\DFs_Consolidacao\Balan&#231;os\2014\12%20Dezembro%202014\Balan&#231;o%20Dezembro%202014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Notas%20Explicativas/2000/Notas%20Explicativas%20-%20Quadros%20Definitiv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+BALAN&#199;O%20PATRIMONIAL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7\03%20Mar&#231;o%202017\Balan&#231;o%20Dezembro%202017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in\DAD7\CSAMAN\corpo\excel\MODEL\sc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Documents%20and%20Settings/C025309/Meus%20documentos/Dina/Dina/Dina/Dina/ITR/Encerramento%20exerc&#237;cio%202002/4&#186;%20Trim%202002/Notas%20Explicativas%20-%20Quadros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69814\balan&#231;o%202005\AMARELINHO\RELAT&#211;RIO%20DEZ%202005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nts%20and%20Settings\c041442\Meus%20documentos\SETEMBRO%202005\RELAT&#211;RIO%20SET%202005%20CONSOLID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.notes.data/Documents%20and%20Settings/c041442/Meus%20documentos/SETEMBRO%202005/RELAT&#211;RIO%20SET%202005%20CONSOLIDA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25330\CONFIG~1\Temp\c.notes.data\C&#243;pia%20de%20RELAT&#211;RIO%20CONTABIL%20MAR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16498\CONFIG~1\Temp\c.notes.data\DOCUME~1\C025309\CONFIG~1\Temp\c.notes.data\Documents%20and%20Settings\c041442\Meus%20documentos\DEZEMBRO-2003\RELAT&#211;RIOS_CF_SI\RELAT&#211;RIO%20DEZ_2003%20CONSOLID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e_jane\correio\extraestr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Notas%20Explicativas/2001/Notas%20Explicativas%20-%20Quadros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_1_TxDepreciação"/>
      <sheetName val="Fornecedores"/>
      <sheetName val="4-AC -Concessionárias"/>
      <sheetName val="5-AC-Sv.para terceiros"/>
      <sheetName val="6-AC-SV. em Curso"/>
      <sheetName val="7-AeP-Imp.e C.Sociais"/>
      <sheetName val="8-RLP-Pessoas Ligadas"/>
      <sheetName val="9-RLP-Outros"/>
      <sheetName val="9.1-Cauções"/>
      <sheetName val="10-AP-Investimentos"/>
      <sheetName val="11-AP-Imobilizado"/>
      <sheetName val="11.1-TxDepreciação"/>
      <sheetName val="12-Empr_Cia"/>
      <sheetName val="12.1-STN"/>
      <sheetName val="12.2-Composição Empréstimos"/>
      <sheetName val="12.3-Variação Moedas"/>
      <sheetName val="12.4-Vencimentos"/>
      <sheetName val="12.5-Mutações"/>
      <sheetName val="13-PC-Fornecedores"/>
      <sheetName val="14-PC-Taxas"/>
      <sheetName val="15-PC-Outras contas pg"/>
      <sheetName val="16-ELP-Contingências"/>
      <sheetName val="18-Receitas"/>
      <sheetName val="19-Deduções"/>
      <sheetName val="20-Despesas Oper."/>
      <sheetName val="21-Pessoal (2)"/>
      <sheetName val="21-Pessoal"/>
      <sheetName val="22-ProSaúde"/>
      <sheetName val="23-Outros(Custos.Desp.)Oper."/>
      <sheetName val="22-Desp.Financeiro"/>
      <sheetName val="23-Não Oper"/>
      <sheetName val="24-Seguros"/>
      <sheetName val="25-Diretoria"/>
      <sheetName val="25-Diretoria (no jornal-erro03)"/>
      <sheetName val="7-AC-Outros Créditos(Ñ VA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ÉRIA"/>
      <sheetName val="CVA"/>
      <sheetName val="Plan1"/>
      <sheetName val="Plan2"/>
      <sheetName val="Plan3"/>
      <sheetName val="CVA - Euro"/>
      <sheetName val="vin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redondamentos"/>
      <sheetName val="PL Portal"/>
      <sheetName val="Analítico Gerencial"/>
      <sheetName val="Analítico Publicação"/>
      <sheetName val="Resumo operação descontinuada"/>
      <sheetName val="Balanço Gerencial (SIS)"/>
      <sheetName val="Balanço Publicação (SIS)"/>
      <sheetName val="Balanço Gerencial"/>
      <sheetName val="Carta de representação"/>
      <sheetName val="Balanço Publicação"/>
      <sheetName val="DRE (Movimento)"/>
      <sheetName val="DRAbrangente"/>
      <sheetName val="DRA (Movimento)"/>
      <sheetName val="DMPL"/>
      <sheetName val="Base DFC Contr."/>
      <sheetName val="Base DFC Consol."/>
      <sheetName val="DFC"/>
      <sheetName val="Conciliação 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Ativos e Pass. Financ. Dez.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Ação DIS - Passivo"/>
      <sheetName val="Conciliação IR e CS"/>
      <sheetName val="Conciliação equivalência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Empréstimos - síntese"/>
      <sheetName val="Vencimentos"/>
      <sheetName val="Mutação Empréstimo Consol."/>
      <sheetName val="Covenants Empréstimos"/>
      <sheetName val="Debêntures "/>
      <sheetName val="Debêntures - síntese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Passivo contingente"/>
      <sheetName val="Capital liquido"/>
      <sheetName val="Capital por ações"/>
      <sheetName val="Mutação A.A.P. "/>
      <sheetName val="DFP - Dividendos"/>
      <sheetName val="Lucro por ação"/>
      <sheetName val="ILP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Transações não caixa"/>
      <sheetName val="NE Op. Descontin."/>
      <sheetName val="NE Op. Descontin. - Abertura"/>
      <sheetName val="Ativos pequeno porte para venda"/>
      <sheetName val="ITR-EBITDA "/>
      <sheetName val="Comentário do desempenho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ítico Gerencial"/>
      <sheetName val="Analítico Publicação"/>
      <sheetName val="BExRepositorySheet"/>
      <sheetName val="Gerencial"/>
      <sheetName val="Publicação"/>
      <sheetName val="Dados"/>
      <sheetName val="Ativo Passivo DRE"/>
      <sheetName val="DEZ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edondamentos"/>
      <sheetName val="PL Portal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E (Movimento)"/>
      <sheetName val="DRA (Movimento)"/>
      <sheetName val="DRAbrangente"/>
      <sheetName val="DMPL"/>
      <sheetName val="Base DFC Contr."/>
      <sheetName val="Base DFC Consol."/>
      <sheetName val="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Conciliação IR e CS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Vencimentos"/>
      <sheetName val="Mutação Empréstimo Consol."/>
      <sheetName val="Covenants Empréstimos"/>
      <sheetName val="Debêntures 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Capital liquido"/>
      <sheetName val="Capital por ações"/>
      <sheetName val="Mutação A.A.P. "/>
      <sheetName val="DFP - Dividendos"/>
      <sheetName val="Lucro por ação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NE Op. Descontin."/>
      <sheetName val="ITR-EBITDA 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/>
      <sheetData sheetId="97" refreshError="1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DES"/>
      <sheetName val="Balanço ITR"/>
      <sheetName val="DRE ITR"/>
      <sheetName val="DRE ITR (Mov. Trimestre)-Contr"/>
      <sheetName val="DRE ITR (Mov. Trimestre)"/>
      <sheetName val="DRE (Movimento)"/>
      <sheetName val="DRA (Movimento)"/>
      <sheetName val="Check Comp. Impostos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Base DVA"/>
      <sheetName val="DVA"/>
      <sheetName val="Caixa e Equiv."/>
      <sheetName val="Tit. e Val. Mobiliários"/>
      <sheetName val="Valores aplicados"/>
      <sheetName val="Cauções e Dep. Vinc."/>
      <sheetName val="Clientes"/>
      <sheetName val="PCLD"/>
      <sheetName val="Mutação CRC"/>
      <sheetName val="CRC Vencimentos"/>
      <sheetName val="Mutação ativos setoriais"/>
      <sheetName val="Ativos Financ. Setoriais"/>
      <sheetName val="Mut.Ctas.Rec.Vinc.Concessão"/>
      <sheetName val="Compromissos Transmissão"/>
      <sheetName val="Mut.Ctas. Rec. Vinc. Prorrog."/>
      <sheetName val="Outros Créditos"/>
      <sheetName val="Estoques"/>
      <sheetName val="IR e CS"/>
      <sheetName val="Mut.IR CS Diferido Contr."/>
      <sheetName val="Mut.IR CS Diferido Cons."/>
      <sheetName val="Outros Tributos"/>
      <sheetName val="Conciliação IR e CS"/>
      <sheetName val="Créd.Partes Relacion"/>
      <sheetName val="Dep.Judiciais"/>
      <sheetName val="Direito aut.  S. Bento "/>
      <sheetName val="Ativos e passivos S. Bento"/>
      <sheetName val="Mut. Invest. Contr. 2014"/>
      <sheetName val="Mutação Invest.2013"/>
      <sheetName val="Mut. Invest. Cons.2014"/>
      <sheetName val="Mut. Invest. Cons.2013"/>
      <sheetName val="Controladas"/>
      <sheetName val="DFs Controladas"/>
      <sheetName val="Controladas em conjunto"/>
      <sheetName val="DFs Contr. Conjunto"/>
      <sheetName val="Coligadas"/>
      <sheetName val="DFs Coligadas"/>
      <sheetName val="Imobilizado por empresa"/>
      <sheetName val="Imob. classe de ativos"/>
      <sheetName val="Mutações imobilizado"/>
      <sheetName val="DFP - Mut. Imob  classe ativos"/>
      <sheetName val="DFP - Tx. Deprec."/>
      <sheetName val="Intangível 2014"/>
      <sheetName val="Intangível 2013"/>
      <sheetName val="Mutação intangível"/>
      <sheetName val="Obrig.Soc.Trabalhistas"/>
      <sheetName val="Fornecedores"/>
      <sheetName val="Contratos Energia"/>
      <sheetName val="Empr_Cons"/>
      <sheetName val="Empr_Contr"/>
      <sheetName val="STN"/>
      <sheetName val="Bco.Brasil"/>
      <sheetName val="Eletrobras"/>
      <sheetName val="Finep"/>
      <sheetName val="BNDES "/>
      <sheetName val="Bco. Brasil - BNDES"/>
      <sheetName val="Composição Empr"/>
      <sheetName val="Vencimentos"/>
      <sheetName val="Mutação Empréstimo Consol."/>
      <sheetName val="Debêntures"/>
      <sheetName val="Mutação Debêntures"/>
      <sheetName val="Benef. Pós Emprego - Passivo"/>
      <sheetName val="Benef. Pós Emprego - Result."/>
      <sheetName val="Mutação Benf. Pós Emprego"/>
      <sheetName val="DFP - Premissas"/>
      <sheetName val="DFP - Nº part.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"/>
      <sheetName val="DFP-Limites alocação de ativos"/>
      <sheetName val="DFP-TVM Previd.BD_Copel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 2014"/>
      <sheetName val="Mut. Litígios Consol. 2013"/>
      <sheetName val="Mut. Litígios Contr. 2014"/>
      <sheetName val="Mut. Litígios Contr. 2013"/>
      <sheetName val="Contingências - Possíveis"/>
      <sheetName val="Capital"/>
      <sheetName val="Vlr. mercado"/>
      <sheetName val="Mutação A.A.P. "/>
      <sheetName val="DFP - Dividendos e JSCP"/>
      <sheetName val="Lucro por ação"/>
      <sheetName val="Não Controladores"/>
      <sheetName val="Receita e deduções"/>
      <sheetName val="Fornecimento"/>
      <sheetName val="Suprimento"/>
      <sheetName val="Uso Rede"/>
      <sheetName val="Outras receitas"/>
      <sheetName val="Outras receitas - Aluguel"/>
      <sheetName val="Encargos do consumidor"/>
      <sheetName val="Custos Desp Acum."/>
      <sheetName val="Custos Desp Contr. Acum."/>
      <sheetName val="Energia"/>
      <sheetName val="Encargos Rede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BP DRE Segmento"/>
      <sheetName val="BP DRE Segmento (2013)"/>
      <sheetName val="Vlr Justo e Categ Instr Financ"/>
      <sheetName val="Mutação Nivel 3"/>
      <sheetName val="Risco de Crédito"/>
      <sheetName val="Risco Liquidez"/>
      <sheetName val="An. Sensib. Moeda Estrangeira"/>
      <sheetName val="An. Sensib. Tx Juros"/>
      <sheetName val="An. Sensib. Derivativos"/>
      <sheetName val="Venc. Concessões"/>
      <sheetName val="Endividamento"/>
      <sheetName val="Transações"/>
      <sheetName val="Avais"/>
      <sheetName val="Seguros"/>
      <sheetName val="ITR-EBITDA"/>
      <sheetName val="DFP-ORÇAMENTO"/>
      <sheetName val="BExReposito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IR"/>
      <sheetName val="Usinas1"/>
      <sheetName val="Aplicações2"/>
      <sheetName val="Consumidores3"/>
      <sheetName val="Consumidores4e5"/>
      <sheetName val="Outros RLP6"/>
      <sheetName val="Investimentos7"/>
      <sheetName val="Investimentos8"/>
      <sheetName val="Imobilizado9e10"/>
      <sheetName val="Imobilizado11"/>
      <sheetName val="Imobilizado12"/>
      <sheetName val="Empréstimos13"/>
      <sheetName val="Empréstimos14"/>
      <sheetName val="Empréstimos15"/>
      <sheetName val="Empréstimos16"/>
      <sheetName val="Empréstimos17"/>
      <sheetName val="Empréstimos18"/>
      <sheetName val="Fornecedores19"/>
      <sheetName val="Taxas20"/>
      <sheetName val="Tributos21"/>
      <sheetName val="Imposto22"/>
      <sheetName val="Imposto23"/>
      <sheetName val="Outras24"/>
      <sheetName val="Obrigações25"/>
      <sheetName val="Patrimônio26"/>
      <sheetName val="Patrimônio27"/>
      <sheetName val="Patrimônio28"/>
      <sheetName val="Juros29"/>
      <sheetName val="Receitas30"/>
      <sheetName val="Receitas31"/>
      <sheetName val="Pessoal32"/>
      <sheetName val="Pessoal Rita"/>
      <sheetName val="Energia33"/>
      <sheetName val="Despesas34"/>
      <sheetName val="Financeiro35e36"/>
      <sheetName val="Não Oper37"/>
      <sheetName val="Previdência38"/>
      <sheetName val="Previdência39"/>
      <sheetName val="Previdência40"/>
      <sheetName val="Transações41"/>
      <sheetName val="Reconciliação42"/>
      <sheetName val="Macroatividades43e44"/>
      <sheetName val="Macroatividades45"/>
      <sheetName val="Macroatividades46"/>
      <sheetName val="Variação47"/>
      <sheetName val="Seguros48"/>
      <sheetName val="Reclassificações49"/>
      <sheetName val="Refis50"/>
      <sheetName val="Assina"/>
      <sheetName val="Ativ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+BALANÇO PATRIMONIA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M (ITR)"/>
      <sheetName val="BNDES"/>
      <sheetName val="DRE ITR (Mov. Trimestre)-Contr"/>
      <sheetName val="DRE ITR (Mov. Trimestre)"/>
      <sheetName val="Balanço ITR"/>
      <sheetName val="DRE ITR"/>
      <sheetName val="DRE (Movimento)"/>
      <sheetName val="DRA (Movimento)"/>
      <sheetName val="CVM (DFP)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DVA"/>
      <sheetName val="Base DVA"/>
      <sheetName val="Participações"/>
      <sheetName val="Part. consórcios"/>
      <sheetName val="Concessões ger. e part. soc."/>
      <sheetName val="Concessões tra"/>
      <sheetName val="Compagás"/>
      <sheetName val="Reclassificações"/>
      <sheetName val="Novas normas"/>
      <sheetName val="Caixa e Equiv."/>
      <sheetName val="Tit. e Val. Mobiliários"/>
      <sheetName val="Clientes"/>
      <sheetName val="PECLD"/>
      <sheetName val="Mut.CRC"/>
      <sheetName val="CRC Vencimentos"/>
      <sheetName val="Ativos e Pass. Financ. Set."/>
      <sheetName val="Mut. ativos_passivos set."/>
      <sheetName val="Mut. ativos_passivos set (2016)"/>
      <sheetName val="Ctas.Rec.Vinc.Concessão"/>
      <sheetName val="Mut.Ctas.Rec.Concessão (Dis)"/>
      <sheetName val="Mut.Ctas.Rec.Concessão (GeT)"/>
      <sheetName val="Mut.Ctas.Rec.Concessão (Gás)"/>
      <sheetName val="Mut.Ctas. Rec. Vinc.Indeniz."/>
      <sheetName val="Outros Créditos"/>
      <sheetName val="IR e CS"/>
      <sheetName val="Mut.IR CS Diferido Contr."/>
      <sheetName val="Mut.IR CS Diferido Cons."/>
      <sheetName val="IR Realização"/>
      <sheetName val="Outros Tributos"/>
      <sheetName val="Pert"/>
      <sheetName val="Conciliação IR e CS"/>
      <sheetName val="Desp. antecipada"/>
      <sheetName val="GSF-DFP"/>
      <sheetName val="Mutação GSF"/>
      <sheetName val="Partes Relacion"/>
      <sheetName val="Mútuo"/>
      <sheetName val="Outros Invest. Temp."/>
      <sheetName val="Dep.Judiciais"/>
      <sheetName val="Mut. Invest. Contr."/>
      <sheetName val="Mut. Invest. Contr. (2016)"/>
      <sheetName val="Mut. Invest. Cons."/>
      <sheetName val="Mut. Invest. Cons. (2016)"/>
      <sheetName val="DFs Controladas"/>
      <sheetName val="Não Controladores"/>
      <sheetName val="DFs Contr. Conjunto"/>
      <sheetName val="DFs Contr. Conjunto (2016)"/>
      <sheetName val="DFs Coligadas"/>
      <sheetName val="Imob. classe de ativos"/>
      <sheetName val="Mut. Imobilizado"/>
      <sheetName val="Mut. Imobilizado (2016)"/>
      <sheetName val="DFP - Tx. Deprec."/>
      <sheetName val="Consórcios"/>
      <sheetName val="Impairment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"/>
      <sheetName val="Emprést. texto"/>
      <sheetName val="Composição Empr"/>
      <sheetName val="Vencimentos"/>
      <sheetName val="Mutação Empréstimo Consol."/>
      <sheetName val="Covenants Empréstimos"/>
      <sheetName val="Debêntures"/>
      <sheetName val="Vencimentos Deb."/>
      <sheetName val="Mutação Debêntures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"/>
      <sheetName val="Mut. Litígios Consol. (2016)"/>
      <sheetName val="Mut. Litígios Contr."/>
      <sheetName val="Mut. Litígios Contr. (2016)"/>
      <sheetName val="Contingências - Possíveis"/>
      <sheetName val="Capital"/>
      <sheetName val="Mutação A.A.P. "/>
      <sheetName val="DFP - Dividendos e JSCP"/>
      <sheetName val="Lucro por ação"/>
      <sheetName val="Receita e deduções"/>
      <sheetName val="Fornecimento"/>
      <sheetName val="Suprimento"/>
      <sheetName val="Uso Rede"/>
      <sheetName val="Outras receitas"/>
      <sheetName val="Receita e deduções (2)"/>
      <sheetName val="Outras receitas - Aluguel"/>
      <sheetName val="Aluguéis não canceláveis"/>
      <sheetName val="Encargos do consumidor"/>
      <sheetName val="Custos Desp Acum."/>
      <sheetName val="Custos Desp Contr. Acum."/>
      <sheetName val="Custos Desp Trim."/>
      <sheetName val="Custos Desp Contr. Trim."/>
      <sheetName val="Energia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Aluguéis não canceláveis (2)"/>
      <sheetName val="Res. Financeiro"/>
      <sheetName val="BP Segmento"/>
      <sheetName val="DRE Segmento "/>
      <sheetName val="DRE Segmento (2016)"/>
      <sheetName val="Adições Segmento"/>
      <sheetName val="Vlr Justo e Categ Instr Financ"/>
      <sheetName val="Risco de Crédito"/>
      <sheetName val="Risco Liquidez"/>
      <sheetName val="An. Sensib. Moeda Estrangeira"/>
      <sheetName val="An. Sensib. Tx Juros"/>
      <sheetName val="Risco concessões"/>
      <sheetName val="Metas DIS"/>
      <sheetName val="DFP-Ger. Capital"/>
      <sheetName val="Endividamento"/>
      <sheetName val="Transações"/>
      <sheetName val="Avais"/>
      <sheetName val="Avais seguros"/>
      <sheetName val="Compromissos"/>
      <sheetName val="Seguros"/>
      <sheetName val="Evento subsequente"/>
      <sheetName val="ITR-EBITDA"/>
      <sheetName val="Material SIs"/>
      <sheetName val="Encargos Rede"/>
      <sheetName val="Contratos Energia"/>
      <sheetName val="Compromissos Transmissão"/>
      <sheetName val="Mutação CRC"/>
      <sheetName val="BExRepositor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_LANGUE"/>
      <sheetName val="Orça 2002"/>
      <sheetName val="VALIDAÇÃO"/>
      <sheetName val="base"/>
      <sheetName val="DEMONSTRAÇÃO_DE_RESULTADOS"/>
      <sheetName val="Macro1"/>
      <sheetName val="dre_acum_mensal"/>
      <sheetName val="Orça_2002"/>
      <sheetName val="Dados"/>
      <sheetName val="Empresas"/>
      <sheetName val="Resumo"/>
      <sheetName val="sc02"/>
      <sheetName val="Orça_20021"/>
      <sheetName val="Plan1"/>
      <sheetName val="Absoluto"/>
      <sheetName val="qryFiltroFrmOLajirR"/>
      <sheetName val="qryFiltroFrmRLajirR"/>
      <sheetName val="SCH 4a"/>
      <sheetName val="Orça_20022"/>
      <sheetName val="Stock Price"/>
      <sheetName val="balucas 12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Usinas"/>
      <sheetName val="02Disponibilidades"/>
      <sheetName val="03Consumidores"/>
      <sheetName val="04PCLD "/>
      <sheetName val="05Contas a Receber"/>
      <sheetName val="06Dividendos"/>
      <sheetName val="07Tributos"/>
      <sheetName val="08IR Diferido"/>
      <sheetName val="09CVA"/>
      <sheetName val="10Parcela A"/>
      <sheetName val="11Pessoas Ligadas"/>
      <sheetName val="12Outras RLP"/>
      <sheetName val="13Investimentos"/>
      <sheetName val="14Coligadas"/>
      <sheetName val="15Aum Capital"/>
      <sheetName val="16Equivalência"/>
      <sheetName val="17Imobilizado"/>
      <sheetName val="18TxDepreciação"/>
      <sheetName val="19ObrigaçõesEspeciais"/>
      <sheetName val="20Empr_Cia"/>
      <sheetName val="21Empr_Cons"/>
      <sheetName val="22STN"/>
      <sheetName val="23Cauções"/>
      <sheetName val="24Composição Empréstimos"/>
      <sheetName val="25Variação Moedas"/>
      <sheetName val="26Vencimentos"/>
      <sheetName val="27Mutações"/>
      <sheetName val="28Debêntures"/>
      <sheetName val="29Fornecedores"/>
      <sheetName val="30Taxas"/>
      <sheetName val="31Consumidores PC"/>
      <sheetName val="32Contingências"/>
      <sheetName val="33Capital"/>
      <sheetName val="34ReservaCapital"/>
      <sheetName val="35ReservaLucro"/>
      <sheetName val="36Juros"/>
      <sheetName val="37Fornecimento"/>
      <sheetName val="38Receitas"/>
      <sheetName val="39Deduções"/>
      <sheetName val="40Pessoal"/>
      <sheetName val="41Benefício"/>
      <sheetName val="42ProSaúde"/>
      <sheetName val="43Planos"/>
      <sheetName val="44Premissas"/>
      <sheetName val="45Material"/>
      <sheetName val="46Energia"/>
      <sheetName val="47Despesas"/>
      <sheetName val="48Financeiro"/>
      <sheetName val="49Não Oper"/>
      <sheetName val="50Imposto"/>
      <sheetName val="52MAE"/>
      <sheetName val="53MAE"/>
      <sheetName val="54Transações"/>
      <sheetName val="55Seguros"/>
      <sheetName val="56Diret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5"/>
      <sheetName val="OUTRAS DVA"/>
      <sheetName val="COLA DEZ"/>
      <sheetName val="DVA ITR12"/>
      <sheetName val="RELATÓRIO DEZ 2005 CONSOLIDADO"/>
      <sheetName val="DADOS"/>
      <sheetName val="DEZ_2005"/>
      <sheetName val="Modalidade"/>
      <sheetName val="Tomador"/>
      <sheetName val="SET 2005"/>
      <sheetName val="COLA SET"/>
      <sheetName val="Analítico Gerencial"/>
      <sheetName val="Analítico Publicação"/>
      <sheetName val="UFIR"/>
      <sheetName val="stn"/>
      <sheetName val="INDIECO1"/>
      <sheetName val="Fluxo de Caixa de R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DVA ITR09 "/>
      <sheetName val="OUTRAS DVA"/>
      <sheetName val="COLA SET"/>
      <sheetName val="Investimentos"/>
      <sheetName val="RELATÓRIO SET 2005 CONSOLIDADO"/>
      <sheetName val="INDIECO1"/>
      <sheetName val="comp V5 e V4"/>
      <sheetName val="Analí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COLA S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A ITRmar08 (2)"/>
      <sheetName val="Dados"/>
      <sheetName val="Capa"/>
      <sheetName val="Destaques"/>
      <sheetName val="Ativo Passivo DRE"/>
      <sheetName val="Análise Ativo_Passivo"/>
      <sheetName val="Análise Resultado"/>
      <sheetName val="Pessoal"/>
      <sheetName val="Indicadores"/>
      <sheetName val="Dívida"/>
      <sheetName val="Material&amp;Serv"/>
      <sheetName val="Imobilizado"/>
      <sheetName val="Subsidiárias"/>
      <sheetName val="DVA"/>
      <sheetName val="DOAR"/>
      <sheetName val="Suplementares"/>
      <sheetName val="Evolução Ativo&amp;Passivo 2007"/>
      <sheetName val="Evolução DRE 2007"/>
      <sheetName val="AJUSTE POR SI"/>
      <sheetName val="RESUMO APRESENT"/>
      <sheetName val="DVA ITRmar08"/>
      <sheetName val="GER"/>
      <sheetName val="TRA"/>
      <sheetName val="DIS"/>
      <sheetName val="TEL"/>
      <sheetName val="PAR"/>
      <sheetName val="contracapa"/>
      <sheetName val="Geração"/>
      <sheetName val="Transmissão"/>
      <sheetName val="Distribuição"/>
      <sheetName val="Apresentação Pessoal"/>
      <sheetName val="Graficos Apresentação"/>
      <sheetName val="Resumo de resultado"/>
      <sheetName val="Apresentação Geração"/>
      <sheetName val="Apresentação Transmissão"/>
      <sheetName val="Apresentação Distribuição"/>
      <sheetName val="Conferência GeT Regulatório"/>
      <sheetName val="GET Atividade"/>
      <sheetName val="Evolução DRE"/>
      <sheetName val="SET 2005"/>
      <sheetName val="CO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3"/>
      <sheetName val="COLA DEZ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"/>
      <sheetName val="stn"/>
      <sheetName val="cauçãostn"/>
      <sheetName val="eletrobras"/>
      <sheetName val="eurobonus"/>
      <sheetName val="bbimport"/>
      <sheetName val="eximbank"/>
      <sheetName val="eurocomm"/>
      <sheetName val="biduhse"/>
      <sheetName val="bidjor"/>
      <sheetName val="calc"/>
      <sheetName val="dresdner"/>
      <sheetName val="bbimport (2)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extraestr99"/>
      <sheetName val="dez99_dez01"/>
      <sheetName val="planilhas antigas modelo Indeco"/>
      <sheetName val="USA NT Detal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ina"/>
      <sheetName val="Usinas"/>
      <sheetName val="Aplicações"/>
      <sheetName val="FLICE"/>
      <sheetName val="Consumidores1"/>
      <sheetName val="Consumidores2"/>
      <sheetName val="Diferido"/>
      <sheetName val="Pessoas Ligadas"/>
      <sheetName val="Outras RLP"/>
      <sheetName val="Investimentos"/>
      <sheetName val="Equivalência"/>
      <sheetName val="Imobilizado"/>
      <sheetName val="TxDepreciação"/>
      <sheetName val="Empréstimos1"/>
      <sheetName val="Empréstimos2"/>
      <sheetName val="STN1"/>
      <sheetName val="STN2"/>
      <sheetName val="Composição Empréstimos"/>
      <sheetName val="Variação Moedas"/>
      <sheetName val="Vencimentos"/>
      <sheetName val="Mutações"/>
      <sheetName val="Fornecedores"/>
      <sheetName val="Taxas"/>
      <sheetName val="Plano III 1"/>
      <sheetName val="Plano III 2"/>
      <sheetName val="CVM371"/>
      <sheetName val="Fundação"/>
      <sheetName val="Contribuições"/>
      <sheetName val="Tributos"/>
      <sheetName val="Outras ELP"/>
      <sheetName val="Obrigações"/>
      <sheetName val="Capital"/>
      <sheetName val="ReservaCapital"/>
      <sheetName val="ReservaLucro"/>
      <sheetName val="Lucros Acum"/>
      <sheetName val="Juros"/>
      <sheetName val="Receitas1"/>
      <sheetName val="Receitas2"/>
      <sheetName val="Pessoal1"/>
      <sheetName val="Pessoal2"/>
      <sheetName val="Energia"/>
      <sheetName val="Despesas"/>
      <sheetName val="Financeiro"/>
      <sheetName val="Não Oper"/>
      <sheetName val="Imposto"/>
      <sheetName val="Transações"/>
      <sheetName val="Seguros"/>
      <sheetName val="Geração"/>
      <sheetName val="Transmissão"/>
      <sheetName val="Distribuição"/>
      <sheetName val="Telecomunicações"/>
      <sheetName val="Participações"/>
      <sheetName val="Resultado"/>
      <sheetName val="Reclassificações"/>
      <sheetName val="Reapresentação1"/>
      <sheetName val="Reapresentação2"/>
      <sheetName val="Moeda Constante"/>
      <sheetName val="Reconciliação"/>
      <sheetName val="Movimentaçã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43"/>
  <sheetViews>
    <sheetView showGridLines="0" tabSelected="1" zoomScaleNormal="100" workbookViewId="0">
      <pane xSplit="2" ySplit="6" topLeftCell="C7" activePane="bottomRight" state="frozen"/>
      <selection pane="topRight" activeCell="B28" activeCellId="1" sqref="B19 B28"/>
      <selection pane="bottomLeft" activeCell="B28" activeCellId="1" sqref="B19 B28"/>
      <selection pane="bottomRight" activeCell="B1" sqref="B1"/>
    </sheetView>
  </sheetViews>
  <sheetFormatPr defaultColWidth="4.85546875" defaultRowHeight="12.75" x14ac:dyDescent="0.2"/>
  <cols>
    <col min="1" max="1" width="3.140625" style="1" customWidth="1"/>
    <col min="2" max="2" width="52" style="1" customWidth="1"/>
    <col min="3" max="26" width="13.85546875" style="1" customWidth="1"/>
    <col min="27" max="27" width="11.28515625" style="1" bestFit="1" customWidth="1"/>
    <col min="28" max="16384" width="4.85546875" style="1"/>
  </cols>
  <sheetData>
    <row r="1" spans="2:27" x14ac:dyDescent="0.2">
      <c r="B1" s="6" t="s">
        <v>0</v>
      </c>
      <c r="C1" s="6"/>
      <c r="D1" s="6"/>
      <c r="E1" s="6"/>
    </row>
    <row r="2" spans="2:27" x14ac:dyDescent="0.2">
      <c r="B2" s="24" t="s">
        <v>1</v>
      </c>
      <c r="C2" s="24"/>
      <c r="D2" s="24"/>
      <c r="E2" s="24"/>
    </row>
    <row r="3" spans="2:27" ht="12.7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7" ht="12.75" customHeight="1" thickBo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2:27" ht="18" customHeight="1" x14ac:dyDescent="0.2">
      <c r="B5" s="21" t="s">
        <v>2</v>
      </c>
      <c r="C5" s="26" t="s">
        <v>246</v>
      </c>
      <c r="D5" s="26" t="s">
        <v>3</v>
      </c>
      <c r="E5" s="26" t="s">
        <v>4</v>
      </c>
      <c r="F5" s="26" t="s">
        <v>5</v>
      </c>
      <c r="G5" s="26" t="s">
        <v>6</v>
      </c>
      <c r="H5" s="26" t="s">
        <v>7</v>
      </c>
      <c r="I5" s="26" t="s">
        <v>8</v>
      </c>
      <c r="J5" s="26" t="s">
        <v>9</v>
      </c>
      <c r="K5" s="26" t="s">
        <v>10</v>
      </c>
      <c r="L5" s="26" t="s">
        <v>11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6" t="s">
        <v>17</v>
      </c>
      <c r="S5" s="26" t="s">
        <v>18</v>
      </c>
      <c r="T5" s="26" t="s">
        <v>19</v>
      </c>
      <c r="U5" s="26" t="s">
        <v>20</v>
      </c>
      <c r="V5" s="26" t="s">
        <v>21</v>
      </c>
      <c r="W5" s="26" t="s">
        <v>22</v>
      </c>
      <c r="X5" s="26" t="s">
        <v>23</v>
      </c>
      <c r="Y5" s="26" t="s">
        <v>24</v>
      </c>
      <c r="Z5" s="26" t="s">
        <v>25</v>
      </c>
      <c r="AA5" s="26" t="s">
        <v>26</v>
      </c>
    </row>
    <row r="6" spans="2:27" s="6" customFormat="1" ht="10.5" customHeight="1" x14ac:dyDescent="0.2"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2:27" s="8" customFormat="1" ht="12.75" customHeight="1" x14ac:dyDescent="0.2">
      <c r="B7" s="8" t="s">
        <v>27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2:27" s="7" customFormat="1" ht="12.75" customHeight="1" x14ac:dyDescent="0.2">
      <c r="B8" s="9" t="s">
        <v>28</v>
      </c>
      <c r="C8" s="53">
        <v>3130363</v>
      </c>
      <c r="D8" s="53">
        <v>3815007</v>
      </c>
      <c r="E8" s="53">
        <v>2835585</v>
      </c>
      <c r="F8" s="53">
        <v>6055823</v>
      </c>
      <c r="G8" s="53">
        <v>4161939</v>
      </c>
      <c r="H8" s="53">
        <v>7580218</v>
      </c>
      <c r="I8" s="53">
        <v>7330747</v>
      </c>
      <c r="J8" s="53">
        <v>5789893</v>
      </c>
      <c r="K8" s="53">
        <v>5634623</v>
      </c>
      <c r="L8" s="53">
        <v>5557791</v>
      </c>
      <c r="M8" s="53">
        <v>4447484</v>
      </c>
      <c r="N8" s="53">
        <v>2911274</v>
      </c>
      <c r="O8" s="53">
        <v>2678457</v>
      </c>
      <c r="P8" s="53">
        <v>4329330</v>
      </c>
      <c r="Q8" s="53">
        <v>3618179</v>
      </c>
      <c r="R8" s="53">
        <v>3970974</v>
      </c>
      <c r="S8" s="53">
        <v>3472845</v>
      </c>
      <c r="T8" s="53">
        <v>4853273</v>
      </c>
      <c r="U8" s="53">
        <v>1437628</v>
      </c>
      <c r="V8" s="53">
        <v>2924126</v>
      </c>
      <c r="W8" s="53">
        <v>3222768</v>
      </c>
      <c r="X8" s="53">
        <v>3599422</v>
      </c>
      <c r="Y8" s="53">
        <v>2902007</v>
      </c>
      <c r="Z8" s="53">
        <v>3014957</v>
      </c>
      <c r="AA8" s="53">
        <v>2941727</v>
      </c>
    </row>
    <row r="9" spans="2:27" s="7" customFormat="1" ht="12.75" customHeight="1" x14ac:dyDescent="0.2">
      <c r="B9" s="9" t="s">
        <v>29</v>
      </c>
      <c r="C9" s="53">
        <v>895</v>
      </c>
      <c r="D9" s="53">
        <v>155621</v>
      </c>
      <c r="E9" s="53">
        <v>68504</v>
      </c>
      <c r="F9" s="53">
        <v>1371</v>
      </c>
      <c r="G9" s="53">
        <v>623</v>
      </c>
      <c r="H9" s="53">
        <v>6291</v>
      </c>
      <c r="I9" s="53">
        <v>5709</v>
      </c>
      <c r="J9" s="53">
        <v>2779</v>
      </c>
      <c r="K9" s="53">
        <v>4763</v>
      </c>
      <c r="L9" s="53">
        <v>96</v>
      </c>
      <c r="M9" s="53">
        <v>94</v>
      </c>
      <c r="N9" s="53">
        <v>92</v>
      </c>
      <c r="O9" s="53">
        <v>93</v>
      </c>
      <c r="P9" s="53">
        <v>91</v>
      </c>
      <c r="Q9" s="53">
        <v>14662</v>
      </c>
      <c r="R9" s="53">
        <v>14662</v>
      </c>
      <c r="S9" s="53">
        <v>16121</v>
      </c>
      <c r="T9" s="53">
        <v>1529</v>
      </c>
      <c r="U9" s="53">
        <v>1514</v>
      </c>
      <c r="V9" s="53">
        <v>1505</v>
      </c>
      <c r="W9" s="53">
        <v>1465</v>
      </c>
      <c r="X9" s="53">
        <v>1460</v>
      </c>
      <c r="Y9" s="53">
        <v>1455</v>
      </c>
      <c r="Z9" s="53">
        <v>1446</v>
      </c>
      <c r="AA9" s="53">
        <v>3112</v>
      </c>
    </row>
    <row r="10" spans="2:27" s="7" customFormat="1" ht="12.75" customHeight="1" x14ac:dyDescent="0.2">
      <c r="B10" s="9" t="s">
        <v>30</v>
      </c>
      <c r="C10" s="53">
        <v>9</v>
      </c>
      <c r="D10" s="53">
        <v>9</v>
      </c>
      <c r="E10" s="53">
        <v>1650</v>
      </c>
      <c r="F10" s="53">
        <v>823</v>
      </c>
      <c r="G10" s="53">
        <v>9</v>
      </c>
      <c r="H10" s="53">
        <v>9</v>
      </c>
      <c r="I10" s="53">
        <v>9</v>
      </c>
      <c r="J10" s="53">
        <v>9</v>
      </c>
      <c r="K10" s="53">
        <v>9</v>
      </c>
      <c r="L10" s="53">
        <v>0</v>
      </c>
      <c r="M10" s="53">
        <v>221</v>
      </c>
      <c r="N10" s="53">
        <v>178</v>
      </c>
      <c r="O10" s="53">
        <v>157</v>
      </c>
      <c r="P10" s="53">
        <v>54</v>
      </c>
      <c r="Q10" s="53">
        <v>38316</v>
      </c>
      <c r="R10" s="53">
        <v>167</v>
      </c>
      <c r="S10" s="53">
        <v>182</v>
      </c>
      <c r="T10" s="53">
        <v>198</v>
      </c>
      <c r="U10" s="53">
        <v>211</v>
      </c>
      <c r="V10" s="53">
        <v>224</v>
      </c>
      <c r="W10" s="53">
        <v>197</v>
      </c>
      <c r="X10" s="53">
        <v>136</v>
      </c>
      <c r="Y10" s="53">
        <v>154</v>
      </c>
      <c r="Z10" s="53">
        <v>140</v>
      </c>
      <c r="AA10" s="53">
        <v>147</v>
      </c>
    </row>
    <row r="11" spans="2:27" s="7" customFormat="1" ht="12.75" customHeight="1" x14ac:dyDescent="0.2">
      <c r="B11" s="9" t="s">
        <v>31</v>
      </c>
      <c r="C11" s="53">
        <v>4300957</v>
      </c>
      <c r="D11" s="53">
        <v>4280345</v>
      </c>
      <c r="E11" s="53">
        <v>3753907</v>
      </c>
      <c r="F11" s="53">
        <v>4004184</v>
      </c>
      <c r="G11" s="53">
        <v>3962702</v>
      </c>
      <c r="H11" s="53">
        <v>3796409</v>
      </c>
      <c r="I11" s="53">
        <v>3593631</v>
      </c>
      <c r="J11" s="53">
        <v>3850298</v>
      </c>
      <c r="K11" s="53">
        <v>3761170</v>
      </c>
      <c r="L11" s="53">
        <v>3619568</v>
      </c>
      <c r="M11" s="53">
        <v>3315418</v>
      </c>
      <c r="N11" s="53">
        <v>3460364</v>
      </c>
      <c r="O11" s="53">
        <v>3342050</v>
      </c>
      <c r="P11" s="53">
        <v>3437247</v>
      </c>
      <c r="Q11" s="53">
        <v>3580259</v>
      </c>
      <c r="R11" s="53">
        <v>4462212</v>
      </c>
      <c r="S11" s="53">
        <v>4433193</v>
      </c>
      <c r="T11" s="53">
        <v>4439621</v>
      </c>
      <c r="U11" s="53">
        <v>3657324</v>
      </c>
      <c r="V11" s="53">
        <v>3631671</v>
      </c>
      <c r="W11" s="53">
        <v>3768242</v>
      </c>
      <c r="X11" s="53">
        <v>2938154</v>
      </c>
      <c r="Y11" s="53">
        <v>2877803</v>
      </c>
      <c r="Z11" s="53">
        <v>3063661</v>
      </c>
      <c r="AA11" s="53">
        <v>3120168</v>
      </c>
    </row>
    <row r="12" spans="2:27" s="7" customFormat="1" ht="12.75" customHeight="1" x14ac:dyDescent="0.2">
      <c r="B12" s="9" t="s">
        <v>32</v>
      </c>
      <c r="C12" s="53">
        <v>141297</v>
      </c>
      <c r="D12" s="53">
        <v>80520</v>
      </c>
      <c r="E12" s="53">
        <v>95362</v>
      </c>
      <c r="F12" s="53">
        <v>147684</v>
      </c>
      <c r="G12" s="53">
        <v>82278</v>
      </c>
      <c r="H12" s="53">
        <v>87421</v>
      </c>
      <c r="I12" s="53">
        <v>63780</v>
      </c>
      <c r="J12" s="53">
        <v>85046</v>
      </c>
      <c r="K12" s="53">
        <v>95569</v>
      </c>
      <c r="L12" s="53">
        <v>40725</v>
      </c>
      <c r="M12" s="53">
        <v>52175</v>
      </c>
      <c r="N12" s="53">
        <v>137296</v>
      </c>
      <c r="O12" s="53">
        <v>138330</v>
      </c>
      <c r="P12" s="53">
        <v>31742</v>
      </c>
      <c r="Q12" s="53">
        <v>33491</v>
      </c>
      <c r="R12" s="53">
        <v>69113</v>
      </c>
      <c r="S12" s="53">
        <v>68162</v>
      </c>
      <c r="T12" s="53">
        <v>42893</v>
      </c>
      <c r="U12" s="53">
        <v>80666</v>
      </c>
      <c r="V12" s="53">
        <v>68863</v>
      </c>
      <c r="W12" s="53">
        <v>67066</v>
      </c>
      <c r="X12" s="53">
        <v>55474</v>
      </c>
      <c r="Y12" s="53">
        <v>58439</v>
      </c>
      <c r="Z12" s="53">
        <v>70129</v>
      </c>
      <c r="AA12" s="53">
        <v>70092</v>
      </c>
    </row>
    <row r="13" spans="2:27" s="7" customFormat="1" ht="12.75" customHeight="1" x14ac:dyDescent="0.2">
      <c r="B13" s="9" t="s">
        <v>33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318737</v>
      </c>
      <c r="V13" s="53">
        <v>298440</v>
      </c>
      <c r="W13" s="53">
        <v>287789</v>
      </c>
      <c r="X13" s="53">
        <v>255820</v>
      </c>
      <c r="Y13" s="53">
        <v>231631</v>
      </c>
      <c r="Z13" s="53">
        <v>223793</v>
      </c>
      <c r="AA13" s="53">
        <v>219236</v>
      </c>
    </row>
    <row r="14" spans="2:27" s="7" customFormat="1" ht="12.75" customHeight="1" x14ac:dyDescent="0.2">
      <c r="B14" s="9" t="s">
        <v>34</v>
      </c>
      <c r="C14" s="53">
        <v>400463</v>
      </c>
      <c r="D14" s="53">
        <v>101272</v>
      </c>
      <c r="E14" s="53">
        <v>0</v>
      </c>
      <c r="F14" s="53">
        <v>0</v>
      </c>
      <c r="G14" s="53">
        <v>0</v>
      </c>
      <c r="H14" s="53">
        <v>14074</v>
      </c>
      <c r="I14" s="53">
        <v>0</v>
      </c>
      <c r="J14" s="53">
        <v>0</v>
      </c>
      <c r="K14" s="53">
        <v>15473</v>
      </c>
      <c r="L14" s="53">
        <v>38924</v>
      </c>
      <c r="M14" s="53">
        <v>0</v>
      </c>
      <c r="N14" s="53">
        <v>327135</v>
      </c>
      <c r="O14" s="53">
        <v>190699</v>
      </c>
      <c r="P14" s="53">
        <v>13828</v>
      </c>
      <c r="Q14" s="53">
        <v>0</v>
      </c>
      <c r="R14" s="53">
        <v>648561</v>
      </c>
      <c r="S14" s="53">
        <v>383740</v>
      </c>
      <c r="T14" s="53">
        <v>214105</v>
      </c>
      <c r="U14" s="53">
        <v>0</v>
      </c>
      <c r="V14" s="53">
        <v>388308</v>
      </c>
      <c r="W14" s="53">
        <v>173465</v>
      </c>
      <c r="X14" s="53">
        <v>10439</v>
      </c>
      <c r="Y14" s="53">
        <v>536359</v>
      </c>
      <c r="Z14" s="53">
        <v>311518</v>
      </c>
      <c r="AA14" s="53">
        <v>355570</v>
      </c>
    </row>
    <row r="15" spans="2:27" s="7" customFormat="1" ht="12.75" customHeight="1" x14ac:dyDescent="0.2">
      <c r="B15" s="9" t="s">
        <v>35</v>
      </c>
      <c r="C15" s="53">
        <v>12867</v>
      </c>
      <c r="D15" s="53">
        <v>12454</v>
      </c>
      <c r="E15" s="53">
        <v>12652</v>
      </c>
      <c r="F15" s="53">
        <v>11212</v>
      </c>
      <c r="G15" s="53">
        <v>10609</v>
      </c>
      <c r="H15" s="53">
        <v>10636</v>
      </c>
      <c r="I15" s="53">
        <v>10855</v>
      </c>
      <c r="J15" s="53">
        <v>9751</v>
      </c>
      <c r="K15" s="53">
        <v>9354</v>
      </c>
      <c r="L15" s="53">
        <v>9232</v>
      </c>
      <c r="M15" s="53">
        <v>9385</v>
      </c>
      <c r="N15" s="53">
        <v>8563</v>
      </c>
      <c r="O15" s="53">
        <v>8603</v>
      </c>
      <c r="P15" s="53">
        <v>9090</v>
      </c>
      <c r="Q15" s="53">
        <v>8214</v>
      </c>
      <c r="R15" s="53">
        <v>6022</v>
      </c>
      <c r="S15" s="53">
        <v>5121</v>
      </c>
      <c r="T15" s="53">
        <v>5323</v>
      </c>
      <c r="U15" s="53">
        <v>6631</v>
      </c>
      <c r="V15" s="53">
        <v>5186</v>
      </c>
      <c r="W15" s="53">
        <v>4515</v>
      </c>
      <c r="X15" s="53">
        <v>144819</v>
      </c>
      <c r="Y15" s="53">
        <v>141914</v>
      </c>
      <c r="Z15" s="53">
        <v>61176</v>
      </c>
      <c r="AA15" s="53">
        <v>4545</v>
      </c>
    </row>
    <row r="16" spans="2:27" s="7" customFormat="1" ht="12.75" customHeight="1" x14ac:dyDescent="0.2">
      <c r="B16" s="9" t="s">
        <v>36</v>
      </c>
      <c r="C16" s="53">
        <v>392594</v>
      </c>
      <c r="D16" s="53">
        <v>406223</v>
      </c>
      <c r="E16" s="53">
        <v>639661</v>
      </c>
      <c r="F16" s="53">
        <v>309658</v>
      </c>
      <c r="G16" s="53">
        <v>283896</v>
      </c>
      <c r="H16" s="53">
        <v>260703</v>
      </c>
      <c r="I16" s="53">
        <v>269656</v>
      </c>
      <c r="J16" s="53">
        <v>278515</v>
      </c>
      <c r="K16" s="53">
        <v>284616</v>
      </c>
      <c r="L16" s="53">
        <v>296100</v>
      </c>
      <c r="M16" s="53">
        <v>267310</v>
      </c>
      <c r="N16" s="53">
        <v>242259</v>
      </c>
      <c r="O16" s="53">
        <v>220660</v>
      </c>
      <c r="P16" s="53">
        <v>204971</v>
      </c>
      <c r="Q16" s="53">
        <v>185590</v>
      </c>
      <c r="R16" s="53">
        <v>165489</v>
      </c>
      <c r="S16" s="53">
        <v>148488</v>
      </c>
      <c r="T16" s="53">
        <v>135481</v>
      </c>
      <c r="U16" s="53">
        <v>125462</v>
      </c>
      <c r="V16" s="53">
        <v>268759</v>
      </c>
      <c r="W16" s="53">
        <v>285682</v>
      </c>
      <c r="X16" s="53">
        <v>110468</v>
      </c>
      <c r="Y16" s="53">
        <v>106830</v>
      </c>
      <c r="Z16" s="53">
        <v>106792</v>
      </c>
      <c r="AA16" s="53">
        <v>161740</v>
      </c>
    </row>
    <row r="17" spans="2:27" s="7" customFormat="1" ht="12.75" customHeight="1" x14ac:dyDescent="0.2">
      <c r="B17" s="9" t="s">
        <v>37</v>
      </c>
      <c r="C17" s="53">
        <v>263645</v>
      </c>
      <c r="D17" s="53">
        <v>257470</v>
      </c>
      <c r="E17" s="53">
        <v>312284</v>
      </c>
      <c r="F17" s="53">
        <v>678683</v>
      </c>
      <c r="G17" s="53">
        <v>217350</v>
      </c>
      <c r="H17" s="53">
        <v>478035</v>
      </c>
      <c r="I17" s="53">
        <v>138031</v>
      </c>
      <c r="J17" s="53">
        <v>190545</v>
      </c>
      <c r="K17" s="53">
        <v>379261</v>
      </c>
      <c r="L17" s="53">
        <v>358057</v>
      </c>
      <c r="M17" s="53">
        <v>362937</v>
      </c>
      <c r="N17" s="53">
        <v>356361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</row>
    <row r="18" spans="2:27" s="7" customFormat="1" ht="12" customHeight="1" x14ac:dyDescent="0.2">
      <c r="B18" s="9" t="s">
        <v>38</v>
      </c>
      <c r="C18" s="53">
        <v>1050086</v>
      </c>
      <c r="D18" s="53">
        <v>1058206</v>
      </c>
      <c r="E18" s="53">
        <v>1064653</v>
      </c>
      <c r="F18" s="53">
        <v>1036524</v>
      </c>
      <c r="G18" s="53">
        <v>949674</v>
      </c>
      <c r="H18" s="53">
        <f>1351873-478035</f>
        <v>873838</v>
      </c>
      <c r="I18" s="53">
        <f>717419-138031</f>
        <v>579388</v>
      </c>
      <c r="J18" s="53">
        <f>767182-190545</f>
        <v>576637</v>
      </c>
      <c r="K18" s="53">
        <v>570471</v>
      </c>
      <c r="L18" s="53">
        <f>971681-358057</f>
        <v>613624</v>
      </c>
      <c r="M18" s="53">
        <f>1064925-362937</f>
        <v>701988</v>
      </c>
      <c r="N18" s="53">
        <f>998199-356361</f>
        <v>641838</v>
      </c>
      <c r="O18" s="53">
        <v>897380</v>
      </c>
      <c r="P18" s="53">
        <v>802556</v>
      </c>
      <c r="Q18" s="53">
        <v>705667</v>
      </c>
      <c r="R18" s="53">
        <v>695540</v>
      </c>
      <c r="S18" s="53">
        <v>749816</v>
      </c>
      <c r="T18" s="53">
        <v>659913</v>
      </c>
      <c r="U18" s="53">
        <v>944775</v>
      </c>
      <c r="V18" s="53">
        <v>554596</v>
      </c>
      <c r="W18" s="53">
        <v>514185</v>
      </c>
      <c r="X18" s="53">
        <v>506127</v>
      </c>
      <c r="Y18" s="53">
        <v>458046</v>
      </c>
      <c r="Z18" s="53">
        <v>486106</v>
      </c>
      <c r="AA18" s="53">
        <v>426865</v>
      </c>
    </row>
    <row r="19" spans="2:27" s="7" customFormat="1" ht="12.75" customHeight="1" x14ac:dyDescent="0.2">
      <c r="B19" s="9" t="s">
        <v>39</v>
      </c>
      <c r="C19" s="53">
        <v>173398</v>
      </c>
      <c r="D19" s="53">
        <v>164913</v>
      </c>
      <c r="E19" s="53">
        <v>164537</v>
      </c>
      <c r="F19" s="53">
        <v>152931</v>
      </c>
      <c r="G19" s="53">
        <v>136324</v>
      </c>
      <c r="H19" s="53">
        <v>147233</v>
      </c>
      <c r="I19" s="53">
        <v>160336</v>
      </c>
      <c r="J19" s="53">
        <v>193391</v>
      </c>
      <c r="K19" s="53">
        <v>174726</v>
      </c>
      <c r="L19" s="53">
        <v>185897</v>
      </c>
      <c r="M19" s="53">
        <v>216646</v>
      </c>
      <c r="N19" s="53">
        <v>223225</v>
      </c>
      <c r="O19" s="53">
        <v>194850</v>
      </c>
      <c r="P19" s="53">
        <v>200843</v>
      </c>
      <c r="Q19" s="53">
        <v>206789</v>
      </c>
      <c r="R19" s="53">
        <v>211997</v>
      </c>
      <c r="S19" s="53">
        <v>197779</v>
      </c>
      <c r="T19" s="53">
        <v>182324</v>
      </c>
      <c r="U19" s="53">
        <v>187604</v>
      </c>
      <c r="V19" s="53">
        <v>159094</v>
      </c>
      <c r="W19" s="53">
        <v>162791</v>
      </c>
      <c r="X19" s="53">
        <v>145271</v>
      </c>
      <c r="Y19" s="53">
        <v>150869</v>
      </c>
      <c r="Z19" s="53">
        <v>139891</v>
      </c>
      <c r="AA19" s="53">
        <v>130442</v>
      </c>
    </row>
    <row r="20" spans="2:27" s="7" customFormat="1" ht="12.75" customHeight="1" x14ac:dyDescent="0.2">
      <c r="B20" s="9" t="s">
        <v>40</v>
      </c>
      <c r="C20" s="53">
        <v>502825</v>
      </c>
      <c r="D20" s="53">
        <v>361936</v>
      </c>
      <c r="E20" s="53">
        <v>483365</v>
      </c>
      <c r="F20" s="53">
        <v>367403</v>
      </c>
      <c r="G20" s="53">
        <v>296128</v>
      </c>
      <c r="H20" s="53">
        <v>317318</v>
      </c>
      <c r="I20" s="53">
        <v>379011</v>
      </c>
      <c r="J20" s="53">
        <v>345916</v>
      </c>
      <c r="K20" s="53">
        <v>315218</v>
      </c>
      <c r="L20" s="53">
        <v>265210</v>
      </c>
      <c r="M20" s="53">
        <v>364309</v>
      </c>
      <c r="N20" s="53">
        <v>374536</v>
      </c>
      <c r="O20" s="53">
        <v>355065</v>
      </c>
      <c r="P20" s="53">
        <v>239169</v>
      </c>
      <c r="Q20" s="53">
        <v>274682</v>
      </c>
      <c r="R20" s="53">
        <v>140026</v>
      </c>
      <c r="S20" s="53">
        <v>151912</v>
      </c>
      <c r="T20" s="53">
        <v>176727</v>
      </c>
      <c r="U20" s="53">
        <v>193471</v>
      </c>
      <c r="V20" s="53">
        <v>176428</v>
      </c>
      <c r="W20" s="53">
        <v>86410</v>
      </c>
      <c r="X20" s="53">
        <v>209048</v>
      </c>
      <c r="Y20" s="53">
        <v>269017</v>
      </c>
      <c r="Z20" s="53">
        <v>227581</v>
      </c>
      <c r="AA20" s="53">
        <v>236929</v>
      </c>
    </row>
    <row r="21" spans="2:27" s="7" customFormat="1" ht="12.75" customHeight="1" x14ac:dyDescent="0.2">
      <c r="B21" s="9" t="s">
        <v>41</v>
      </c>
      <c r="C21" s="53">
        <v>426106</v>
      </c>
      <c r="D21" s="53">
        <v>576238</v>
      </c>
      <c r="E21" s="53">
        <v>785951</v>
      </c>
      <c r="F21" s="53">
        <v>925888</v>
      </c>
      <c r="G21" s="53">
        <v>994618</v>
      </c>
      <c r="H21" s="53">
        <v>973857</v>
      </c>
      <c r="I21" s="53">
        <v>1125532</v>
      </c>
      <c r="J21" s="53">
        <v>857093</v>
      </c>
      <c r="K21" s="53">
        <v>943343</v>
      </c>
      <c r="L21" s="53">
        <v>980436</v>
      </c>
      <c r="M21" s="53">
        <v>1310951</v>
      </c>
      <c r="N21" s="53">
        <v>1208196</v>
      </c>
      <c r="O21" s="53">
        <v>1239694</v>
      </c>
      <c r="P21" s="53">
        <v>1337892</v>
      </c>
      <c r="Q21" s="53">
        <v>1341773</v>
      </c>
      <c r="R21" s="53">
        <v>1498886</v>
      </c>
      <c r="S21" s="53">
        <v>1508864</v>
      </c>
      <c r="T21" s="53">
        <v>1262392</v>
      </c>
      <c r="U21" s="53">
        <v>1612685</v>
      </c>
      <c r="V21" s="53">
        <v>1661458</v>
      </c>
      <c r="W21" s="53">
        <v>1565323</v>
      </c>
      <c r="X21" s="53">
        <v>908151</v>
      </c>
      <c r="Y21" s="53">
        <v>925191</v>
      </c>
      <c r="Z21" s="53">
        <v>169068</v>
      </c>
      <c r="AA21" s="53">
        <v>205060</v>
      </c>
    </row>
    <row r="22" spans="2:27" s="7" customFormat="1" ht="12.75" customHeight="1" x14ac:dyDescent="0.2">
      <c r="B22" s="9" t="s">
        <v>42</v>
      </c>
      <c r="C22" s="53">
        <v>60972</v>
      </c>
      <c r="D22" s="53">
        <v>58203</v>
      </c>
      <c r="E22" s="53">
        <v>57165</v>
      </c>
      <c r="F22" s="53">
        <v>70473</v>
      </c>
      <c r="G22" s="53">
        <v>63211</v>
      </c>
      <c r="H22" s="53">
        <v>53863</v>
      </c>
      <c r="I22" s="53">
        <v>53788</v>
      </c>
      <c r="J22" s="53">
        <v>65231</v>
      </c>
      <c r="K22" s="53">
        <v>62869</v>
      </c>
      <c r="L22" s="53">
        <v>64809</v>
      </c>
      <c r="M22" s="53">
        <v>58720</v>
      </c>
      <c r="N22" s="53">
        <v>69775</v>
      </c>
      <c r="O22" s="53">
        <v>60076</v>
      </c>
      <c r="P22" s="53">
        <v>55664</v>
      </c>
      <c r="Q22" s="53">
        <v>56459</v>
      </c>
      <c r="R22" s="53">
        <v>62973</v>
      </c>
      <c r="S22" s="53">
        <v>53649</v>
      </c>
      <c r="T22" s="53">
        <v>40652</v>
      </c>
      <c r="U22" s="53">
        <v>35270</v>
      </c>
      <c r="V22" s="53">
        <v>32274</v>
      </c>
      <c r="W22" s="53">
        <v>36987</v>
      </c>
      <c r="X22" s="53">
        <v>31089</v>
      </c>
      <c r="Y22" s="53">
        <v>24754</v>
      </c>
      <c r="Z22" s="53">
        <v>26750</v>
      </c>
      <c r="AA22" s="53">
        <v>33563</v>
      </c>
    </row>
    <row r="23" spans="2:27" s="7" customFormat="1" ht="12.75" customHeight="1" x14ac:dyDescent="0.2">
      <c r="B23" s="9" t="s">
        <v>43</v>
      </c>
      <c r="C23" s="53">
        <v>0</v>
      </c>
      <c r="D23" s="53">
        <v>0</v>
      </c>
      <c r="E23" s="53">
        <v>0</v>
      </c>
      <c r="F23" s="53">
        <v>962</v>
      </c>
      <c r="G23" s="53">
        <v>621</v>
      </c>
      <c r="H23" s="53">
        <v>751</v>
      </c>
      <c r="I23" s="53">
        <v>834</v>
      </c>
      <c r="J23" s="53">
        <v>804</v>
      </c>
      <c r="K23" s="53">
        <v>1336</v>
      </c>
      <c r="L23" s="53">
        <v>15344</v>
      </c>
      <c r="M23" s="53">
        <v>871</v>
      </c>
      <c r="N23" s="53">
        <v>1430</v>
      </c>
      <c r="O23" s="53">
        <v>1135</v>
      </c>
      <c r="P23" s="53">
        <v>933</v>
      </c>
      <c r="Q23" s="53">
        <v>952</v>
      </c>
      <c r="R23" s="53">
        <v>0</v>
      </c>
      <c r="S23" s="53">
        <v>0</v>
      </c>
      <c r="T23" s="53">
        <v>0</v>
      </c>
      <c r="U23" s="53">
        <v>0</v>
      </c>
      <c r="V23" s="53">
        <v>1059</v>
      </c>
      <c r="W23" s="53">
        <v>0</v>
      </c>
      <c r="X23" s="53">
        <v>0</v>
      </c>
      <c r="Y23" s="53">
        <v>0</v>
      </c>
      <c r="Z23" s="53">
        <v>227</v>
      </c>
      <c r="AA23" s="53">
        <v>0</v>
      </c>
    </row>
    <row r="24" spans="2:27" s="7" customFormat="1" ht="12.75" customHeight="1" x14ac:dyDescent="0.2">
      <c r="B24" s="9" t="s">
        <v>44</v>
      </c>
      <c r="C24" s="53">
        <v>25177</v>
      </c>
      <c r="D24" s="53">
        <v>1811794</v>
      </c>
      <c r="E24" s="53">
        <v>1818652</v>
      </c>
      <c r="F24" s="53">
        <v>2382732</v>
      </c>
      <c r="G24" s="53">
        <v>1881826</v>
      </c>
      <c r="H24" s="53">
        <v>347394</v>
      </c>
      <c r="I24" s="53">
        <v>1813542</v>
      </c>
      <c r="J24" s="53">
        <v>1440490</v>
      </c>
      <c r="K24" s="53">
        <v>1462929</v>
      </c>
      <c r="L24" s="53">
        <v>1267925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1551119</v>
      </c>
      <c r="V24" s="53">
        <v>1261299</v>
      </c>
      <c r="W24" s="53">
        <v>1230546</v>
      </c>
      <c r="X24" s="53">
        <v>1181843</v>
      </c>
      <c r="Y24" s="53">
        <v>0</v>
      </c>
      <c r="Z24" s="53">
        <v>0</v>
      </c>
      <c r="AA24" s="53">
        <v>0</v>
      </c>
    </row>
    <row r="25" spans="2:27" s="10" customFormat="1" ht="12.75" customHeight="1" x14ac:dyDescent="0.2">
      <c r="C25" s="54">
        <f t="shared" ref="C25:G25" si="0">SUM(C8:C24)</f>
        <v>10881654</v>
      </c>
      <c r="D25" s="54">
        <f t="shared" si="0"/>
        <v>13140211</v>
      </c>
      <c r="E25" s="54">
        <f t="shared" si="0"/>
        <v>12093928</v>
      </c>
      <c r="F25" s="54">
        <f t="shared" si="0"/>
        <v>16146351</v>
      </c>
      <c r="G25" s="54">
        <f t="shared" si="0"/>
        <v>13041808</v>
      </c>
      <c r="H25" s="54">
        <f t="shared" ref="H25" si="1">SUM(H8:H24)</f>
        <v>14948050</v>
      </c>
      <c r="I25" s="54">
        <f t="shared" ref="I25" si="2">SUM(I8:I24)</f>
        <v>15524849</v>
      </c>
      <c r="J25" s="54">
        <f t="shared" ref="J25" si="3">SUM(J8:J24)</f>
        <v>13686398</v>
      </c>
      <c r="K25" s="54">
        <f t="shared" ref="K25" si="4">SUM(K8:K24)</f>
        <v>13715730</v>
      </c>
      <c r="L25" s="54">
        <f t="shared" ref="L25" si="5">SUM(L8:L24)</f>
        <v>13313738</v>
      </c>
      <c r="M25" s="54">
        <f t="shared" ref="M25" si="6">SUM(M8:M24)</f>
        <v>11108509</v>
      </c>
      <c r="N25" s="54">
        <f t="shared" ref="N25" si="7">SUM(N8:N24)</f>
        <v>9962522</v>
      </c>
      <c r="O25" s="54">
        <f t="shared" ref="O25" si="8">SUM(O8:O24)</f>
        <v>9327249</v>
      </c>
      <c r="P25" s="54">
        <f t="shared" ref="P25" si="9">SUM(P8:P24)</f>
        <v>10663410</v>
      </c>
      <c r="Q25" s="54">
        <f t="shared" ref="Q25" si="10">SUM(Q8:Q24)</f>
        <v>10065033</v>
      </c>
      <c r="R25" s="54">
        <f t="shared" ref="R25" si="11">SUM(R8:R24)</f>
        <v>11946622</v>
      </c>
      <c r="S25" s="54">
        <f t="shared" ref="S25" si="12">SUM(S8:S24)</f>
        <v>11189872</v>
      </c>
      <c r="T25" s="54">
        <f t="shared" ref="T25" si="13">SUM(T8:T24)</f>
        <v>12014431</v>
      </c>
      <c r="U25" s="54">
        <f t="shared" ref="U25" si="14">SUM(U8:U24)</f>
        <v>10153097</v>
      </c>
      <c r="V25" s="54">
        <f t="shared" ref="V25" si="15">SUM(V8:V24)</f>
        <v>11433290</v>
      </c>
      <c r="W25" s="54">
        <f t="shared" ref="W25" si="16">SUM(W8:W24)</f>
        <v>11407431</v>
      </c>
      <c r="X25" s="54">
        <f t="shared" ref="X25" si="17">SUM(X8:X24)</f>
        <v>10097721</v>
      </c>
      <c r="Y25" s="54">
        <f t="shared" ref="Y25" si="18">SUM(Y8:Y24)</f>
        <v>8684469</v>
      </c>
      <c r="Z25" s="54">
        <f t="shared" ref="Z25" si="19">SUM(Z8:Z24)</f>
        <v>7903235</v>
      </c>
      <c r="AA25" s="54">
        <f t="shared" ref="AA25" si="20">SUM(AA8:AA24)</f>
        <v>7909196</v>
      </c>
    </row>
    <row r="26" spans="2:27" s="6" customFormat="1" ht="12.75" customHeight="1" x14ac:dyDescent="0.2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2:27" s="6" customFormat="1" ht="12.75" customHeight="1" x14ac:dyDescent="0.2">
      <c r="B27" s="8" t="s">
        <v>45</v>
      </c>
      <c r="C27" s="52"/>
      <c r="D27" s="52"/>
      <c r="E27" s="52"/>
      <c r="F27" s="52"/>
      <c r="G27" s="52"/>
      <c r="H27" s="52"/>
      <c r="I27" s="52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2:27" s="10" customFormat="1" ht="12.75" customHeight="1" x14ac:dyDescent="0.2">
      <c r="B28" s="8" t="s">
        <v>46</v>
      </c>
      <c r="C28" s="52"/>
      <c r="D28" s="52"/>
      <c r="E28" s="52"/>
      <c r="F28" s="52"/>
      <c r="G28" s="52"/>
      <c r="H28" s="52"/>
      <c r="I28" s="52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2:27" s="7" customFormat="1" ht="12.75" customHeight="1" x14ac:dyDescent="0.2">
      <c r="B29" s="9" t="s">
        <v>29</v>
      </c>
      <c r="C29" s="53">
        <v>690886</v>
      </c>
      <c r="D29" s="53">
        <v>688675</v>
      </c>
      <c r="E29" s="53">
        <v>693780</v>
      </c>
      <c r="F29" s="53">
        <v>547929</v>
      </c>
      <c r="G29" s="53">
        <v>529085</v>
      </c>
      <c r="H29" s="53">
        <v>523111</v>
      </c>
      <c r="I29" s="53">
        <v>481693</v>
      </c>
      <c r="J29" s="53">
        <v>520894</v>
      </c>
      <c r="K29" s="53">
        <v>490732</v>
      </c>
      <c r="L29" s="53">
        <v>554472</v>
      </c>
      <c r="M29" s="53">
        <v>512147</v>
      </c>
      <c r="N29" s="53">
        <v>501700</v>
      </c>
      <c r="O29" s="53">
        <v>430963</v>
      </c>
      <c r="P29" s="53">
        <v>420589</v>
      </c>
      <c r="Q29" s="53">
        <v>365892</v>
      </c>
      <c r="R29" s="53">
        <v>367911</v>
      </c>
      <c r="S29" s="53">
        <v>344937</v>
      </c>
      <c r="T29" s="53">
        <v>315395</v>
      </c>
      <c r="U29" s="53">
        <v>287347</v>
      </c>
      <c r="V29" s="53">
        <v>302643</v>
      </c>
      <c r="W29" s="53">
        <v>299065</v>
      </c>
      <c r="X29" s="53">
        <v>298857</v>
      </c>
      <c r="Y29" s="53">
        <v>287659</v>
      </c>
      <c r="Z29" s="53">
        <v>291239</v>
      </c>
      <c r="AA29" s="53">
        <v>278969</v>
      </c>
    </row>
    <row r="30" spans="2:27" s="7" customFormat="1" ht="12.75" customHeight="1" x14ac:dyDescent="0.2">
      <c r="B30" s="9" t="s">
        <v>47</v>
      </c>
      <c r="C30" s="53">
        <v>30627</v>
      </c>
      <c r="D30" s="53">
        <v>31327</v>
      </c>
      <c r="E30" s="53">
        <v>29089</v>
      </c>
      <c r="F30" s="53">
        <v>27362</v>
      </c>
      <c r="G30" s="53">
        <v>30603</v>
      </c>
      <c r="H30" s="53">
        <v>37548</v>
      </c>
      <c r="I30" s="53">
        <v>45566</v>
      </c>
      <c r="J30" s="53">
        <v>42133</v>
      </c>
      <c r="K30" s="53">
        <v>31728</v>
      </c>
      <c r="L30" s="53">
        <v>31462</v>
      </c>
      <c r="M30" s="53">
        <v>30616</v>
      </c>
      <c r="N30" s="53">
        <v>26802</v>
      </c>
      <c r="O30" s="53">
        <v>25619</v>
      </c>
      <c r="P30" s="53">
        <v>26899</v>
      </c>
      <c r="Q30" s="53">
        <v>27481</v>
      </c>
      <c r="R30" s="53">
        <v>24735</v>
      </c>
      <c r="S30" s="53">
        <v>19985</v>
      </c>
      <c r="T30" s="53">
        <v>18458</v>
      </c>
      <c r="U30" s="53">
        <v>19387</v>
      </c>
      <c r="V30" s="53">
        <v>20538</v>
      </c>
      <c r="W30" s="53">
        <v>22385</v>
      </c>
      <c r="X30" s="53">
        <v>21077</v>
      </c>
      <c r="Y30" s="53">
        <v>24746</v>
      </c>
      <c r="Z30" s="53">
        <v>22375</v>
      </c>
      <c r="AA30" s="53">
        <v>27734</v>
      </c>
    </row>
    <row r="31" spans="2:27" s="7" customFormat="1" ht="12.75" customHeight="1" x14ac:dyDescent="0.2">
      <c r="B31" s="9" t="s">
        <v>30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142764</v>
      </c>
      <c r="T31" s="53">
        <v>138551</v>
      </c>
      <c r="U31" s="53">
        <v>128043</v>
      </c>
      <c r="V31" s="53">
        <v>147905</v>
      </c>
      <c r="W31" s="53">
        <v>133521</v>
      </c>
      <c r="X31" s="53">
        <v>145044</v>
      </c>
      <c r="Y31" s="53">
        <v>139754</v>
      </c>
      <c r="Z31" s="53">
        <v>127156</v>
      </c>
      <c r="AA31" s="53">
        <v>98433</v>
      </c>
    </row>
    <row r="32" spans="2:27" s="7" customFormat="1" ht="12.75" customHeight="1" x14ac:dyDescent="0.2">
      <c r="B32" s="9" t="s">
        <v>31</v>
      </c>
      <c r="C32" s="53">
        <v>162189</v>
      </c>
      <c r="D32" s="53">
        <v>143422</v>
      </c>
      <c r="E32" s="53">
        <v>147629</v>
      </c>
      <c r="F32" s="53">
        <v>144776</v>
      </c>
      <c r="G32" s="53">
        <v>116180</v>
      </c>
      <c r="H32" s="53">
        <v>120919</v>
      </c>
      <c r="I32" s="53">
        <v>91396</v>
      </c>
      <c r="J32" s="53">
        <v>94832</v>
      </c>
      <c r="K32" s="53">
        <v>105259</v>
      </c>
      <c r="L32" s="53">
        <v>114748</v>
      </c>
      <c r="M32" s="53">
        <v>117665</v>
      </c>
      <c r="N32" s="53">
        <v>117630</v>
      </c>
      <c r="O32" s="53">
        <v>109819</v>
      </c>
      <c r="P32" s="53">
        <v>102103</v>
      </c>
      <c r="Q32" s="53">
        <v>92592</v>
      </c>
      <c r="R32" s="53">
        <v>81631</v>
      </c>
      <c r="S32" s="53">
        <v>82233</v>
      </c>
      <c r="T32" s="53">
        <v>63237</v>
      </c>
      <c r="U32" s="53">
        <v>58766</v>
      </c>
      <c r="V32" s="53">
        <v>49732</v>
      </c>
      <c r="W32" s="53">
        <v>51438</v>
      </c>
      <c r="X32" s="53">
        <v>50259</v>
      </c>
      <c r="Y32" s="53">
        <v>51202</v>
      </c>
      <c r="Z32" s="53">
        <v>55416</v>
      </c>
      <c r="AA32" s="53">
        <v>62399</v>
      </c>
    </row>
    <row r="33" spans="2:27" s="7" customFormat="1" ht="12.75" customHeight="1" x14ac:dyDescent="0.2">
      <c r="B33" s="9" t="s">
        <v>33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1110714</v>
      </c>
      <c r="V33" s="53">
        <v>1129585</v>
      </c>
      <c r="W33" s="53">
        <v>1104835</v>
      </c>
      <c r="X33" s="53">
        <v>1107487</v>
      </c>
      <c r="Y33" s="53">
        <v>1067624</v>
      </c>
      <c r="Z33" s="53">
        <v>1096118</v>
      </c>
      <c r="AA33" s="53">
        <v>1131449</v>
      </c>
    </row>
    <row r="34" spans="2:27" s="7" customFormat="1" ht="12.75" customHeight="1" x14ac:dyDescent="0.2">
      <c r="B34" s="9" t="s">
        <v>48</v>
      </c>
      <c r="C34" s="53">
        <v>373949</v>
      </c>
      <c r="D34" s="53">
        <v>373897</v>
      </c>
      <c r="E34" s="53">
        <v>386279</v>
      </c>
      <c r="F34" s="53">
        <v>397462</v>
      </c>
      <c r="G34" s="53">
        <v>394364</v>
      </c>
      <c r="H34" s="53">
        <v>395267</v>
      </c>
      <c r="I34" s="53">
        <v>389309</v>
      </c>
      <c r="J34" s="53">
        <v>390398</v>
      </c>
      <c r="K34" s="53">
        <v>634712</v>
      </c>
      <c r="L34" s="53">
        <v>635578</v>
      </c>
      <c r="M34" s="53">
        <v>641506</v>
      </c>
      <c r="N34" s="53">
        <v>631837</v>
      </c>
      <c r="O34" s="53">
        <v>632458</v>
      </c>
      <c r="P34" s="53">
        <v>639799</v>
      </c>
      <c r="Q34" s="53">
        <v>619947</v>
      </c>
      <c r="R34" s="53">
        <v>590220</v>
      </c>
      <c r="S34" s="53">
        <v>591131</v>
      </c>
      <c r="T34" s="53">
        <v>625710</v>
      </c>
      <c r="U34" s="53">
        <v>537341</v>
      </c>
      <c r="V34" s="53">
        <v>491049</v>
      </c>
      <c r="W34" s="53">
        <v>486746</v>
      </c>
      <c r="X34" s="53">
        <v>484888</v>
      </c>
      <c r="Y34" s="53">
        <v>506796</v>
      </c>
      <c r="Z34" s="53">
        <v>502866</v>
      </c>
      <c r="AA34" s="53">
        <v>504190</v>
      </c>
    </row>
    <row r="35" spans="2:27" s="7" customFormat="1" ht="12.75" customHeight="1" x14ac:dyDescent="0.2">
      <c r="B35" s="9" t="s">
        <v>34</v>
      </c>
      <c r="C35" s="53">
        <v>400463</v>
      </c>
      <c r="D35" s="53">
        <v>303816</v>
      </c>
      <c r="E35" s="53">
        <v>278391</v>
      </c>
      <c r="F35" s="53">
        <v>0</v>
      </c>
      <c r="G35" s="53">
        <v>0</v>
      </c>
      <c r="H35" s="53">
        <v>42222</v>
      </c>
      <c r="I35" s="53">
        <v>72043</v>
      </c>
      <c r="J35" s="53">
        <v>0</v>
      </c>
      <c r="K35" s="53">
        <v>15473</v>
      </c>
      <c r="L35" s="53">
        <v>116773</v>
      </c>
      <c r="M35" s="53">
        <v>77334</v>
      </c>
      <c r="N35" s="53">
        <v>109045</v>
      </c>
      <c r="O35" s="53">
        <v>190699</v>
      </c>
      <c r="P35" s="53">
        <v>41485</v>
      </c>
      <c r="Q35" s="53">
        <v>22843</v>
      </c>
      <c r="R35" s="53">
        <v>216187</v>
      </c>
      <c r="S35" s="53">
        <v>383740</v>
      </c>
      <c r="T35" s="53">
        <v>642316</v>
      </c>
      <c r="U35" s="53">
        <v>385385</v>
      </c>
      <c r="V35" s="53">
        <v>129436</v>
      </c>
      <c r="W35" s="53">
        <v>173465</v>
      </c>
      <c r="X35" s="53">
        <v>31317</v>
      </c>
      <c r="Y35" s="53">
        <v>222530</v>
      </c>
      <c r="Z35" s="53">
        <v>65914</v>
      </c>
      <c r="AA35" s="53">
        <v>118419</v>
      </c>
    </row>
    <row r="36" spans="2:27" s="7" customFormat="1" ht="12.75" customHeight="1" x14ac:dyDescent="0.2">
      <c r="B36" s="9" t="s">
        <v>35</v>
      </c>
      <c r="C36" s="53">
        <v>4590579</v>
      </c>
      <c r="D36" s="53">
        <v>4051462</v>
      </c>
      <c r="E36" s="53">
        <v>3805817</v>
      </c>
      <c r="F36" s="53">
        <v>3600920</v>
      </c>
      <c r="G36" s="53">
        <v>3497351</v>
      </c>
      <c r="H36" s="53">
        <v>3235809</v>
      </c>
      <c r="I36" s="53">
        <v>3103699</v>
      </c>
      <c r="J36" s="53">
        <v>2957737</v>
      </c>
      <c r="K36" s="53">
        <v>2809901</v>
      </c>
      <c r="L36" s="53">
        <v>2637401</v>
      </c>
      <c r="M36" s="53">
        <v>2539161</v>
      </c>
      <c r="N36" s="53">
        <v>2403465</v>
      </c>
      <c r="O36" s="53">
        <v>2269690</v>
      </c>
      <c r="P36" s="53">
        <v>2422229</v>
      </c>
      <c r="Q36" s="53">
        <v>2402213</v>
      </c>
      <c r="R36" s="53">
        <v>2343393</v>
      </c>
      <c r="S36" s="53">
        <v>2261684</v>
      </c>
      <c r="T36" s="53">
        <v>2133288</v>
      </c>
      <c r="U36" s="53">
        <v>2048545</v>
      </c>
      <c r="V36" s="53">
        <v>1964370</v>
      </c>
      <c r="W36" s="53">
        <v>1897825</v>
      </c>
      <c r="X36" s="53">
        <v>2495397</v>
      </c>
      <c r="Y36" s="53">
        <v>2489994</v>
      </c>
      <c r="Z36" s="53">
        <v>2566018</v>
      </c>
      <c r="AA36" s="53">
        <v>1873824</v>
      </c>
    </row>
    <row r="37" spans="2:27" s="7" customFormat="1" ht="12.75" customHeight="1" x14ac:dyDescent="0.2">
      <c r="B37" s="9" t="s">
        <v>36</v>
      </c>
      <c r="C37" s="53">
        <v>9202412</v>
      </c>
      <c r="D37" s="53">
        <v>10296319</v>
      </c>
      <c r="E37" s="53">
        <v>10062789</v>
      </c>
      <c r="F37" s="53">
        <v>7223566</v>
      </c>
      <c r="G37" s="53">
        <v>6927010</v>
      </c>
      <c r="H37" s="53">
        <v>7228061</v>
      </c>
      <c r="I37" s="53">
        <v>7332654</v>
      </c>
      <c r="J37" s="53">
        <v>7308842</v>
      </c>
      <c r="K37" s="53">
        <v>7320445</v>
      </c>
      <c r="L37" s="53">
        <v>7423024</v>
      </c>
      <c r="M37" s="53">
        <v>7457254</v>
      </c>
      <c r="N37" s="53">
        <v>7536312</v>
      </c>
      <c r="O37" s="53">
        <v>7452019</v>
      </c>
      <c r="P37" s="53">
        <v>7372267</v>
      </c>
      <c r="Q37" s="53">
        <v>7436364</v>
      </c>
      <c r="R37" s="53">
        <v>7133529</v>
      </c>
      <c r="S37" s="53">
        <v>6739560</v>
      </c>
      <c r="T37" s="53">
        <v>6409298</v>
      </c>
      <c r="U37" s="53">
        <v>6090620</v>
      </c>
      <c r="V37" s="53">
        <v>5535218</v>
      </c>
      <c r="W37" s="53">
        <v>5207115</v>
      </c>
      <c r="X37" s="53">
        <v>4511755</v>
      </c>
      <c r="Y37" s="53">
        <v>4306513</v>
      </c>
      <c r="Z37" s="53">
        <v>4049447</v>
      </c>
      <c r="AA37" s="53">
        <v>4628913</v>
      </c>
    </row>
    <row r="38" spans="2:27" s="7" customFormat="1" ht="12.75" customHeight="1" x14ac:dyDescent="0.2">
      <c r="B38" s="9" t="s">
        <v>37</v>
      </c>
      <c r="C38" s="53">
        <v>597856</v>
      </c>
      <c r="D38" s="53">
        <v>561453</v>
      </c>
      <c r="E38" s="53">
        <v>593229</v>
      </c>
      <c r="F38" s="53">
        <v>624414</v>
      </c>
      <c r="G38" s="53">
        <v>479938</v>
      </c>
      <c r="H38" s="53">
        <v>524328</v>
      </c>
      <c r="I38" s="53">
        <v>473160</v>
      </c>
      <c r="J38" s="53">
        <v>527861</v>
      </c>
      <c r="K38" s="53">
        <v>722423</v>
      </c>
      <c r="L38" s="53">
        <v>956784</v>
      </c>
      <c r="M38" s="53">
        <v>1219460</v>
      </c>
      <c r="N38" s="53">
        <v>1215995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</row>
    <row r="39" spans="2:27" s="7" customFormat="1" ht="12.75" customHeight="1" x14ac:dyDescent="0.2">
      <c r="B39" s="9" t="s">
        <v>38</v>
      </c>
      <c r="C39" s="53">
        <v>794296</v>
      </c>
      <c r="D39" s="53">
        <v>745396</v>
      </c>
      <c r="E39" s="53">
        <v>1046537</v>
      </c>
      <c r="F39" s="53">
        <v>685365</v>
      </c>
      <c r="G39" s="53">
        <v>681846</v>
      </c>
      <c r="H39" s="53">
        <f>1156677-524328</f>
        <v>632349</v>
      </c>
      <c r="I39" s="53">
        <f>552294-473160</f>
        <v>79134</v>
      </c>
      <c r="J39" s="53">
        <f>658013-527861</f>
        <v>130152</v>
      </c>
      <c r="K39" s="53">
        <v>130917</v>
      </c>
      <c r="L39" s="53">
        <f>1083115-956784</f>
        <v>126331</v>
      </c>
      <c r="M39" s="53">
        <f>1359257-1219460</f>
        <v>139797</v>
      </c>
      <c r="N39" s="53">
        <f>1372447-1215995</f>
        <v>156452</v>
      </c>
      <c r="O39" s="53">
        <v>931452</v>
      </c>
      <c r="P39" s="53">
        <v>669876</v>
      </c>
      <c r="Q39" s="53">
        <v>619938</v>
      </c>
      <c r="R39" s="53">
        <v>829409</v>
      </c>
      <c r="S39" s="53">
        <v>916606</v>
      </c>
      <c r="T39" s="53">
        <v>1107314</v>
      </c>
      <c r="U39" s="53">
        <v>1313374</v>
      </c>
      <c r="V39" s="53">
        <v>818924</v>
      </c>
      <c r="W39" s="53">
        <v>845460</v>
      </c>
      <c r="X39" s="53">
        <v>808878</v>
      </c>
      <c r="Y39" s="53">
        <v>810979</v>
      </c>
      <c r="Z39" s="53">
        <v>685812</v>
      </c>
      <c r="AA39" s="53">
        <v>661759</v>
      </c>
    </row>
    <row r="40" spans="2:27" s="7" customFormat="1" ht="12.75" customHeight="1" x14ac:dyDescent="0.2">
      <c r="B40" s="9" t="s">
        <v>40</v>
      </c>
      <c r="C40" s="53">
        <v>102589</v>
      </c>
      <c r="D40" s="53">
        <v>103115</v>
      </c>
      <c r="E40" s="53">
        <v>107165</v>
      </c>
      <c r="F40" s="53">
        <v>95007</v>
      </c>
      <c r="G40" s="53">
        <v>164043</v>
      </c>
      <c r="H40" s="53">
        <v>63352</v>
      </c>
      <c r="I40" s="53">
        <v>62135</v>
      </c>
      <c r="J40" s="53">
        <v>61704</v>
      </c>
      <c r="K40" s="53">
        <v>68003</v>
      </c>
      <c r="L40" s="53">
        <v>91703</v>
      </c>
      <c r="M40" s="53">
        <v>128398</v>
      </c>
      <c r="N40" s="53">
        <v>128108</v>
      </c>
      <c r="O40" s="53">
        <v>127824</v>
      </c>
      <c r="P40" s="53">
        <v>46234</v>
      </c>
      <c r="Q40" s="53">
        <v>45943</v>
      </c>
      <c r="R40" s="53">
        <v>149055</v>
      </c>
      <c r="S40" s="53">
        <v>153850</v>
      </c>
      <c r="T40" s="53">
        <v>51029</v>
      </c>
      <c r="U40" s="53">
        <v>49085</v>
      </c>
      <c r="V40" s="53">
        <v>54755</v>
      </c>
      <c r="W40" s="53">
        <v>137778</v>
      </c>
      <c r="X40" s="53">
        <v>131597</v>
      </c>
      <c r="Y40" s="53">
        <v>139380</v>
      </c>
      <c r="Z40" s="53">
        <v>142566</v>
      </c>
      <c r="AA40" s="53">
        <v>142532</v>
      </c>
    </row>
    <row r="41" spans="2:27" s="7" customFormat="1" ht="12.75" customHeight="1" x14ac:dyDescent="0.2">
      <c r="B41" s="9" t="s">
        <v>49</v>
      </c>
      <c r="C41" s="53">
        <v>991404</v>
      </c>
      <c r="D41" s="53">
        <v>880813</v>
      </c>
      <c r="E41" s="53">
        <v>1006689</v>
      </c>
      <c r="F41" s="53">
        <v>1160664</v>
      </c>
      <c r="G41" s="53">
        <v>1174175</v>
      </c>
      <c r="H41" s="53">
        <v>1235054</v>
      </c>
      <c r="I41" s="53">
        <v>1471920</v>
      </c>
      <c r="J41" s="53">
        <v>1687771</v>
      </c>
      <c r="K41" s="53">
        <v>1757688</v>
      </c>
      <c r="L41" s="53">
        <v>1797026</v>
      </c>
      <c r="M41" s="53">
        <v>1617571</v>
      </c>
      <c r="N41" s="53">
        <v>1637997</v>
      </c>
      <c r="O41" s="53">
        <v>1644299</v>
      </c>
      <c r="P41" s="53">
        <v>1536023</v>
      </c>
      <c r="Q41" s="53">
        <v>1561788</v>
      </c>
      <c r="R41" s="53">
        <v>1002027</v>
      </c>
      <c r="S41" s="53">
        <v>963259</v>
      </c>
      <c r="T41" s="53">
        <v>1001759</v>
      </c>
      <c r="U41" s="53">
        <v>1128801</v>
      </c>
      <c r="V41" s="53">
        <v>1235620</v>
      </c>
      <c r="W41" s="53">
        <v>1191104</v>
      </c>
      <c r="X41" s="53">
        <v>951360</v>
      </c>
      <c r="Y41" s="53">
        <v>1014028</v>
      </c>
      <c r="Z41" s="53">
        <v>1033397</v>
      </c>
      <c r="AA41" s="53">
        <v>1011866</v>
      </c>
    </row>
    <row r="42" spans="2:27" s="7" customFormat="1" ht="12.75" customHeight="1" x14ac:dyDescent="0.2">
      <c r="B42" s="9" t="s">
        <v>41</v>
      </c>
      <c r="C42" s="53">
        <v>1127582</v>
      </c>
      <c r="D42" s="53">
        <v>1167468</v>
      </c>
      <c r="E42" s="53">
        <v>1167911</v>
      </c>
      <c r="F42" s="53">
        <v>1177711</v>
      </c>
      <c r="G42" s="53">
        <v>1320526</v>
      </c>
      <c r="H42" s="53">
        <v>1584860</v>
      </c>
      <c r="I42" s="53">
        <v>1681308</v>
      </c>
      <c r="J42" s="53">
        <v>2143205</v>
      </c>
      <c r="K42" s="53">
        <v>2256156</v>
      </c>
      <c r="L42" s="53">
        <v>2373216</v>
      </c>
      <c r="M42" s="53">
        <v>2218040</v>
      </c>
      <c r="N42" s="53">
        <v>2481902</v>
      </c>
      <c r="O42" s="53">
        <v>2627293</v>
      </c>
      <c r="P42" s="53">
        <v>2716199</v>
      </c>
      <c r="Q42" s="53">
        <v>2909295</v>
      </c>
      <c r="R42" s="53">
        <v>2872082</v>
      </c>
      <c r="S42" s="53">
        <v>3143546</v>
      </c>
      <c r="T42" s="53">
        <v>4047361</v>
      </c>
      <c r="U42" s="53">
        <v>4596851</v>
      </c>
      <c r="V42" s="53">
        <v>4572412</v>
      </c>
      <c r="W42" s="53">
        <v>4539498</v>
      </c>
      <c r="X42" s="53">
        <v>5190116</v>
      </c>
      <c r="Y42" s="53">
        <v>5181559</v>
      </c>
      <c r="Z42" s="53">
        <v>307881</v>
      </c>
      <c r="AA42" s="53">
        <v>322011</v>
      </c>
    </row>
    <row r="43" spans="2:27" s="7" customFormat="1" ht="12.75" customHeight="1" x14ac:dyDescent="0.2">
      <c r="B43" s="9" t="s">
        <v>42</v>
      </c>
      <c r="C43" s="55">
        <v>507</v>
      </c>
      <c r="D43" s="55">
        <v>85</v>
      </c>
      <c r="E43" s="55">
        <v>985</v>
      </c>
      <c r="F43" s="55">
        <v>87</v>
      </c>
      <c r="G43" s="55">
        <v>0</v>
      </c>
      <c r="H43" s="55">
        <v>489</v>
      </c>
      <c r="I43" s="55">
        <v>0</v>
      </c>
      <c r="J43" s="53">
        <v>0</v>
      </c>
      <c r="K43" s="53">
        <v>0</v>
      </c>
      <c r="L43" s="53">
        <v>0</v>
      </c>
      <c r="M43" s="53">
        <v>7446</v>
      </c>
      <c r="N43" s="53">
        <v>247</v>
      </c>
      <c r="O43" s="53">
        <v>10</v>
      </c>
      <c r="P43" s="53">
        <v>27</v>
      </c>
      <c r="Q43" s="53">
        <v>27</v>
      </c>
      <c r="R43" s="53">
        <v>27</v>
      </c>
      <c r="S43" s="53">
        <v>27</v>
      </c>
      <c r="T43" s="53">
        <v>1644</v>
      </c>
      <c r="U43" s="53">
        <v>1644</v>
      </c>
      <c r="V43" s="53">
        <v>44</v>
      </c>
      <c r="W43" s="53">
        <v>44</v>
      </c>
      <c r="X43" s="53">
        <v>66</v>
      </c>
      <c r="Y43" s="53">
        <v>132</v>
      </c>
      <c r="Z43" s="53">
        <v>132</v>
      </c>
      <c r="AA43" s="53">
        <v>132</v>
      </c>
    </row>
    <row r="44" spans="2:27" s="7" customFormat="1" ht="12.75" customHeight="1" x14ac:dyDescent="0.2">
      <c r="B44" s="9" t="s">
        <v>43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</row>
    <row r="45" spans="2:27" s="10" customFormat="1" ht="12.75" customHeight="1" x14ac:dyDescent="0.2">
      <c r="C45" s="54">
        <f t="shared" ref="C45:G45" si="21">SUM(C29:C44)</f>
        <v>19065339</v>
      </c>
      <c r="D45" s="54">
        <f t="shared" si="21"/>
        <v>19347248</v>
      </c>
      <c r="E45" s="54">
        <f t="shared" si="21"/>
        <v>19326290</v>
      </c>
      <c r="F45" s="54">
        <f t="shared" si="21"/>
        <v>15685263</v>
      </c>
      <c r="G45" s="54">
        <f t="shared" si="21"/>
        <v>15315121</v>
      </c>
      <c r="H45" s="54">
        <f t="shared" ref="H45" si="22">SUM(H29:H44)</f>
        <v>15623369</v>
      </c>
      <c r="I45" s="54">
        <f t="shared" ref="I45" si="23">SUM(I29:I44)</f>
        <v>15284017</v>
      </c>
      <c r="J45" s="54">
        <f t="shared" ref="J45" si="24">SUM(J29:J44)</f>
        <v>15865529</v>
      </c>
      <c r="K45" s="54">
        <f t="shared" ref="K45" si="25">SUM(K29:K44)</f>
        <v>16343437</v>
      </c>
      <c r="L45" s="54">
        <f t="shared" ref="L45" si="26">SUM(L29:L44)</f>
        <v>16858518</v>
      </c>
      <c r="M45" s="54">
        <f t="shared" ref="M45" si="27">SUM(M29:M44)</f>
        <v>16706395</v>
      </c>
      <c r="N45" s="54">
        <f t="shared" ref="N45" si="28">SUM(N29:N44)</f>
        <v>16947492</v>
      </c>
      <c r="O45" s="54">
        <f t="shared" ref="O45" si="29">SUM(O29:O44)</f>
        <v>16442145</v>
      </c>
      <c r="P45" s="54">
        <f t="shared" ref="P45" si="30">SUM(P29:P44)</f>
        <v>15993730</v>
      </c>
      <c r="Q45" s="54">
        <f t="shared" ref="Q45" si="31">SUM(Q29:Q44)</f>
        <v>16104323</v>
      </c>
      <c r="R45" s="54">
        <f t="shared" ref="R45" si="32">SUM(R29:R44)</f>
        <v>15610206</v>
      </c>
      <c r="S45" s="54">
        <f t="shared" ref="S45" si="33">SUM(S29:S44)</f>
        <v>15743322</v>
      </c>
      <c r="T45" s="54">
        <f t="shared" ref="T45" si="34">SUM(T29:T44)</f>
        <v>16555360</v>
      </c>
      <c r="U45" s="54">
        <f t="shared" ref="U45" si="35">SUM(U29:U44)</f>
        <v>17755903</v>
      </c>
      <c r="V45" s="54">
        <f t="shared" ref="V45" si="36">SUM(V29:V44)</f>
        <v>16452231</v>
      </c>
      <c r="W45" s="54">
        <f t="shared" ref="W45" si="37">SUM(W29:W44)</f>
        <v>16090279</v>
      </c>
      <c r="X45" s="54">
        <f t="shared" ref="X45" si="38">SUM(X29:X44)</f>
        <v>16228098</v>
      </c>
      <c r="Y45" s="54">
        <f t="shared" ref="Y45" si="39">SUM(Y29:Y44)</f>
        <v>16242896</v>
      </c>
      <c r="Z45" s="54">
        <f t="shared" ref="Z45" si="40">SUM(Z29:Z44)</f>
        <v>10946337</v>
      </c>
      <c r="AA45" s="54">
        <f t="shared" ref="AA45" si="41">SUM(AA29:AA44)</f>
        <v>10862630</v>
      </c>
    </row>
    <row r="46" spans="2:27" s="10" customFormat="1" ht="12.75" customHeight="1" x14ac:dyDescent="0.2">
      <c r="B46" s="8"/>
      <c r="C46" s="52"/>
      <c r="D46" s="52"/>
      <c r="E46" s="52"/>
      <c r="F46" s="52"/>
      <c r="G46" s="52"/>
      <c r="H46" s="52"/>
      <c r="I46" s="52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2:27" s="7" customFormat="1" ht="15" customHeight="1" x14ac:dyDescent="0.2">
      <c r="B47" s="8" t="s">
        <v>50</v>
      </c>
      <c r="C47" s="54">
        <v>2849002</v>
      </c>
      <c r="D47" s="54">
        <v>2926176</v>
      </c>
      <c r="E47" s="54">
        <v>2902571</v>
      </c>
      <c r="F47" s="54">
        <v>3609112</v>
      </c>
      <c r="G47" s="54">
        <v>3577937</v>
      </c>
      <c r="H47" s="54">
        <v>3582180</v>
      </c>
      <c r="I47" s="54">
        <v>3522478</v>
      </c>
      <c r="J47" s="54">
        <v>3507535</v>
      </c>
      <c r="K47" s="54">
        <v>3511797</v>
      </c>
      <c r="L47" s="54">
        <v>3566466</v>
      </c>
      <c r="M47" s="54">
        <v>3503682</v>
      </c>
      <c r="N47" s="54">
        <v>3435680</v>
      </c>
      <c r="O47" s="54">
        <v>3325731</v>
      </c>
      <c r="P47" s="54">
        <v>3292344</v>
      </c>
      <c r="Q47" s="54">
        <v>3288891</v>
      </c>
      <c r="R47" s="54">
        <v>3093038</v>
      </c>
      <c r="S47" s="54">
        <v>3042134</v>
      </c>
      <c r="T47" s="54">
        <v>3005385</v>
      </c>
      <c r="U47" s="54">
        <v>2848708</v>
      </c>
      <c r="V47" s="54">
        <v>2814120</v>
      </c>
      <c r="W47" s="54">
        <v>2729517</v>
      </c>
      <c r="X47" s="54">
        <v>2637242</v>
      </c>
      <c r="Y47" s="54">
        <v>2583362</v>
      </c>
      <c r="Z47" s="54">
        <v>2562826</v>
      </c>
      <c r="AA47" s="54">
        <v>2523179</v>
      </c>
    </row>
    <row r="48" spans="2:27" s="7" customFormat="1" ht="15" customHeight="1" x14ac:dyDescent="0.2">
      <c r="B48" s="8" t="s">
        <v>51</v>
      </c>
      <c r="C48" s="54">
        <v>8145552</v>
      </c>
      <c r="D48" s="54">
        <v>8229048</v>
      </c>
      <c r="E48" s="54">
        <v>8371629</v>
      </c>
      <c r="F48" s="54">
        <v>7819415</v>
      </c>
      <c r="G48" s="54">
        <v>8516697</v>
      </c>
      <c r="H48" s="54">
        <v>10204330</v>
      </c>
      <c r="I48" s="54">
        <v>10340564</v>
      </c>
      <c r="J48" s="54">
        <v>10717791</v>
      </c>
      <c r="K48" s="54">
        <v>10825421</v>
      </c>
      <c r="L48" s="54">
        <v>10811117</v>
      </c>
      <c r="M48" s="54">
        <v>10952699</v>
      </c>
      <c r="N48" s="54">
        <v>11189018</v>
      </c>
      <c r="O48" s="54">
        <v>10069468</v>
      </c>
      <c r="P48" s="54">
        <v>10176664</v>
      </c>
      <c r="Q48" s="54">
        <v>10239484</v>
      </c>
      <c r="R48" s="54">
        <v>10192666</v>
      </c>
      <c r="S48" s="54">
        <v>10142591</v>
      </c>
      <c r="T48" s="54">
        <v>9314247</v>
      </c>
      <c r="U48" s="54">
        <v>9407486</v>
      </c>
      <c r="V48" s="54">
        <v>9395356</v>
      </c>
      <c r="W48" s="54">
        <v>9495460</v>
      </c>
      <c r="X48" s="54">
        <v>9433805</v>
      </c>
      <c r="Y48" s="54">
        <v>10272120</v>
      </c>
      <c r="Z48" s="54">
        <v>10433999</v>
      </c>
      <c r="AA48" s="54">
        <v>10592103</v>
      </c>
    </row>
    <row r="49" spans="2:27" s="7" customFormat="1" ht="15" customHeight="1" x14ac:dyDescent="0.2">
      <c r="B49" s="8" t="s">
        <v>52</v>
      </c>
      <c r="C49" s="54">
        <v>19206609</v>
      </c>
      <c r="D49" s="54">
        <v>18128024</v>
      </c>
      <c r="E49" s="54">
        <v>17749062</v>
      </c>
      <c r="F49" s="54">
        <v>16660760</v>
      </c>
      <c r="G49" s="54">
        <v>16623610</v>
      </c>
      <c r="H49" s="54">
        <v>11874756</v>
      </c>
      <c r="I49" s="54">
        <v>11628289</v>
      </c>
      <c r="J49" s="54">
        <v>11404490</v>
      </c>
      <c r="K49" s="54">
        <v>11170089</v>
      </c>
      <c r="L49" s="54">
        <v>10910839</v>
      </c>
      <c r="M49" s="54">
        <v>11470674</v>
      </c>
      <c r="N49" s="54">
        <v>11274717</v>
      </c>
      <c r="O49" s="54">
        <v>10277727</v>
      </c>
      <c r="P49" s="54">
        <v>9464516</v>
      </c>
      <c r="Q49" s="54">
        <v>9328748</v>
      </c>
      <c r="R49" s="54">
        <v>9241688</v>
      </c>
      <c r="S49" s="54">
        <v>9215560</v>
      </c>
      <c r="T49" s="54">
        <v>8752099</v>
      </c>
      <c r="U49" s="54">
        <v>7005146</v>
      </c>
      <c r="V49" s="54">
        <v>6913972</v>
      </c>
      <c r="W49" s="54">
        <v>6929456</v>
      </c>
      <c r="X49" s="54">
        <v>6503907</v>
      </c>
      <c r="Y49" s="54">
        <v>6429981</v>
      </c>
      <c r="Z49" s="54">
        <v>6351724</v>
      </c>
      <c r="AA49" s="54">
        <v>6332611</v>
      </c>
    </row>
    <row r="50" spans="2:27" s="7" customFormat="1" ht="15" customHeight="1" x14ac:dyDescent="0.2">
      <c r="B50" s="8" t="s">
        <v>53</v>
      </c>
      <c r="C50" s="54">
        <v>266300</v>
      </c>
      <c r="D50" s="54">
        <v>277710</v>
      </c>
      <c r="E50" s="54">
        <v>298557</v>
      </c>
      <c r="F50" s="54">
        <v>319852</v>
      </c>
      <c r="G50" s="54">
        <v>308983</v>
      </c>
      <c r="H50" s="54">
        <v>321125</v>
      </c>
      <c r="I50" s="54">
        <v>314163</v>
      </c>
      <c r="J50" s="54">
        <v>279246</v>
      </c>
      <c r="K50" s="54">
        <v>252600</v>
      </c>
      <c r="L50" s="54">
        <v>240711</v>
      </c>
      <c r="M50" s="54">
        <v>265115</v>
      </c>
      <c r="N50" s="54">
        <v>255034</v>
      </c>
      <c r="O50" s="54">
        <v>261380</v>
      </c>
      <c r="P50" s="54">
        <v>263482</v>
      </c>
      <c r="Q50" s="54">
        <v>257338</v>
      </c>
      <c r="R50" s="54">
        <v>226380</v>
      </c>
      <c r="S50" s="54">
        <v>204056</v>
      </c>
      <c r="T50" s="54">
        <v>192384</v>
      </c>
      <c r="U50" s="54">
        <v>206293</v>
      </c>
      <c r="V50" s="54">
        <v>195177</v>
      </c>
      <c r="W50" s="54">
        <v>132521</v>
      </c>
      <c r="X50" s="54">
        <v>128902</v>
      </c>
      <c r="Y50" s="54">
        <v>129127</v>
      </c>
      <c r="Z50" s="54">
        <v>101981</v>
      </c>
      <c r="AA50" s="54">
        <v>92831</v>
      </c>
    </row>
    <row r="51" spans="2:27" s="7" customFormat="1" ht="12.75" customHeight="1" x14ac:dyDescent="0.2">
      <c r="B51" s="9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2:27" s="10" customFormat="1" ht="12.75" customHeight="1" x14ac:dyDescent="0.2">
      <c r="B52" s="11"/>
      <c r="C52" s="54">
        <f t="shared" ref="C52:E52" si="42">SUM(C47:C50)+C45</f>
        <v>49532802</v>
      </c>
      <c r="D52" s="54">
        <f t="shared" si="42"/>
        <v>48908206</v>
      </c>
      <c r="E52" s="54">
        <f t="shared" si="42"/>
        <v>48648109</v>
      </c>
      <c r="F52" s="54">
        <f t="shared" ref="F52:Z52" si="43">SUM(F47:F50)+F45</f>
        <v>44094402</v>
      </c>
      <c r="G52" s="54">
        <f t="shared" si="43"/>
        <v>44342348</v>
      </c>
      <c r="H52" s="54">
        <f t="shared" si="43"/>
        <v>41605760</v>
      </c>
      <c r="I52" s="54">
        <f t="shared" si="43"/>
        <v>41089511</v>
      </c>
      <c r="J52" s="54">
        <f t="shared" si="43"/>
        <v>41774591</v>
      </c>
      <c r="K52" s="54">
        <f t="shared" si="43"/>
        <v>42103344</v>
      </c>
      <c r="L52" s="54">
        <f t="shared" si="43"/>
        <v>42387651</v>
      </c>
      <c r="M52" s="54">
        <f t="shared" si="43"/>
        <v>42898565</v>
      </c>
      <c r="N52" s="54">
        <f t="shared" si="43"/>
        <v>43101941</v>
      </c>
      <c r="O52" s="54">
        <f t="shared" si="43"/>
        <v>40376451</v>
      </c>
      <c r="P52" s="54">
        <f t="shared" si="43"/>
        <v>39190736</v>
      </c>
      <c r="Q52" s="54">
        <f t="shared" si="43"/>
        <v>39218784</v>
      </c>
      <c r="R52" s="54">
        <f t="shared" si="43"/>
        <v>38363978</v>
      </c>
      <c r="S52" s="54">
        <f t="shared" si="43"/>
        <v>38347663</v>
      </c>
      <c r="T52" s="54">
        <f t="shared" si="43"/>
        <v>37819475</v>
      </c>
      <c r="U52" s="54">
        <f t="shared" si="43"/>
        <v>37223536</v>
      </c>
      <c r="V52" s="54">
        <f t="shared" si="43"/>
        <v>35770856</v>
      </c>
      <c r="W52" s="54">
        <f t="shared" si="43"/>
        <v>35377233</v>
      </c>
      <c r="X52" s="54">
        <f t="shared" si="43"/>
        <v>34931954</v>
      </c>
      <c r="Y52" s="54">
        <f t="shared" si="43"/>
        <v>35657486</v>
      </c>
      <c r="Z52" s="54">
        <f t="shared" si="43"/>
        <v>30396867</v>
      </c>
      <c r="AA52" s="54">
        <f t="shared" ref="AA52" si="44">SUM(AA47:AA50)+AA45</f>
        <v>30403354</v>
      </c>
    </row>
    <row r="53" spans="2:27" s="6" customFormat="1" ht="12.75" customHeight="1" x14ac:dyDescent="0.2">
      <c r="B53" s="8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2:27" s="10" customFormat="1" ht="12.75" customHeight="1" thickBot="1" x14ac:dyDescent="0.25">
      <c r="B54" s="8" t="s">
        <v>54</v>
      </c>
      <c r="C54" s="56">
        <f t="shared" ref="C54:E54" si="45">C25+C52</f>
        <v>60414456</v>
      </c>
      <c r="D54" s="56">
        <f t="shared" si="45"/>
        <v>62048417</v>
      </c>
      <c r="E54" s="56">
        <f t="shared" si="45"/>
        <v>60742037</v>
      </c>
      <c r="F54" s="56">
        <f t="shared" ref="F54:Z54" si="46">F25+F52</f>
        <v>60240753</v>
      </c>
      <c r="G54" s="56">
        <f t="shared" si="46"/>
        <v>57384156</v>
      </c>
      <c r="H54" s="56">
        <f t="shared" si="46"/>
        <v>56553810</v>
      </c>
      <c r="I54" s="56">
        <f t="shared" si="46"/>
        <v>56614360</v>
      </c>
      <c r="J54" s="56">
        <f t="shared" si="46"/>
        <v>55460989</v>
      </c>
      <c r="K54" s="56">
        <f t="shared" si="46"/>
        <v>55819074</v>
      </c>
      <c r="L54" s="56">
        <f t="shared" si="46"/>
        <v>55701389</v>
      </c>
      <c r="M54" s="56">
        <f t="shared" si="46"/>
        <v>54007074</v>
      </c>
      <c r="N54" s="56">
        <f t="shared" si="46"/>
        <v>53064463</v>
      </c>
      <c r="O54" s="56">
        <f t="shared" si="46"/>
        <v>49703700</v>
      </c>
      <c r="P54" s="56">
        <f t="shared" si="46"/>
        <v>49854146</v>
      </c>
      <c r="Q54" s="56">
        <f t="shared" si="46"/>
        <v>49283817</v>
      </c>
      <c r="R54" s="56">
        <f t="shared" si="46"/>
        <v>50310600</v>
      </c>
      <c r="S54" s="56">
        <f t="shared" si="46"/>
        <v>49537535</v>
      </c>
      <c r="T54" s="56">
        <f t="shared" si="46"/>
        <v>49833906</v>
      </c>
      <c r="U54" s="56">
        <f t="shared" si="46"/>
        <v>47376633</v>
      </c>
      <c r="V54" s="56">
        <f t="shared" si="46"/>
        <v>47204146</v>
      </c>
      <c r="W54" s="56">
        <f t="shared" si="46"/>
        <v>46784664</v>
      </c>
      <c r="X54" s="56">
        <f t="shared" si="46"/>
        <v>45029675</v>
      </c>
      <c r="Y54" s="56">
        <f t="shared" si="46"/>
        <v>44341955</v>
      </c>
      <c r="Z54" s="56">
        <f t="shared" si="46"/>
        <v>38300102</v>
      </c>
      <c r="AA54" s="56">
        <f t="shared" ref="AA54" si="47">AA25+AA52</f>
        <v>38312550</v>
      </c>
    </row>
    <row r="55" spans="2:27" s="8" customFormat="1" ht="21" customHeight="1" x14ac:dyDescent="0.2">
      <c r="B55" s="25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25"/>
      <c r="X55" s="25"/>
      <c r="Y55" s="25"/>
      <c r="Z55" s="25"/>
      <c r="AA55" s="25"/>
    </row>
    <row r="56" spans="2:27" s="8" customFormat="1" ht="12.75" customHeight="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2:27" ht="12.75" customHeight="1" x14ac:dyDescent="0.2"/>
    <row r="58" spans="2:27" ht="12.75" customHeight="1" x14ac:dyDescent="0.2"/>
    <row r="59" spans="2:27" ht="12.75" customHeight="1" x14ac:dyDescent="0.2"/>
    <row r="60" spans="2:27" ht="12.75" customHeight="1" x14ac:dyDescent="0.2"/>
    <row r="61" spans="2:27" ht="12.75" customHeight="1" x14ac:dyDescent="0.2"/>
    <row r="62" spans="2:27" ht="12.75" customHeight="1" x14ac:dyDescent="0.2"/>
    <row r="63" spans="2:27" ht="12.75" customHeight="1" x14ac:dyDescent="0.2"/>
    <row r="64" spans="2:27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2.75" customHeight="1" x14ac:dyDescent="0.2">
      <c r="B65" s="3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2.7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ht="12.75" customHeight="1" thickBo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2:27" ht="18" customHeight="1" x14ac:dyDescent="0.2">
      <c r="B68" s="57" t="s">
        <v>55</v>
      </c>
      <c r="C68" s="26" t="s">
        <v>246</v>
      </c>
      <c r="D68" s="26" t="s">
        <v>3</v>
      </c>
      <c r="E68" s="26" t="s">
        <v>4</v>
      </c>
      <c r="F68" s="26" t="s">
        <v>5</v>
      </c>
      <c r="G68" s="26" t="s">
        <v>6</v>
      </c>
      <c r="H68" s="26" t="s">
        <v>7</v>
      </c>
      <c r="I68" s="26" t="s">
        <v>8</v>
      </c>
      <c r="J68" s="26" t="s">
        <v>9</v>
      </c>
      <c r="K68" s="26" t="s">
        <v>10</v>
      </c>
      <c r="L68" s="26" t="s">
        <v>11</v>
      </c>
      <c r="M68" s="26" t="s">
        <v>12</v>
      </c>
      <c r="N68" s="26" t="s">
        <v>13</v>
      </c>
      <c r="O68" s="26" t="s">
        <v>14</v>
      </c>
      <c r="P68" s="26" t="s">
        <v>15</v>
      </c>
      <c r="Q68" s="26" t="s">
        <v>16</v>
      </c>
      <c r="R68" s="26" t="s">
        <v>17</v>
      </c>
      <c r="S68" s="26" t="s">
        <v>18</v>
      </c>
      <c r="T68" s="26" t="s">
        <v>19</v>
      </c>
      <c r="U68" s="26" t="s">
        <v>20</v>
      </c>
      <c r="V68" s="26" t="s">
        <v>21</v>
      </c>
      <c r="W68" s="26" t="s">
        <v>22</v>
      </c>
      <c r="X68" s="26" t="s">
        <v>23</v>
      </c>
      <c r="Y68" s="26" t="s">
        <v>24</v>
      </c>
      <c r="Z68" s="26" t="s">
        <v>25</v>
      </c>
      <c r="AA68" s="26" t="s">
        <v>26</v>
      </c>
    </row>
    <row r="69" spans="2:27" s="6" customFormat="1" ht="10.5" customHeight="1" x14ac:dyDescent="0.2">
      <c r="C69" s="51"/>
      <c r="D69" s="51"/>
      <c r="E69" s="51"/>
      <c r="F69" s="51"/>
      <c r="G69" s="51"/>
      <c r="H69" s="51"/>
      <c r="I69" s="51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</row>
    <row r="70" spans="2:27" s="8" customFormat="1" ht="12.75" customHeight="1" x14ac:dyDescent="0.2">
      <c r="B70" s="8" t="s">
        <v>27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2:27" s="7" customFormat="1" ht="12.75" customHeight="1" x14ac:dyDescent="0.2">
      <c r="B71" s="9" t="s">
        <v>56</v>
      </c>
      <c r="C71" s="55">
        <v>310773</v>
      </c>
      <c r="D71" s="55">
        <v>266081</v>
      </c>
      <c r="E71" s="55">
        <v>290159</v>
      </c>
      <c r="F71" s="55">
        <v>433322</v>
      </c>
      <c r="G71" s="55">
        <v>411102</v>
      </c>
      <c r="H71" s="55">
        <v>440681</v>
      </c>
      <c r="I71" s="55">
        <v>824067</v>
      </c>
      <c r="J71" s="53">
        <v>946974</v>
      </c>
      <c r="K71" s="53">
        <v>927538</v>
      </c>
      <c r="L71" s="53">
        <v>920387</v>
      </c>
      <c r="M71" s="53">
        <v>280944</v>
      </c>
      <c r="N71" s="53">
        <v>247831</v>
      </c>
      <c r="O71" s="53">
        <v>252789</v>
      </c>
      <c r="P71" s="53">
        <v>276718</v>
      </c>
      <c r="Q71" s="53">
        <v>330828</v>
      </c>
      <c r="R71" s="53">
        <v>590884</v>
      </c>
      <c r="S71" s="53">
        <v>604810</v>
      </c>
      <c r="T71" s="53">
        <v>468552</v>
      </c>
      <c r="U71" s="53">
        <v>772528</v>
      </c>
      <c r="V71" s="53">
        <v>743378</v>
      </c>
      <c r="W71" s="53">
        <v>684046</v>
      </c>
      <c r="X71" s="53">
        <v>434696</v>
      </c>
      <c r="Y71" s="53">
        <v>382025</v>
      </c>
      <c r="Z71" s="53">
        <v>353230</v>
      </c>
      <c r="AA71" s="53">
        <v>337044</v>
      </c>
    </row>
    <row r="72" spans="2:27" s="7" customFormat="1" ht="12.75" customHeight="1" x14ac:dyDescent="0.2">
      <c r="B72" s="9" t="s">
        <v>43</v>
      </c>
      <c r="C72" s="55">
        <v>0</v>
      </c>
      <c r="D72" s="55">
        <v>0</v>
      </c>
      <c r="E72" s="55">
        <v>0</v>
      </c>
      <c r="F72" s="55">
        <v>1310</v>
      </c>
      <c r="G72" s="55">
        <v>0</v>
      </c>
      <c r="H72" s="55">
        <v>0</v>
      </c>
      <c r="I72" s="55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</row>
    <row r="73" spans="2:27" s="7" customFormat="1" ht="12.75" customHeight="1" x14ac:dyDescent="0.2">
      <c r="B73" s="9" t="s">
        <v>57</v>
      </c>
      <c r="C73" s="55">
        <v>3059667</v>
      </c>
      <c r="D73" s="55">
        <v>3008055</v>
      </c>
      <c r="E73" s="55">
        <v>2693751</v>
      </c>
      <c r="F73" s="55">
        <v>2367173</v>
      </c>
      <c r="G73" s="55">
        <v>2324423</v>
      </c>
      <c r="H73" s="55">
        <v>2299771</v>
      </c>
      <c r="I73" s="55">
        <v>2171774</v>
      </c>
      <c r="J73" s="53">
        <v>2156716</v>
      </c>
      <c r="K73" s="53">
        <v>2154430</v>
      </c>
      <c r="L73" s="53">
        <v>2177287</v>
      </c>
      <c r="M73" s="53">
        <v>2083527</v>
      </c>
      <c r="N73" s="53">
        <v>1962380</v>
      </c>
      <c r="O73" s="53">
        <v>2090022</v>
      </c>
      <c r="P73" s="53">
        <v>2075981</v>
      </c>
      <c r="Q73" s="53">
        <v>2091060</v>
      </c>
      <c r="R73" s="53">
        <v>2098905</v>
      </c>
      <c r="S73" s="53">
        <v>2585735</v>
      </c>
      <c r="T73" s="53">
        <v>2844672</v>
      </c>
      <c r="U73" s="53">
        <v>2206102</v>
      </c>
      <c r="V73" s="53">
        <v>2036920</v>
      </c>
      <c r="W73" s="53">
        <v>2291307</v>
      </c>
      <c r="X73" s="53">
        <v>1451647</v>
      </c>
      <c r="Y73" s="53">
        <v>1471402</v>
      </c>
      <c r="Z73" s="53">
        <v>1533067</v>
      </c>
      <c r="AA73" s="53">
        <v>1685280</v>
      </c>
    </row>
    <row r="74" spans="2:27" s="7" customFormat="1" ht="12.75" customHeight="1" x14ac:dyDescent="0.2">
      <c r="B74" s="9" t="s">
        <v>40</v>
      </c>
      <c r="C74" s="55">
        <v>81875</v>
      </c>
      <c r="D74" s="55">
        <v>58969</v>
      </c>
      <c r="E74" s="55">
        <v>56026</v>
      </c>
      <c r="F74" s="55">
        <v>124048</v>
      </c>
      <c r="G74" s="55">
        <v>83482</v>
      </c>
      <c r="H74" s="55">
        <v>71673</v>
      </c>
      <c r="I74" s="55">
        <v>51798</v>
      </c>
      <c r="J74" s="53">
        <v>45269</v>
      </c>
      <c r="K74" s="53">
        <v>132979</v>
      </c>
      <c r="L74" s="53">
        <v>114337</v>
      </c>
      <c r="M74" s="53">
        <v>121947</v>
      </c>
      <c r="N74" s="53">
        <v>81503</v>
      </c>
      <c r="O74" s="53">
        <v>156191</v>
      </c>
      <c r="P74" s="53">
        <v>139626</v>
      </c>
      <c r="Q74" s="53">
        <v>127931</v>
      </c>
      <c r="R74" s="53">
        <v>106146</v>
      </c>
      <c r="S74" s="53">
        <v>63946</v>
      </c>
      <c r="T74" s="53">
        <v>572661</v>
      </c>
      <c r="U74" s="53">
        <v>734263</v>
      </c>
      <c r="V74" s="53">
        <v>817502</v>
      </c>
      <c r="W74" s="53">
        <v>681831</v>
      </c>
      <c r="X74" s="53">
        <v>802935</v>
      </c>
      <c r="Y74" s="53">
        <v>779103</v>
      </c>
      <c r="Z74" s="53">
        <v>105119</v>
      </c>
      <c r="AA74" s="53">
        <v>60132</v>
      </c>
    </row>
    <row r="75" spans="2:27" s="7" customFormat="1" ht="12.75" customHeight="1" x14ac:dyDescent="0.2">
      <c r="B75" s="9" t="s">
        <v>58</v>
      </c>
      <c r="C75" s="55">
        <v>677273</v>
      </c>
      <c r="D75" s="55">
        <v>327463</v>
      </c>
      <c r="E75" s="55">
        <v>288418</v>
      </c>
      <c r="F75" s="55">
        <v>335851</v>
      </c>
      <c r="G75" s="55">
        <v>302345</v>
      </c>
      <c r="H75" s="55">
        <v>296582</v>
      </c>
      <c r="I75" s="55">
        <v>274662</v>
      </c>
      <c r="J75" s="53">
        <v>308288</v>
      </c>
      <c r="K75" s="53">
        <v>346083</v>
      </c>
      <c r="L75" s="53">
        <v>276365</v>
      </c>
      <c r="M75" s="53">
        <v>286626</v>
      </c>
      <c r="N75" s="53">
        <v>367540</v>
      </c>
      <c r="O75" s="53">
        <v>303606</v>
      </c>
      <c r="P75" s="53">
        <v>213187</v>
      </c>
      <c r="Q75" s="53">
        <v>367467</v>
      </c>
      <c r="R75" s="53">
        <v>385194</v>
      </c>
      <c r="S75" s="53">
        <v>440933</v>
      </c>
      <c r="T75" s="53">
        <v>516118</v>
      </c>
      <c r="U75" s="53">
        <v>435297</v>
      </c>
      <c r="V75" s="53">
        <v>430859</v>
      </c>
      <c r="W75" s="53">
        <v>490608</v>
      </c>
      <c r="X75" s="53">
        <v>498611</v>
      </c>
      <c r="Y75" s="53">
        <v>572434</v>
      </c>
      <c r="Z75" s="53">
        <v>342605</v>
      </c>
      <c r="AA75" s="53">
        <v>501068</v>
      </c>
    </row>
    <row r="76" spans="2:27" s="7" customFormat="1" ht="12.75" customHeight="1" x14ac:dyDescent="0.2">
      <c r="B76" s="9" t="s">
        <v>59</v>
      </c>
      <c r="C76" s="55">
        <v>217827</v>
      </c>
      <c r="D76" s="55">
        <v>214337</v>
      </c>
      <c r="E76" s="55">
        <v>737939</v>
      </c>
      <c r="F76" s="55">
        <v>695718</v>
      </c>
      <c r="G76" s="55">
        <v>1231205</v>
      </c>
      <c r="H76" s="55">
        <v>2012297</v>
      </c>
      <c r="I76" s="55">
        <v>1540206</v>
      </c>
      <c r="J76" s="53">
        <v>1145446</v>
      </c>
      <c r="K76" s="53">
        <v>675980</v>
      </c>
      <c r="L76" s="53">
        <v>271780</v>
      </c>
      <c r="M76" s="53">
        <v>310946</v>
      </c>
      <c r="N76" s="53">
        <v>336274</v>
      </c>
      <c r="O76" s="53">
        <v>278838</v>
      </c>
      <c r="P76" s="53">
        <v>240062</v>
      </c>
      <c r="Q76" s="53">
        <v>879811</v>
      </c>
      <c r="R76" s="53">
        <v>873669</v>
      </c>
      <c r="S76" s="53">
        <v>579770</v>
      </c>
      <c r="T76" s="53">
        <v>527568</v>
      </c>
      <c r="U76" s="53">
        <v>202775</v>
      </c>
      <c r="V76" s="53">
        <v>203898</v>
      </c>
      <c r="W76" s="53">
        <v>717677</v>
      </c>
      <c r="X76" s="53">
        <v>591307</v>
      </c>
      <c r="Y76" s="53">
        <v>461797</v>
      </c>
      <c r="Z76" s="53">
        <v>341074</v>
      </c>
      <c r="AA76" s="53">
        <v>255521</v>
      </c>
    </row>
    <row r="77" spans="2:27" s="7" customFormat="1" ht="12.75" customHeight="1" x14ac:dyDescent="0.2">
      <c r="B77" s="9" t="s">
        <v>60</v>
      </c>
      <c r="C77" s="55">
        <v>1850538</v>
      </c>
      <c r="D77" s="55">
        <v>1943347</v>
      </c>
      <c r="E77" s="55">
        <v>2929831</v>
      </c>
      <c r="F77" s="55">
        <v>2276552</v>
      </c>
      <c r="G77" s="55">
        <v>2025110</v>
      </c>
      <c r="H77" s="55">
        <v>1342205</v>
      </c>
      <c r="I77" s="55">
        <v>1319670</v>
      </c>
      <c r="J77" s="53">
        <v>1344004</v>
      </c>
      <c r="K77" s="53">
        <v>1225649</v>
      </c>
      <c r="L77" s="53">
        <v>1390058</v>
      </c>
      <c r="M77" s="53">
        <v>1977145</v>
      </c>
      <c r="N77" s="53">
        <v>1468414</v>
      </c>
      <c r="O77" s="53">
        <v>1346347</v>
      </c>
      <c r="P77" s="53">
        <v>2226643</v>
      </c>
      <c r="Q77" s="53">
        <v>1721830</v>
      </c>
      <c r="R77" s="53">
        <v>2229937</v>
      </c>
      <c r="S77" s="53">
        <v>2144485</v>
      </c>
      <c r="T77" s="53">
        <v>2116758</v>
      </c>
      <c r="U77" s="53">
        <v>2086085</v>
      </c>
      <c r="V77" s="53">
        <v>1565629</v>
      </c>
      <c r="W77" s="53">
        <v>1881411</v>
      </c>
      <c r="X77" s="53">
        <v>1459059</v>
      </c>
      <c r="Y77" s="53">
        <v>778350</v>
      </c>
      <c r="Z77" s="53">
        <v>1139539</v>
      </c>
      <c r="AA77" s="53">
        <v>1164301</v>
      </c>
    </row>
    <row r="78" spans="2:27" s="7" customFormat="1" ht="12.75" customHeight="1" x14ac:dyDescent="0.2">
      <c r="B78" s="9" t="s">
        <v>61</v>
      </c>
      <c r="C78" s="55">
        <v>2325889</v>
      </c>
      <c r="D78" s="55">
        <v>4869</v>
      </c>
      <c r="E78" s="55">
        <v>4874</v>
      </c>
      <c r="F78" s="55">
        <v>3875</v>
      </c>
      <c r="G78" s="55">
        <v>3878</v>
      </c>
      <c r="H78" s="55">
        <v>463352</v>
      </c>
      <c r="I78" s="55">
        <v>9097</v>
      </c>
      <c r="J78" s="53">
        <v>464137</v>
      </c>
      <c r="K78" s="53">
        <v>464147</v>
      </c>
      <c r="L78" s="53">
        <v>845700</v>
      </c>
      <c r="M78" s="53">
        <v>192836</v>
      </c>
      <c r="N78" s="53">
        <v>484759</v>
      </c>
      <c r="O78" s="53">
        <v>482325</v>
      </c>
      <c r="P78" s="53">
        <v>94647</v>
      </c>
      <c r="Q78" s="53">
        <v>89141</v>
      </c>
      <c r="R78" s="53">
        <v>338460</v>
      </c>
      <c r="S78" s="53">
        <v>330947</v>
      </c>
      <c r="T78" s="53">
        <v>1471192</v>
      </c>
      <c r="U78" s="53">
        <v>1255533</v>
      </c>
      <c r="V78" s="53">
        <v>2480705</v>
      </c>
      <c r="W78" s="53">
        <v>991887</v>
      </c>
      <c r="X78" s="53">
        <v>76860</v>
      </c>
      <c r="Y78" s="53">
        <v>373560</v>
      </c>
      <c r="Z78" s="53">
        <v>616351</v>
      </c>
      <c r="AA78" s="53">
        <v>616356</v>
      </c>
    </row>
    <row r="79" spans="2:27" s="7" customFormat="1" ht="12.75" customHeight="1" x14ac:dyDescent="0.2">
      <c r="B79" s="9" t="s">
        <v>62</v>
      </c>
      <c r="C79" s="55">
        <v>118854</v>
      </c>
      <c r="D79" s="55">
        <v>112988</v>
      </c>
      <c r="E79" s="55">
        <v>102124</v>
      </c>
      <c r="F79" s="55">
        <v>101987</v>
      </c>
      <c r="G79" s="55">
        <v>95383</v>
      </c>
      <c r="H79" s="55">
        <v>95768</v>
      </c>
      <c r="I79" s="55">
        <v>96364</v>
      </c>
      <c r="J79" s="53">
        <v>96705</v>
      </c>
      <c r="K79" s="53">
        <v>85833</v>
      </c>
      <c r="L79" s="53">
        <v>85557</v>
      </c>
      <c r="M79" s="53">
        <v>85814</v>
      </c>
      <c r="N79" s="53">
        <v>86404</v>
      </c>
      <c r="O79" s="53">
        <v>73814</v>
      </c>
      <c r="P79" s="53">
        <v>71175</v>
      </c>
      <c r="Q79" s="53">
        <v>74193</v>
      </c>
      <c r="R79" s="53">
        <v>74303</v>
      </c>
      <c r="S79" s="53">
        <v>68836</v>
      </c>
      <c r="T79" s="53">
        <v>68828</v>
      </c>
      <c r="U79" s="53">
        <v>66697</v>
      </c>
      <c r="V79" s="53">
        <v>69196</v>
      </c>
      <c r="W79" s="53">
        <v>69231</v>
      </c>
      <c r="X79" s="53">
        <v>67187</v>
      </c>
      <c r="Y79" s="53">
        <v>67326</v>
      </c>
      <c r="Z79" s="53">
        <v>67767</v>
      </c>
      <c r="AA79" s="53">
        <v>66004</v>
      </c>
    </row>
    <row r="80" spans="2:27" s="7" customFormat="1" ht="12.75" customHeight="1" x14ac:dyDescent="0.2">
      <c r="B80" s="9" t="s">
        <v>63</v>
      </c>
      <c r="C80" s="55">
        <v>60108</v>
      </c>
      <c r="D80" s="55">
        <v>100913</v>
      </c>
      <c r="E80" s="55">
        <v>97955</v>
      </c>
      <c r="F80" s="55">
        <v>31210</v>
      </c>
      <c r="G80" s="55">
        <v>44825</v>
      </c>
      <c r="H80" s="55">
        <v>68654</v>
      </c>
      <c r="I80" s="55">
        <v>50598</v>
      </c>
      <c r="J80" s="53">
        <v>62816</v>
      </c>
      <c r="K80" s="53">
        <v>61466</v>
      </c>
      <c r="L80" s="53">
        <v>63359</v>
      </c>
      <c r="M80" s="53">
        <v>60966</v>
      </c>
      <c r="N80" s="53">
        <v>42338</v>
      </c>
      <c r="O80" s="53">
        <v>46488</v>
      </c>
      <c r="P80" s="53">
        <v>42717</v>
      </c>
      <c r="Q80" s="53">
        <v>52533</v>
      </c>
      <c r="R80" s="53">
        <v>621175</v>
      </c>
      <c r="S80" s="53">
        <v>198386</v>
      </c>
      <c r="T80" s="53">
        <v>195052</v>
      </c>
      <c r="U80" s="53">
        <v>102451</v>
      </c>
      <c r="V80" s="53">
        <v>31002</v>
      </c>
      <c r="W80" s="53">
        <v>33712</v>
      </c>
      <c r="X80" s="53">
        <v>16861</v>
      </c>
      <c r="Y80" s="53">
        <v>12670</v>
      </c>
      <c r="Z80" s="53">
        <v>13796</v>
      </c>
      <c r="AA80" s="53">
        <v>28508</v>
      </c>
    </row>
    <row r="81" spans="1:27" s="7" customFormat="1" ht="12.75" customHeight="1" x14ac:dyDescent="0.2">
      <c r="B81" s="9" t="s">
        <v>64</v>
      </c>
      <c r="C81" s="55">
        <v>99244</v>
      </c>
      <c r="D81" s="55">
        <v>100650</v>
      </c>
      <c r="E81" s="55">
        <v>97829</v>
      </c>
      <c r="F81" s="55">
        <v>155219</v>
      </c>
      <c r="G81" s="55">
        <v>179149</v>
      </c>
      <c r="H81" s="55">
        <v>169911</v>
      </c>
      <c r="I81" s="55">
        <v>206426</v>
      </c>
      <c r="J81" s="53">
        <v>295811</v>
      </c>
      <c r="K81" s="53">
        <v>320196</v>
      </c>
      <c r="L81" s="53">
        <v>348765</v>
      </c>
      <c r="M81" s="53">
        <v>336536</v>
      </c>
      <c r="N81" s="53">
        <v>376147</v>
      </c>
      <c r="O81" s="53">
        <v>370244</v>
      </c>
      <c r="P81" s="53">
        <v>276868</v>
      </c>
      <c r="Q81" s="53">
        <v>267343</v>
      </c>
      <c r="R81" s="53">
        <v>284021</v>
      </c>
      <c r="S81" s="53">
        <v>292495</v>
      </c>
      <c r="T81" s="53">
        <v>346586</v>
      </c>
      <c r="U81" s="53">
        <v>360125</v>
      </c>
      <c r="V81" s="53">
        <v>434698</v>
      </c>
      <c r="W81" s="53">
        <v>380186</v>
      </c>
      <c r="X81" s="53">
        <v>350632</v>
      </c>
      <c r="Y81" s="53">
        <v>358021</v>
      </c>
      <c r="Z81" s="53">
        <v>353791</v>
      </c>
      <c r="AA81" s="53">
        <v>375395</v>
      </c>
    </row>
    <row r="82" spans="1:27" s="7" customFormat="1" ht="12.75" customHeight="1" x14ac:dyDescent="0.2">
      <c r="B82" s="9" t="s">
        <v>65</v>
      </c>
      <c r="C82" s="55">
        <v>147205</v>
      </c>
      <c r="D82" s="55">
        <v>142527</v>
      </c>
      <c r="E82" s="55">
        <v>133002</v>
      </c>
      <c r="F82" s="55">
        <v>123688</v>
      </c>
      <c r="G82" s="55">
        <v>113092</v>
      </c>
      <c r="H82" s="55">
        <v>103636</v>
      </c>
      <c r="I82" s="55">
        <v>102040</v>
      </c>
      <c r="J82" s="53">
        <v>101098</v>
      </c>
      <c r="K82" s="53">
        <v>101976</v>
      </c>
      <c r="L82" s="53">
        <v>100083</v>
      </c>
      <c r="M82" s="53">
        <v>100486</v>
      </c>
      <c r="N82" s="53">
        <v>105228</v>
      </c>
      <c r="O82" s="53">
        <v>105003</v>
      </c>
      <c r="P82" s="53">
        <v>106052</v>
      </c>
      <c r="Q82" s="53">
        <v>113250</v>
      </c>
      <c r="R82" s="53">
        <v>106926</v>
      </c>
      <c r="S82" s="53">
        <v>104963</v>
      </c>
      <c r="T82" s="53">
        <v>103301</v>
      </c>
      <c r="U82" s="53">
        <v>102416</v>
      </c>
      <c r="V82" s="53">
        <v>96646</v>
      </c>
      <c r="W82" s="53">
        <v>88951</v>
      </c>
      <c r="X82" s="53">
        <v>82998</v>
      </c>
      <c r="Y82" s="53">
        <v>76265</v>
      </c>
      <c r="Z82" s="53">
        <v>73910</v>
      </c>
      <c r="AA82" s="53">
        <v>73032</v>
      </c>
    </row>
    <row r="83" spans="1:27" s="7" customFormat="1" ht="12.75" customHeight="1" x14ac:dyDescent="0.2">
      <c r="B83" s="9" t="s">
        <v>66</v>
      </c>
      <c r="C83" s="55">
        <v>883990</v>
      </c>
      <c r="D83" s="55">
        <v>1343870</v>
      </c>
      <c r="E83" s="55">
        <v>1803749</v>
      </c>
      <c r="F83" s="55">
        <v>937032</v>
      </c>
      <c r="G83" s="55">
        <v>935322</v>
      </c>
      <c r="H83" s="55">
        <v>1205291</v>
      </c>
      <c r="I83" s="55">
        <v>1617748</v>
      </c>
      <c r="J83" s="53">
        <v>423955</v>
      </c>
      <c r="K83" s="53">
        <v>476103</v>
      </c>
      <c r="L83" s="53">
        <v>723786</v>
      </c>
      <c r="M83" s="53">
        <v>971470</v>
      </c>
      <c r="N83" s="53">
        <v>208178</v>
      </c>
      <c r="O83" s="53">
        <v>433914</v>
      </c>
      <c r="P83" s="53">
        <v>659649</v>
      </c>
      <c r="Q83" s="53">
        <v>885385</v>
      </c>
      <c r="R83" s="53">
        <v>67057</v>
      </c>
      <c r="S83" s="53">
        <v>139770</v>
      </c>
      <c r="T83" s="53">
        <v>212483</v>
      </c>
      <c r="U83" s="53">
        <v>285196</v>
      </c>
      <c r="V83" s="53">
        <v>90582</v>
      </c>
      <c r="W83" s="53">
        <v>188709</v>
      </c>
      <c r="X83" s="53">
        <v>286836</v>
      </c>
      <c r="Y83" s="53">
        <v>393187</v>
      </c>
      <c r="Z83" s="53">
        <v>0</v>
      </c>
      <c r="AA83" s="53">
        <v>0</v>
      </c>
    </row>
    <row r="84" spans="1:27" s="7" customFormat="1" ht="12.75" customHeight="1" x14ac:dyDescent="0.2">
      <c r="B84" s="9" t="s">
        <v>67</v>
      </c>
      <c r="C84" s="55">
        <v>58741</v>
      </c>
      <c r="D84" s="55">
        <v>61491</v>
      </c>
      <c r="E84" s="55">
        <v>64798</v>
      </c>
      <c r="F84" s="55">
        <v>68695</v>
      </c>
      <c r="G84" s="55">
        <v>57502</v>
      </c>
      <c r="H84" s="55">
        <v>59975</v>
      </c>
      <c r="I84" s="55">
        <v>56921</v>
      </c>
      <c r="J84" s="53">
        <v>52717</v>
      </c>
      <c r="K84" s="53">
        <v>49742</v>
      </c>
      <c r="L84" s="53">
        <v>52757</v>
      </c>
      <c r="M84" s="53">
        <v>62239</v>
      </c>
      <c r="N84" s="53">
        <v>66254</v>
      </c>
      <c r="O84" s="53">
        <v>64870</v>
      </c>
      <c r="P84" s="53">
        <v>55569</v>
      </c>
      <c r="Q84" s="53">
        <v>53153</v>
      </c>
      <c r="R84" s="53">
        <v>48690</v>
      </c>
      <c r="S84" s="53">
        <v>47240</v>
      </c>
      <c r="T84" s="53">
        <v>47448</v>
      </c>
      <c r="U84" s="53">
        <v>46581</v>
      </c>
      <c r="V84" s="53">
        <v>41826</v>
      </c>
      <c r="W84" s="53">
        <v>41193</v>
      </c>
      <c r="X84" s="53">
        <v>36976</v>
      </c>
      <c r="Y84" s="53">
        <v>37786</v>
      </c>
      <c r="Z84" s="53">
        <v>32394</v>
      </c>
      <c r="AA84" s="53">
        <v>33573</v>
      </c>
    </row>
    <row r="85" spans="1:27" s="7" customFormat="1" ht="12.75" customHeight="1" x14ac:dyDescent="0.2">
      <c r="B85" s="9" t="s">
        <v>37</v>
      </c>
      <c r="C85" s="55">
        <v>262821</v>
      </c>
      <c r="D85" s="55">
        <v>259232</v>
      </c>
      <c r="E85" s="55">
        <v>305200</v>
      </c>
      <c r="F85" s="55">
        <v>711628</v>
      </c>
      <c r="G85" s="55">
        <v>214955</v>
      </c>
      <c r="H85" s="55">
        <v>481394</v>
      </c>
      <c r="I85" s="55">
        <v>117320</v>
      </c>
      <c r="J85" s="55">
        <v>156575</v>
      </c>
      <c r="K85" s="55">
        <v>321646</v>
      </c>
      <c r="L85" s="55">
        <v>307455</v>
      </c>
      <c r="M85" s="55">
        <v>313578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</row>
    <row r="86" spans="1:27" s="7" customFormat="1" ht="12.75" customHeight="1" x14ac:dyDescent="0.2">
      <c r="B86" s="9" t="s">
        <v>68</v>
      </c>
      <c r="C86" s="55">
        <v>788232</v>
      </c>
      <c r="D86" s="55">
        <v>987947</v>
      </c>
      <c r="E86" s="55">
        <v>863449</v>
      </c>
      <c r="F86" s="55">
        <v>950775</v>
      </c>
      <c r="G86" s="55">
        <v>1199195</v>
      </c>
      <c r="H86" s="55">
        <f>1399890-481394</f>
        <v>918496</v>
      </c>
      <c r="I86" s="55">
        <f>996107-117320</f>
        <v>878787</v>
      </c>
      <c r="J86" s="53">
        <f>1051243-156575</f>
        <v>894668</v>
      </c>
      <c r="K86" s="53">
        <v>537810</v>
      </c>
      <c r="L86" s="53">
        <f>739440-307455</f>
        <v>431985</v>
      </c>
      <c r="M86" s="53">
        <f>699747-313578</f>
        <v>386169</v>
      </c>
      <c r="N86" s="53">
        <v>713962</v>
      </c>
      <c r="O86" s="53">
        <v>601619</v>
      </c>
      <c r="P86" s="53">
        <v>433645</v>
      </c>
      <c r="Q86" s="53">
        <v>430088</v>
      </c>
      <c r="R86" s="53">
        <v>466244</v>
      </c>
      <c r="S86" s="53">
        <v>370383</v>
      </c>
      <c r="T86" s="53">
        <v>328614</v>
      </c>
      <c r="U86" s="53">
        <v>409217</v>
      </c>
      <c r="V86" s="53">
        <v>251661</v>
      </c>
      <c r="W86" s="53">
        <v>235400</v>
      </c>
      <c r="X86" s="53">
        <v>200964</v>
      </c>
      <c r="Y86" s="53">
        <v>172961</v>
      </c>
      <c r="Z86" s="53">
        <v>194971</v>
      </c>
      <c r="AA86" s="53">
        <v>149407</v>
      </c>
    </row>
    <row r="87" spans="1:27" s="7" customFormat="1" ht="12.75" customHeight="1" x14ac:dyDescent="0.2">
      <c r="B87" s="9" t="s">
        <v>69</v>
      </c>
      <c r="C87" s="55">
        <v>119280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3">
        <v>773259</v>
      </c>
      <c r="K87" s="53">
        <v>558591</v>
      </c>
      <c r="L87" s="53">
        <v>279295</v>
      </c>
      <c r="M87" s="53">
        <v>0</v>
      </c>
      <c r="N87" s="53">
        <v>815321</v>
      </c>
      <c r="O87" s="53">
        <v>550527</v>
      </c>
      <c r="P87" s="53">
        <v>3738</v>
      </c>
      <c r="Q87" s="53">
        <v>0</v>
      </c>
      <c r="R87" s="53">
        <v>12953</v>
      </c>
      <c r="S87" s="53">
        <v>7294</v>
      </c>
      <c r="T87" s="53">
        <v>3798</v>
      </c>
      <c r="U87" s="53">
        <v>0</v>
      </c>
      <c r="V87" s="53">
        <v>122440</v>
      </c>
      <c r="W87" s="53">
        <v>121838</v>
      </c>
      <c r="X87" s="53">
        <v>120648</v>
      </c>
      <c r="Y87" s="53">
        <v>120648</v>
      </c>
      <c r="Z87" s="53">
        <v>0</v>
      </c>
      <c r="AA87" s="53">
        <v>0</v>
      </c>
    </row>
    <row r="88" spans="1:27" s="7" customFormat="1" ht="12.75" customHeight="1" x14ac:dyDescent="0.2">
      <c r="B88" s="9" t="s">
        <v>70</v>
      </c>
      <c r="C88" s="55">
        <v>0</v>
      </c>
      <c r="D88" s="55">
        <v>59640</v>
      </c>
      <c r="E88" s="55">
        <v>0</v>
      </c>
      <c r="F88" s="55">
        <v>870000</v>
      </c>
      <c r="G88" s="55">
        <v>580000</v>
      </c>
      <c r="H88" s="55">
        <v>290000</v>
      </c>
      <c r="I88" s="55">
        <v>0</v>
      </c>
      <c r="J88" s="53">
        <v>64628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</row>
    <row r="89" spans="1:27" s="7" customFormat="1" ht="12.75" customHeight="1" x14ac:dyDescent="0.2">
      <c r="B89" s="9" t="s">
        <v>71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3">
        <v>0</v>
      </c>
      <c r="K89" s="53">
        <v>336000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</row>
    <row r="90" spans="1:27" s="7" customFormat="1" ht="12.75" customHeight="1" x14ac:dyDescent="0.2">
      <c r="B90" s="9" t="s">
        <v>72</v>
      </c>
      <c r="C90" s="55">
        <v>0</v>
      </c>
      <c r="D90" s="55">
        <v>168710</v>
      </c>
      <c r="E90" s="55">
        <v>190310</v>
      </c>
      <c r="F90" s="55">
        <v>691773</v>
      </c>
      <c r="G90" s="55">
        <v>541412</v>
      </c>
      <c r="H90" s="55">
        <v>24405</v>
      </c>
      <c r="I90" s="55">
        <v>594709</v>
      </c>
      <c r="J90" s="53">
        <v>512687</v>
      </c>
      <c r="K90" s="53">
        <v>533264</v>
      </c>
      <c r="L90" s="53">
        <v>606454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783329</v>
      </c>
      <c r="V90" s="53">
        <v>786892</v>
      </c>
      <c r="W90" s="53">
        <v>756405</v>
      </c>
      <c r="X90" s="53">
        <v>746732</v>
      </c>
      <c r="Y90" s="53">
        <v>0</v>
      </c>
      <c r="Z90" s="53"/>
      <c r="AA90" s="53">
        <v>0</v>
      </c>
    </row>
    <row r="91" spans="1:27" s="10" customFormat="1" ht="12.75" customHeight="1" x14ac:dyDescent="0.2">
      <c r="A91" s="7"/>
      <c r="B91" s="14"/>
      <c r="C91" s="54">
        <f t="shared" ref="C91:G91" si="48">SUM(C71:C90)</f>
        <v>11062317</v>
      </c>
      <c r="D91" s="54">
        <f t="shared" si="48"/>
        <v>9161089</v>
      </c>
      <c r="E91" s="54">
        <f t="shared" si="48"/>
        <v>10659414</v>
      </c>
      <c r="F91" s="54">
        <f t="shared" si="48"/>
        <v>10879856</v>
      </c>
      <c r="G91" s="54">
        <f t="shared" si="48"/>
        <v>10342380</v>
      </c>
      <c r="H91" s="54">
        <f t="shared" ref="H91" si="49">SUM(H71:H90)</f>
        <v>10344091</v>
      </c>
      <c r="I91" s="54">
        <f t="shared" ref="I91" si="50">SUM(I71:I90)</f>
        <v>9912187</v>
      </c>
      <c r="J91" s="54">
        <f t="shared" ref="J91" si="51">SUM(J71:J90)</f>
        <v>9845753</v>
      </c>
      <c r="K91" s="54">
        <f t="shared" ref="K91" si="52">SUM(K71:K90)</f>
        <v>9309433</v>
      </c>
      <c r="L91" s="54">
        <f t="shared" ref="L91" si="53">SUM(L71:L90)</f>
        <v>8995410</v>
      </c>
      <c r="M91" s="54">
        <f t="shared" ref="M91" si="54">SUM(M71:M90)</f>
        <v>7571229</v>
      </c>
      <c r="N91" s="54">
        <f t="shared" ref="N91" si="55">SUM(N71:N90)</f>
        <v>7362533</v>
      </c>
      <c r="O91" s="54">
        <f t="shared" ref="O91" si="56">SUM(O71:O90)</f>
        <v>7156597</v>
      </c>
      <c r="P91" s="54">
        <f t="shared" ref="P91" si="57">SUM(P71:P90)</f>
        <v>6916277</v>
      </c>
      <c r="Q91" s="54">
        <f t="shared" ref="Q91" si="58">SUM(Q71:Q90)</f>
        <v>7484013</v>
      </c>
      <c r="R91" s="54">
        <f t="shared" ref="R91" si="59">SUM(R71:R90)</f>
        <v>8304564</v>
      </c>
      <c r="S91" s="54">
        <f t="shared" ref="S91" si="60">SUM(S71:S90)</f>
        <v>7979993</v>
      </c>
      <c r="T91" s="54">
        <f t="shared" ref="T91" si="61">SUM(T71:T90)</f>
        <v>9823631</v>
      </c>
      <c r="U91" s="54">
        <f t="shared" ref="U91" si="62">SUM(U71:U90)</f>
        <v>9848595</v>
      </c>
      <c r="V91" s="54">
        <f t="shared" ref="V91" si="63">SUM(V71:V90)</f>
        <v>10203834</v>
      </c>
      <c r="W91" s="54">
        <f t="shared" ref="W91" si="64">SUM(W71:W90)</f>
        <v>9654392</v>
      </c>
      <c r="X91" s="54">
        <f t="shared" ref="X91" si="65">SUM(X71:X90)</f>
        <v>7224949</v>
      </c>
      <c r="Y91" s="54">
        <f t="shared" ref="Y91" si="66">SUM(Y71:Y90)</f>
        <v>6057535</v>
      </c>
      <c r="Z91" s="54">
        <f t="shared" ref="Z91" si="67">SUM(Z71:Z90)</f>
        <v>5167614</v>
      </c>
      <c r="AA91" s="54">
        <f t="shared" ref="AA91" si="68">SUM(AA71:AA90)</f>
        <v>5345621</v>
      </c>
    </row>
    <row r="92" spans="1:27" s="6" customFormat="1" ht="12.75" customHeight="1" x14ac:dyDescent="0.2"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</row>
    <row r="93" spans="1:27" s="6" customFormat="1" ht="12.75" customHeight="1" x14ac:dyDescent="0.2">
      <c r="B93" s="8" t="s">
        <v>45</v>
      </c>
      <c r="C93" s="52"/>
      <c r="D93" s="52"/>
      <c r="E93" s="52"/>
      <c r="F93" s="52"/>
      <c r="G93" s="52"/>
      <c r="H93" s="52"/>
      <c r="I93" s="52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</row>
    <row r="94" spans="1:27" s="7" customFormat="1" ht="12.75" customHeight="1" x14ac:dyDescent="0.2">
      <c r="B94" s="9" t="s">
        <v>43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</row>
    <row r="95" spans="1:27" s="7" customFormat="1" ht="12.75" customHeight="1" x14ac:dyDescent="0.2">
      <c r="B95" s="9" t="s">
        <v>56</v>
      </c>
      <c r="C95" s="55">
        <v>4764</v>
      </c>
      <c r="D95" s="55">
        <v>2169</v>
      </c>
      <c r="E95" s="55">
        <v>1867</v>
      </c>
      <c r="F95" s="55">
        <v>629</v>
      </c>
      <c r="G95" s="55">
        <v>457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</row>
    <row r="96" spans="1:27" s="7" customFormat="1" ht="12.75" customHeight="1" x14ac:dyDescent="0.25">
      <c r="B96" s="9" t="s">
        <v>73</v>
      </c>
      <c r="C96" s="110">
        <v>133544</v>
      </c>
      <c r="D96" s="110">
        <v>130938</v>
      </c>
      <c r="E96" s="110">
        <v>130942</v>
      </c>
      <c r="F96" s="110">
        <v>131485</v>
      </c>
      <c r="G96" s="110">
        <v>142380</v>
      </c>
      <c r="H96" s="55">
        <v>141288</v>
      </c>
      <c r="I96" s="55">
        <v>130695</v>
      </c>
      <c r="J96" s="53">
        <v>131143</v>
      </c>
      <c r="K96" s="53">
        <v>131143</v>
      </c>
      <c r="L96" s="53">
        <v>134730</v>
      </c>
      <c r="M96" s="53">
        <v>134731</v>
      </c>
      <c r="N96" s="53">
        <v>125339</v>
      </c>
      <c r="O96" s="53">
        <v>125448</v>
      </c>
      <c r="P96" s="53">
        <v>125309</v>
      </c>
      <c r="Q96" s="53">
        <v>125309</v>
      </c>
      <c r="R96" s="53">
        <v>125249</v>
      </c>
      <c r="S96" s="53">
        <v>125249</v>
      </c>
      <c r="T96" s="53">
        <v>125744</v>
      </c>
      <c r="U96" s="53">
        <v>129256</v>
      </c>
      <c r="V96" s="53">
        <v>142218</v>
      </c>
      <c r="W96" s="53">
        <v>145145</v>
      </c>
      <c r="X96" s="53">
        <v>139409</v>
      </c>
      <c r="Y96" s="53">
        <v>191215</v>
      </c>
      <c r="Z96" s="53">
        <v>192347</v>
      </c>
      <c r="AA96" s="53">
        <v>187913</v>
      </c>
    </row>
    <row r="97" spans="1:27" s="7" customFormat="1" ht="12.75" customHeight="1" x14ac:dyDescent="0.2">
      <c r="B97" s="9" t="s">
        <v>49</v>
      </c>
      <c r="C97" s="55">
        <v>1982596</v>
      </c>
      <c r="D97" s="55">
        <v>2053413</v>
      </c>
      <c r="E97" s="55">
        <v>2076540</v>
      </c>
      <c r="F97" s="55">
        <v>1923957</v>
      </c>
      <c r="G97" s="55">
        <v>1895459</v>
      </c>
      <c r="H97" s="55">
        <v>1839113</v>
      </c>
      <c r="I97" s="55">
        <v>1688691</v>
      </c>
      <c r="J97" s="53">
        <v>1704968</v>
      </c>
      <c r="K97" s="53">
        <v>1686793</v>
      </c>
      <c r="L97" s="53">
        <v>1668534</v>
      </c>
      <c r="M97" s="53">
        <v>1778207</v>
      </c>
      <c r="N97" s="53">
        <v>1799749</v>
      </c>
      <c r="O97" s="53">
        <v>1517682</v>
      </c>
      <c r="P97" s="53">
        <v>1473826</v>
      </c>
      <c r="Q97" s="53">
        <v>1494030</v>
      </c>
      <c r="R97" s="53">
        <v>1417209</v>
      </c>
      <c r="S97" s="53">
        <v>1364828</v>
      </c>
      <c r="T97" s="53">
        <v>1220031</v>
      </c>
      <c r="U97" s="53">
        <v>649185</v>
      </c>
      <c r="V97" s="53">
        <v>514598</v>
      </c>
      <c r="W97" s="53">
        <v>484338</v>
      </c>
      <c r="X97" s="53">
        <v>422913</v>
      </c>
      <c r="Y97" s="53">
        <v>360031</v>
      </c>
      <c r="Z97" s="53">
        <v>310501</v>
      </c>
      <c r="AA97" s="53">
        <v>293666</v>
      </c>
    </row>
    <row r="98" spans="1:27" s="7" customFormat="1" ht="12.75" customHeight="1" x14ac:dyDescent="0.2">
      <c r="B98" s="9" t="s">
        <v>58</v>
      </c>
      <c r="C98" s="55">
        <v>239448</v>
      </c>
      <c r="D98" s="55">
        <v>253381</v>
      </c>
      <c r="E98" s="55">
        <v>266317</v>
      </c>
      <c r="F98" s="55">
        <v>280140</v>
      </c>
      <c r="G98" s="55">
        <v>291195</v>
      </c>
      <c r="H98" s="55">
        <v>308081</v>
      </c>
      <c r="I98" s="55">
        <v>321404</v>
      </c>
      <c r="J98" s="53">
        <v>334765</v>
      </c>
      <c r="K98" s="53">
        <v>612093</v>
      </c>
      <c r="L98" s="53">
        <v>618134</v>
      </c>
      <c r="M98" s="53">
        <v>628191</v>
      </c>
      <c r="N98" s="53">
        <v>631616</v>
      </c>
      <c r="O98" s="53">
        <v>633491</v>
      </c>
      <c r="P98" s="53">
        <v>635477</v>
      </c>
      <c r="Q98" s="53">
        <v>594183</v>
      </c>
      <c r="R98" s="53">
        <v>594156</v>
      </c>
      <c r="S98" s="53">
        <v>594810</v>
      </c>
      <c r="T98" s="53">
        <v>597926</v>
      </c>
      <c r="U98" s="53">
        <v>604595</v>
      </c>
      <c r="V98" s="53">
        <v>613595</v>
      </c>
      <c r="W98" s="53">
        <v>622483</v>
      </c>
      <c r="X98" s="53">
        <v>631684</v>
      </c>
      <c r="Y98" s="53">
        <v>650987</v>
      </c>
      <c r="Z98" s="53">
        <v>658313</v>
      </c>
      <c r="AA98" s="53">
        <v>662114</v>
      </c>
    </row>
    <row r="99" spans="1:27" s="7" customFormat="1" ht="12.75" customHeight="1" x14ac:dyDescent="0.2">
      <c r="B99" s="9" t="s">
        <v>74</v>
      </c>
      <c r="C99" s="55">
        <v>3150592</v>
      </c>
      <c r="D99" s="55">
        <v>3196297</v>
      </c>
      <c r="E99" s="55">
        <v>3236487</v>
      </c>
      <c r="F99" s="55">
        <v>3230927</v>
      </c>
      <c r="G99" s="55">
        <v>3387589</v>
      </c>
      <c r="H99" s="55">
        <v>3106148</v>
      </c>
      <c r="I99" s="55">
        <v>3661899</v>
      </c>
      <c r="J99" s="53">
        <v>4112616</v>
      </c>
      <c r="K99" s="53">
        <v>4667237</v>
      </c>
      <c r="L99" s="53">
        <v>5098831</v>
      </c>
      <c r="M99" s="53">
        <v>5147214</v>
      </c>
      <c r="N99" s="53">
        <v>5113768</v>
      </c>
      <c r="O99" s="53">
        <v>4371525</v>
      </c>
      <c r="P99" s="53">
        <v>4425296</v>
      </c>
      <c r="Q99" s="53">
        <v>2693885</v>
      </c>
      <c r="R99" s="53">
        <v>2666173</v>
      </c>
      <c r="S99" s="53">
        <v>3098674</v>
      </c>
      <c r="T99" s="53">
        <v>2593208</v>
      </c>
      <c r="U99" s="53">
        <v>2893042</v>
      </c>
      <c r="V99" s="53">
        <v>2955474</v>
      </c>
      <c r="W99" s="53">
        <v>2470854</v>
      </c>
      <c r="X99" s="53">
        <v>2653878</v>
      </c>
      <c r="Y99" s="53">
        <v>2570593</v>
      </c>
      <c r="Z99" s="53">
        <v>2738976</v>
      </c>
      <c r="AA99" s="53">
        <v>2886862</v>
      </c>
    </row>
    <row r="100" spans="1:27" s="7" customFormat="1" ht="12.75" customHeight="1" x14ac:dyDescent="0.2">
      <c r="B100" s="9" t="s">
        <v>75</v>
      </c>
      <c r="C100" s="55">
        <v>14796386</v>
      </c>
      <c r="D100" s="55">
        <v>15574106</v>
      </c>
      <c r="E100" s="55">
        <v>12983621</v>
      </c>
      <c r="F100" s="55">
        <v>12591846</v>
      </c>
      <c r="G100" s="55">
        <v>10602255</v>
      </c>
      <c r="H100" s="55">
        <v>9766979</v>
      </c>
      <c r="I100" s="55">
        <v>10083093</v>
      </c>
      <c r="J100" s="53">
        <v>8444473</v>
      </c>
      <c r="K100" s="53">
        <v>8393457</v>
      </c>
      <c r="L100" s="53">
        <v>8379671</v>
      </c>
      <c r="M100" s="53">
        <v>8872408</v>
      </c>
      <c r="N100" s="53">
        <v>7808247</v>
      </c>
      <c r="O100" s="53">
        <v>6457508</v>
      </c>
      <c r="P100" s="53">
        <v>6444823</v>
      </c>
      <c r="Q100" s="53">
        <v>7609515</v>
      </c>
      <c r="R100" s="53">
        <v>6061691</v>
      </c>
      <c r="S100" s="53">
        <v>6003132</v>
      </c>
      <c r="T100" s="53">
        <v>5221498</v>
      </c>
      <c r="U100" s="53">
        <v>4423183</v>
      </c>
      <c r="V100" s="53">
        <v>4910741</v>
      </c>
      <c r="W100" s="53">
        <v>4876070</v>
      </c>
      <c r="X100" s="53">
        <v>5605832</v>
      </c>
      <c r="Y100" s="53">
        <v>6953173</v>
      </c>
      <c r="Z100" s="53">
        <v>6979029</v>
      </c>
      <c r="AA100" s="53">
        <v>7265409</v>
      </c>
    </row>
    <row r="101" spans="1:27" s="7" customFormat="1" ht="12.75" customHeight="1" x14ac:dyDescent="0.2">
      <c r="B101" s="9" t="s">
        <v>76</v>
      </c>
      <c r="C101" s="55">
        <v>1359303</v>
      </c>
      <c r="D101" s="55">
        <v>1068935</v>
      </c>
      <c r="E101" s="55">
        <v>1072798</v>
      </c>
      <c r="F101" s="55">
        <v>1064674</v>
      </c>
      <c r="G101" s="55">
        <v>1063326</v>
      </c>
      <c r="H101" s="55">
        <v>1416448</v>
      </c>
      <c r="I101" s="55">
        <v>1406433</v>
      </c>
      <c r="J101" s="53">
        <v>1396498</v>
      </c>
      <c r="K101" s="53">
        <v>1398410</v>
      </c>
      <c r="L101" s="53">
        <v>1006066</v>
      </c>
      <c r="M101" s="53">
        <v>1006133</v>
      </c>
      <c r="N101" s="53">
        <v>994854</v>
      </c>
      <c r="O101" s="53">
        <v>996223</v>
      </c>
      <c r="P101" s="53">
        <v>1274011</v>
      </c>
      <c r="Q101" s="53">
        <v>1254208</v>
      </c>
      <c r="R101" s="53">
        <v>1237254</v>
      </c>
      <c r="S101" s="53">
        <v>1226338</v>
      </c>
      <c r="T101" s="53">
        <v>1460517</v>
      </c>
      <c r="U101" s="53">
        <v>1450882</v>
      </c>
      <c r="V101" s="53">
        <v>1436218</v>
      </c>
      <c r="W101" s="53">
        <v>1424383</v>
      </c>
      <c r="X101" s="53">
        <v>1147985</v>
      </c>
      <c r="Y101" s="53">
        <v>1140979</v>
      </c>
      <c r="Z101" s="53">
        <v>1133832</v>
      </c>
      <c r="AA101" s="53">
        <v>1128932</v>
      </c>
    </row>
    <row r="102" spans="1:27" s="7" customFormat="1" ht="12.75" customHeight="1" x14ac:dyDescent="0.2">
      <c r="B102" s="9" t="s">
        <v>64</v>
      </c>
      <c r="C102" s="55">
        <v>311856</v>
      </c>
      <c r="D102" s="55">
        <v>285639</v>
      </c>
      <c r="E102" s="55">
        <v>294029</v>
      </c>
      <c r="F102" s="55">
        <v>264556</v>
      </c>
      <c r="G102" s="55">
        <v>241294</v>
      </c>
      <c r="H102" s="55">
        <v>297868</v>
      </c>
      <c r="I102" s="55">
        <v>275974</v>
      </c>
      <c r="J102" s="53">
        <v>254478</v>
      </c>
      <c r="K102" s="53">
        <v>233478</v>
      </c>
      <c r="L102" s="53">
        <v>208279</v>
      </c>
      <c r="M102" s="53">
        <v>275205</v>
      </c>
      <c r="N102" s="53">
        <v>256226</v>
      </c>
      <c r="O102" s="53">
        <v>244514</v>
      </c>
      <c r="P102" s="53">
        <v>347971</v>
      </c>
      <c r="Q102" s="53">
        <v>336761</v>
      </c>
      <c r="R102" s="53">
        <v>337229</v>
      </c>
      <c r="S102" s="53">
        <v>334602</v>
      </c>
      <c r="T102" s="53">
        <v>308906</v>
      </c>
      <c r="U102" s="53">
        <v>289258</v>
      </c>
      <c r="V102" s="53">
        <v>249222</v>
      </c>
      <c r="W102" s="53">
        <v>284825</v>
      </c>
      <c r="X102" s="53">
        <v>308622</v>
      </c>
      <c r="Y102" s="53">
        <v>318761</v>
      </c>
      <c r="Z102" s="53">
        <v>312213</v>
      </c>
      <c r="AA102" s="53">
        <v>282776</v>
      </c>
    </row>
    <row r="103" spans="1:27" s="7" customFormat="1" ht="12.75" customHeight="1" x14ac:dyDescent="0.2">
      <c r="B103" s="9" t="s">
        <v>65</v>
      </c>
      <c r="C103" s="55">
        <v>959122</v>
      </c>
      <c r="D103" s="55">
        <v>973291</v>
      </c>
      <c r="E103" s="55">
        <v>983268</v>
      </c>
      <c r="F103" s="55">
        <v>983572</v>
      </c>
      <c r="G103" s="55">
        <v>992252</v>
      </c>
      <c r="H103" s="55">
        <v>797249</v>
      </c>
      <c r="I103" s="55">
        <v>791121</v>
      </c>
      <c r="J103" s="53">
        <v>781093</v>
      </c>
      <c r="K103" s="53">
        <v>791879</v>
      </c>
      <c r="L103" s="53">
        <v>783318</v>
      </c>
      <c r="M103" s="53">
        <v>790539</v>
      </c>
      <c r="N103" s="53">
        <v>830715</v>
      </c>
      <c r="O103" s="53">
        <v>832539</v>
      </c>
      <c r="P103" s="53">
        <v>844998</v>
      </c>
      <c r="Q103" s="53">
        <v>853849</v>
      </c>
      <c r="R103" s="53">
        <v>840376</v>
      </c>
      <c r="S103" s="53">
        <v>798996</v>
      </c>
      <c r="T103" s="53">
        <v>789917</v>
      </c>
      <c r="U103" s="53">
        <v>723629</v>
      </c>
      <c r="V103" s="53">
        <v>687627</v>
      </c>
      <c r="W103" s="53">
        <v>642913</v>
      </c>
      <c r="X103" s="53">
        <v>603647</v>
      </c>
      <c r="Y103" s="53">
        <v>558163</v>
      </c>
      <c r="Z103" s="53">
        <v>549332</v>
      </c>
      <c r="AA103" s="53">
        <v>539555</v>
      </c>
    </row>
    <row r="104" spans="1:27" s="7" customFormat="1" ht="12.75" customHeight="1" x14ac:dyDescent="0.2">
      <c r="B104" s="9" t="s">
        <v>66</v>
      </c>
      <c r="C104" s="55">
        <v>0</v>
      </c>
      <c r="D104" s="55">
        <v>0</v>
      </c>
      <c r="E104" s="55">
        <v>0</v>
      </c>
      <c r="F104" s="55">
        <v>185552</v>
      </c>
      <c r="G104" s="55">
        <v>142488</v>
      </c>
      <c r="H104" s="55">
        <v>0</v>
      </c>
      <c r="I104" s="55">
        <v>0</v>
      </c>
      <c r="J104" s="53">
        <v>93797</v>
      </c>
      <c r="K104" s="53">
        <v>27888</v>
      </c>
      <c r="L104" s="53">
        <v>27119</v>
      </c>
      <c r="M104" s="53">
        <v>26274</v>
      </c>
      <c r="N104" s="53">
        <v>50945</v>
      </c>
      <c r="O104" s="53">
        <v>49341</v>
      </c>
      <c r="P104" s="53">
        <v>47812</v>
      </c>
      <c r="Q104" s="53">
        <v>46280</v>
      </c>
      <c r="R104" s="53">
        <v>161912</v>
      </c>
      <c r="S104" s="53">
        <v>153409</v>
      </c>
      <c r="T104" s="53">
        <v>64654</v>
      </c>
      <c r="U104" s="53">
        <v>63868</v>
      </c>
      <c r="V104" s="53">
        <v>0</v>
      </c>
      <c r="W104" s="53">
        <v>0</v>
      </c>
      <c r="X104" s="53">
        <v>0</v>
      </c>
      <c r="Y104" s="53">
        <v>0</v>
      </c>
      <c r="Z104" s="53">
        <v>103319</v>
      </c>
      <c r="AA104" s="53">
        <v>102284</v>
      </c>
    </row>
    <row r="105" spans="1:27" s="7" customFormat="1" ht="12.75" customHeight="1" x14ac:dyDescent="0.2">
      <c r="B105" s="9" t="s">
        <v>67</v>
      </c>
      <c r="C105" s="55">
        <v>234221</v>
      </c>
      <c r="D105" s="55">
        <v>245884</v>
      </c>
      <c r="E105" s="55">
        <v>261172</v>
      </c>
      <c r="F105" s="55">
        <v>274300</v>
      </c>
      <c r="G105" s="55">
        <v>271004</v>
      </c>
      <c r="H105" s="55">
        <v>279866</v>
      </c>
      <c r="I105" s="55">
        <v>278672</v>
      </c>
      <c r="J105" s="53">
        <v>246138</v>
      </c>
      <c r="K105" s="53">
        <v>220700</v>
      </c>
      <c r="L105" s="53">
        <v>202767</v>
      </c>
      <c r="M105" s="53">
        <v>218287</v>
      </c>
      <c r="N105" s="53">
        <v>202543</v>
      </c>
      <c r="O105" s="53">
        <v>208886</v>
      </c>
      <c r="P105" s="53">
        <v>219191</v>
      </c>
      <c r="Q105" s="53">
        <v>214309</v>
      </c>
      <c r="R105" s="53">
        <v>186781</v>
      </c>
      <c r="S105" s="53">
        <v>165494</v>
      </c>
      <c r="T105" s="53">
        <v>152670</v>
      </c>
      <c r="U105" s="53">
        <v>166697</v>
      </c>
      <c r="V105" s="53">
        <v>159998</v>
      </c>
      <c r="W105" s="53">
        <v>97168</v>
      </c>
      <c r="X105" s="53">
        <v>97356</v>
      </c>
      <c r="Y105" s="53">
        <v>96349</v>
      </c>
      <c r="Z105" s="53">
        <v>73915</v>
      </c>
      <c r="AA105" s="53">
        <v>63031</v>
      </c>
    </row>
    <row r="106" spans="1:27" s="7" customFormat="1" ht="12.75" customHeight="1" x14ac:dyDescent="0.2">
      <c r="B106" s="9" t="s">
        <v>37</v>
      </c>
      <c r="C106" s="55">
        <v>268621</v>
      </c>
      <c r="D106" s="55">
        <v>223222</v>
      </c>
      <c r="E106" s="55">
        <v>220918</v>
      </c>
      <c r="F106" s="55">
        <v>273269</v>
      </c>
      <c r="G106" s="55">
        <v>170837</v>
      </c>
      <c r="H106" s="55">
        <v>198878</v>
      </c>
      <c r="I106" s="55">
        <v>189652</v>
      </c>
      <c r="J106" s="55">
        <v>226570</v>
      </c>
      <c r="K106" s="55">
        <v>431938</v>
      </c>
      <c r="L106" s="55">
        <v>670678</v>
      </c>
      <c r="M106" s="55">
        <v>897587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5">
        <v>0</v>
      </c>
    </row>
    <row r="107" spans="1:27" s="7" customFormat="1" ht="12.75" customHeight="1" x14ac:dyDescent="0.2">
      <c r="B107" s="9" t="s">
        <v>77</v>
      </c>
      <c r="C107" s="55">
        <v>224415</v>
      </c>
      <c r="D107" s="55">
        <v>249142</v>
      </c>
      <c r="E107" s="55">
        <v>201865</v>
      </c>
      <c r="F107" s="55">
        <v>215274</v>
      </c>
      <c r="G107" s="55">
        <v>247021</v>
      </c>
      <c r="H107" s="55">
        <f>409817-198878</f>
        <v>210939</v>
      </c>
      <c r="I107" s="55">
        <f>370258-189652</f>
        <v>180606</v>
      </c>
      <c r="J107" s="53">
        <f>395667-226570</f>
        <v>169097</v>
      </c>
      <c r="K107" s="53">
        <v>147132</v>
      </c>
      <c r="L107" s="53">
        <f>802087-670678</f>
        <v>131409</v>
      </c>
      <c r="M107" s="53">
        <f>1041669-897587</f>
        <v>144082</v>
      </c>
      <c r="N107" s="53">
        <v>1000001</v>
      </c>
      <c r="O107" s="53">
        <v>645234</v>
      </c>
      <c r="P107" s="53">
        <v>446022</v>
      </c>
      <c r="Q107" s="53">
        <v>384885</v>
      </c>
      <c r="R107" s="53">
        <v>558150</v>
      </c>
      <c r="S107" s="53">
        <v>599909</v>
      </c>
      <c r="T107" s="53">
        <v>713452</v>
      </c>
      <c r="U107" s="53">
        <v>881653</v>
      </c>
      <c r="V107" s="53">
        <v>434972</v>
      </c>
      <c r="W107" s="53">
        <v>469886</v>
      </c>
      <c r="X107" s="53">
        <v>412326</v>
      </c>
      <c r="Y107" s="53">
        <v>421738</v>
      </c>
      <c r="Z107" s="53">
        <v>350757</v>
      </c>
      <c r="AA107" s="53">
        <v>349462</v>
      </c>
    </row>
    <row r="108" spans="1:27" s="7" customFormat="1" ht="12.75" customHeight="1" x14ac:dyDescent="0.2">
      <c r="B108" s="9" t="s">
        <v>69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3">
        <v>0</v>
      </c>
      <c r="K108" s="53">
        <v>173135</v>
      </c>
      <c r="L108" s="53">
        <v>404329</v>
      </c>
      <c r="M108" s="53">
        <v>625937</v>
      </c>
      <c r="N108" s="53">
        <v>1231291</v>
      </c>
      <c r="O108" s="53">
        <v>1444631</v>
      </c>
      <c r="P108" s="53">
        <v>1930857</v>
      </c>
      <c r="Q108" s="53">
        <v>1861828</v>
      </c>
      <c r="R108" s="53">
        <v>3372676</v>
      </c>
      <c r="S108" s="53">
        <v>3319501</v>
      </c>
      <c r="T108" s="53">
        <v>3283465</v>
      </c>
      <c r="U108" s="53">
        <v>3257386</v>
      </c>
      <c r="V108" s="53">
        <v>3817773</v>
      </c>
      <c r="W108" s="53">
        <v>3805985</v>
      </c>
      <c r="X108" s="53">
        <v>3793394</v>
      </c>
      <c r="Y108" s="53">
        <v>3783134</v>
      </c>
      <c r="Z108" s="53">
        <v>0</v>
      </c>
      <c r="AA108" s="53">
        <v>0</v>
      </c>
    </row>
    <row r="109" spans="1:27" s="7" customFormat="1" ht="12.75" customHeight="1" x14ac:dyDescent="0.2">
      <c r="B109" s="9" t="s">
        <v>70</v>
      </c>
      <c r="C109" s="55">
        <v>661273</v>
      </c>
      <c r="D109" s="55">
        <v>709120</v>
      </c>
      <c r="E109" s="55">
        <v>761908</v>
      </c>
      <c r="F109" s="55">
        <v>735457</v>
      </c>
      <c r="G109" s="55">
        <v>1000588</v>
      </c>
      <c r="H109" s="55">
        <v>1273646</v>
      </c>
      <c r="I109" s="55">
        <v>1541990</v>
      </c>
      <c r="J109" s="53">
        <v>1846131</v>
      </c>
      <c r="K109" s="53">
        <v>1909775</v>
      </c>
      <c r="L109" s="53">
        <v>1910295</v>
      </c>
      <c r="M109" s="53">
        <v>1912748</v>
      </c>
      <c r="N109" s="53">
        <v>1876933</v>
      </c>
      <c r="O109" s="53">
        <v>1851257</v>
      </c>
      <c r="P109" s="53">
        <v>1835971</v>
      </c>
      <c r="Q109" s="53">
        <v>1821933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</row>
    <row r="110" spans="1:27" s="7" customFormat="1" ht="12.75" customHeight="1" x14ac:dyDescent="0.2">
      <c r="B110" s="9" t="s">
        <v>71</v>
      </c>
      <c r="C110" s="55">
        <v>1934020</v>
      </c>
      <c r="D110" s="55">
        <v>1974124</v>
      </c>
      <c r="E110" s="55">
        <v>2032036</v>
      </c>
      <c r="F110" s="55">
        <v>971733</v>
      </c>
      <c r="G110" s="55">
        <v>956696</v>
      </c>
      <c r="H110" s="55">
        <v>1106275</v>
      </c>
      <c r="I110" s="55">
        <v>1118261</v>
      </c>
      <c r="J110" s="53">
        <v>1148205</v>
      </c>
      <c r="K110" s="53">
        <v>1492916</v>
      </c>
      <c r="L110" s="53">
        <v>1953685</v>
      </c>
      <c r="M110" s="53">
        <v>1967370</v>
      </c>
      <c r="N110" s="53">
        <v>2013174</v>
      </c>
      <c r="O110" s="53">
        <v>2037599</v>
      </c>
      <c r="P110" s="53">
        <v>1556029</v>
      </c>
      <c r="Q110" s="53">
        <v>1563100</v>
      </c>
      <c r="R110" s="53">
        <v>1606043</v>
      </c>
      <c r="S110" s="53">
        <v>1597365</v>
      </c>
      <c r="T110" s="53">
        <v>1561167</v>
      </c>
      <c r="U110" s="53">
        <v>1494244</v>
      </c>
      <c r="V110" s="53">
        <v>1539633</v>
      </c>
      <c r="W110" s="53">
        <v>1555704</v>
      </c>
      <c r="X110" s="53">
        <v>1658254</v>
      </c>
      <c r="Y110" s="53">
        <v>1589538</v>
      </c>
      <c r="Z110" s="53">
        <v>1620826</v>
      </c>
      <c r="AA110" s="53">
        <v>1606713</v>
      </c>
    </row>
    <row r="111" spans="1:27" s="10" customFormat="1" ht="12.75" customHeight="1" x14ac:dyDescent="0.2">
      <c r="A111" s="7"/>
      <c r="B111" s="14"/>
      <c r="C111" s="54">
        <f t="shared" ref="C111:G111" si="69">SUM(C94:C110)</f>
        <v>26260161</v>
      </c>
      <c r="D111" s="54">
        <f t="shared" si="69"/>
        <v>26939661</v>
      </c>
      <c r="E111" s="54">
        <f t="shared" si="69"/>
        <v>24523768</v>
      </c>
      <c r="F111" s="54">
        <f t="shared" si="69"/>
        <v>23127371</v>
      </c>
      <c r="G111" s="54">
        <f t="shared" si="69"/>
        <v>21404841</v>
      </c>
      <c r="H111" s="54">
        <f t="shared" ref="H111" si="70">SUM(H94:H110)</f>
        <v>20742778</v>
      </c>
      <c r="I111" s="54">
        <f t="shared" ref="I111" si="71">SUM(I94:I110)</f>
        <v>21668491</v>
      </c>
      <c r="J111" s="54">
        <f t="shared" ref="J111" si="72">SUM(J94:J110)</f>
        <v>20889972</v>
      </c>
      <c r="K111" s="54">
        <f t="shared" ref="K111" si="73">SUM(K94:K110)</f>
        <v>22317974</v>
      </c>
      <c r="L111" s="54">
        <f t="shared" ref="L111" si="74">SUM(L94:L110)</f>
        <v>23197845</v>
      </c>
      <c r="M111" s="54">
        <f t="shared" ref="M111" si="75">SUM(M94:M110)</f>
        <v>24424913</v>
      </c>
      <c r="N111" s="54">
        <f t="shared" ref="N111" si="76">SUM(N94:N110)</f>
        <v>23935401</v>
      </c>
      <c r="O111" s="54">
        <f t="shared" ref="O111" si="77">SUM(O94:O110)</f>
        <v>21415878</v>
      </c>
      <c r="P111" s="54">
        <f t="shared" ref="P111" si="78">SUM(P94:P110)</f>
        <v>21607593</v>
      </c>
      <c r="Q111" s="54">
        <f t="shared" ref="Q111" si="79">SUM(Q94:Q110)</f>
        <v>20854075</v>
      </c>
      <c r="R111" s="54">
        <f t="shared" ref="R111" si="80">SUM(R94:R110)</f>
        <v>19164899</v>
      </c>
      <c r="S111" s="54">
        <f t="shared" ref="S111" si="81">SUM(S94:S110)</f>
        <v>19382307</v>
      </c>
      <c r="T111" s="54">
        <f t="shared" ref="T111" si="82">SUM(T94:T110)</f>
        <v>18093155</v>
      </c>
      <c r="U111" s="54">
        <f t="shared" ref="U111" si="83">SUM(U94:U110)</f>
        <v>17026878</v>
      </c>
      <c r="V111" s="54">
        <f t="shared" ref="V111" si="84">SUM(V94:V110)</f>
        <v>17462069</v>
      </c>
      <c r="W111" s="54">
        <f t="shared" ref="W111" si="85">SUM(W94:W110)</f>
        <v>16879754</v>
      </c>
      <c r="X111" s="54">
        <f t="shared" ref="X111" si="86">SUM(X94:X110)</f>
        <v>17475300</v>
      </c>
      <c r="Y111" s="54">
        <f t="shared" ref="Y111" si="87">SUM(Y94:Y110)</f>
        <v>18634661</v>
      </c>
      <c r="Z111" s="54">
        <f t="shared" ref="Z111" si="88">SUM(Z94:Z110)</f>
        <v>15023360</v>
      </c>
      <c r="AA111" s="54">
        <f t="shared" ref="AA111" si="89">SUM(AA94:AA110)</f>
        <v>15368717</v>
      </c>
    </row>
    <row r="112" spans="1:27" s="7" customFormat="1" ht="12.75" customHeight="1" x14ac:dyDescent="0.2">
      <c r="B112" s="9"/>
      <c r="C112" s="55"/>
      <c r="D112" s="55"/>
      <c r="E112" s="55"/>
      <c r="F112" s="55"/>
      <c r="G112" s="55"/>
      <c r="H112" s="55"/>
      <c r="I112" s="55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s="10" customFormat="1" ht="12.75" customHeight="1" x14ac:dyDescent="0.2">
      <c r="B113" s="8" t="s">
        <v>78</v>
      </c>
      <c r="C113" s="52"/>
      <c r="D113" s="52"/>
      <c r="E113" s="52"/>
      <c r="F113" s="52"/>
      <c r="G113" s="52"/>
      <c r="H113" s="52"/>
      <c r="I113" s="52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 spans="1:27" s="10" customFormat="1" ht="12.75" customHeight="1" x14ac:dyDescent="0.2">
      <c r="B114" s="8" t="s">
        <v>79</v>
      </c>
      <c r="C114" s="52"/>
      <c r="D114" s="52"/>
      <c r="E114" s="52"/>
      <c r="F114" s="52"/>
      <c r="G114" s="52"/>
      <c r="H114" s="52"/>
      <c r="I114" s="52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</row>
    <row r="115" spans="1:27" s="7" customFormat="1" ht="12.75" customHeight="1" x14ac:dyDescent="0.2">
      <c r="B115" s="9" t="s">
        <v>80</v>
      </c>
      <c r="C115" s="55">
        <v>12821758</v>
      </c>
      <c r="D115" s="55">
        <v>12821758</v>
      </c>
      <c r="E115" s="55">
        <v>12821758</v>
      </c>
      <c r="F115" s="55">
        <v>12821758</v>
      </c>
      <c r="G115" s="55">
        <v>12821758</v>
      </c>
      <c r="H115" s="55">
        <v>12821758</v>
      </c>
      <c r="I115" s="55">
        <v>12821758</v>
      </c>
      <c r="J115" s="53">
        <v>12821758</v>
      </c>
      <c r="K115" s="53">
        <v>12821758</v>
      </c>
      <c r="L115" s="53">
        <v>12816678</v>
      </c>
      <c r="M115" s="53">
        <v>10800000</v>
      </c>
      <c r="N115" s="53">
        <v>10800000</v>
      </c>
      <c r="O115" s="53">
        <v>10800000</v>
      </c>
      <c r="P115" s="53">
        <v>10800000</v>
      </c>
      <c r="Q115" s="53">
        <v>10800000</v>
      </c>
      <c r="R115" s="53">
        <v>10800000</v>
      </c>
      <c r="S115" s="53">
        <v>10800000</v>
      </c>
      <c r="T115" s="53">
        <v>10800000</v>
      </c>
      <c r="U115" s="53">
        <v>10800000</v>
      </c>
      <c r="V115" s="53">
        <v>10800000</v>
      </c>
      <c r="W115" s="53">
        <v>10800000</v>
      </c>
      <c r="X115" s="53">
        <v>10800000</v>
      </c>
      <c r="Y115" s="53">
        <v>10800000</v>
      </c>
      <c r="Z115" s="53">
        <v>10800000</v>
      </c>
      <c r="AA115" s="53">
        <v>10800000</v>
      </c>
    </row>
    <row r="116" spans="1:27" s="7" customFormat="1" ht="12.75" customHeight="1" x14ac:dyDescent="0.2">
      <c r="B116" s="9" t="s">
        <v>81</v>
      </c>
      <c r="C116" s="55">
        <v>18638</v>
      </c>
      <c r="D116" s="55">
        <v>12116</v>
      </c>
      <c r="E116" s="55">
        <v>9459</v>
      </c>
      <c r="F116" s="55">
        <v>7693</v>
      </c>
      <c r="G116" s="55">
        <v>5595</v>
      </c>
      <c r="H116" s="55">
        <v>976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  <c r="X116" s="55">
        <v>0</v>
      </c>
      <c r="Y116" s="55">
        <v>0</v>
      </c>
      <c r="Z116" s="55">
        <v>0</v>
      </c>
      <c r="AA116" s="55">
        <v>0</v>
      </c>
    </row>
    <row r="117" spans="1:27" s="8" customFormat="1" ht="12.75" customHeight="1" x14ac:dyDescent="0.2">
      <c r="A117" s="7"/>
      <c r="B117" s="9" t="s">
        <v>82</v>
      </c>
      <c r="C117" s="55">
        <v>287992</v>
      </c>
      <c r="D117" s="55">
        <v>482585</v>
      </c>
      <c r="E117" s="55">
        <v>489080</v>
      </c>
      <c r="F117" s="55">
        <v>493031</v>
      </c>
      <c r="G117" s="55">
        <v>517408</v>
      </c>
      <c r="H117" s="55">
        <v>284562</v>
      </c>
      <c r="I117" s="55">
        <v>289982</v>
      </c>
      <c r="J117" s="53">
        <v>299005</v>
      </c>
      <c r="K117" s="53">
        <v>307050</v>
      </c>
      <c r="L117" s="53">
        <v>565957</v>
      </c>
      <c r="M117" s="53">
        <v>575778</v>
      </c>
      <c r="N117" s="53">
        <v>585053</v>
      </c>
      <c r="O117" s="53">
        <v>593382</v>
      </c>
      <c r="P117" s="53">
        <v>408448</v>
      </c>
      <c r="Q117" s="53">
        <v>405855</v>
      </c>
      <c r="R117" s="53">
        <v>415034</v>
      </c>
      <c r="S117" s="53">
        <v>426170</v>
      </c>
      <c r="T117" s="53">
        <v>268856</v>
      </c>
      <c r="U117" s="53">
        <v>313292</v>
      </c>
      <c r="V117" s="53">
        <v>340538</v>
      </c>
      <c r="W117" s="53">
        <v>353349</v>
      </c>
      <c r="X117" s="53">
        <v>546677</v>
      </c>
      <c r="Y117" s="53">
        <v>561102</v>
      </c>
      <c r="Z117" s="53">
        <v>575887</v>
      </c>
      <c r="AA117" s="53">
        <v>591927</v>
      </c>
    </row>
    <row r="118" spans="1:27" s="8" customFormat="1" ht="12.75" customHeight="1" x14ac:dyDescent="0.2">
      <c r="A118" s="7"/>
      <c r="B118" s="9" t="s">
        <v>83</v>
      </c>
      <c r="C118" s="55">
        <v>-113389</v>
      </c>
      <c r="D118" s="55">
        <v>-117194</v>
      </c>
      <c r="E118" s="55">
        <v>-120084</v>
      </c>
      <c r="F118" s="55">
        <v>-120084</v>
      </c>
      <c r="G118" s="55">
        <v>-50044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  <c r="X118" s="55">
        <v>0</v>
      </c>
      <c r="Y118" s="55">
        <v>0</v>
      </c>
      <c r="Z118" s="55">
        <v>0</v>
      </c>
      <c r="AA118" s="55">
        <v>0</v>
      </c>
    </row>
    <row r="119" spans="1:27" s="8" customFormat="1" ht="12.75" customHeight="1" x14ac:dyDescent="0.2">
      <c r="A119" s="7"/>
      <c r="B119" s="9" t="s">
        <v>84</v>
      </c>
      <c r="C119" s="55">
        <v>1900541</v>
      </c>
      <c r="D119" s="55">
        <v>1766110</v>
      </c>
      <c r="E119" s="55">
        <v>1766110</v>
      </c>
      <c r="F119" s="55">
        <v>1766110</v>
      </c>
      <c r="G119" s="55">
        <v>1766110</v>
      </c>
      <c r="H119" s="55">
        <v>1625628</v>
      </c>
      <c r="I119" s="55">
        <v>1625628</v>
      </c>
      <c r="J119" s="53">
        <v>1625628</v>
      </c>
      <c r="K119" s="53">
        <v>1625628</v>
      </c>
      <c r="L119" s="53">
        <v>1512687</v>
      </c>
      <c r="M119" s="53">
        <v>1512687</v>
      </c>
      <c r="N119" s="53">
        <v>1512687</v>
      </c>
      <c r="O119" s="53">
        <v>1512687</v>
      </c>
      <c r="P119" s="53">
        <v>1457087</v>
      </c>
      <c r="Q119" s="53">
        <v>1457087</v>
      </c>
      <c r="R119" s="53">
        <v>1457087</v>
      </c>
      <c r="S119" s="53">
        <v>1457087</v>
      </c>
      <c r="T119" s="53">
        <v>1209458</v>
      </c>
      <c r="U119" s="53">
        <v>1209458</v>
      </c>
      <c r="V119" s="53">
        <v>1209458</v>
      </c>
      <c r="W119" s="53">
        <v>1209458</v>
      </c>
      <c r="X119" s="53">
        <v>1014248</v>
      </c>
      <c r="Y119" s="53">
        <v>1014248</v>
      </c>
      <c r="Z119" s="53">
        <v>1014248</v>
      </c>
      <c r="AA119" s="53">
        <v>1014248</v>
      </c>
    </row>
    <row r="120" spans="1:27" s="8" customFormat="1" ht="12.75" customHeight="1" x14ac:dyDescent="0.2">
      <c r="A120" s="7"/>
      <c r="B120" s="9" t="s">
        <v>85</v>
      </c>
      <c r="C120" s="55">
        <v>0</v>
      </c>
      <c r="D120" s="55">
        <v>4009</v>
      </c>
      <c r="E120" s="55">
        <v>4551</v>
      </c>
      <c r="F120" s="55">
        <v>0</v>
      </c>
      <c r="G120" s="55">
        <v>0</v>
      </c>
      <c r="H120" s="55">
        <v>0</v>
      </c>
      <c r="I120" s="55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</row>
    <row r="121" spans="1:27" s="8" customFormat="1" ht="12.75" customHeight="1" x14ac:dyDescent="0.2">
      <c r="A121" s="7"/>
      <c r="B121" s="9" t="s">
        <v>86</v>
      </c>
      <c r="C121" s="55">
        <v>8214479</v>
      </c>
      <c r="D121" s="55">
        <v>9363687</v>
      </c>
      <c r="E121" s="55">
        <v>9363866</v>
      </c>
      <c r="F121" s="55">
        <v>9363866</v>
      </c>
      <c r="G121" s="55">
        <v>9363866</v>
      </c>
      <c r="H121" s="55">
        <v>8996488</v>
      </c>
      <c r="I121" s="55">
        <v>9000506</v>
      </c>
      <c r="J121" s="53">
        <v>9000506</v>
      </c>
      <c r="K121" s="53">
        <v>9000506</v>
      </c>
      <c r="L121" s="53">
        <v>7867135</v>
      </c>
      <c r="M121" s="53">
        <v>7911295</v>
      </c>
      <c r="N121" s="53">
        <v>7911295</v>
      </c>
      <c r="O121" s="53">
        <v>7911295</v>
      </c>
      <c r="P121" s="53">
        <v>7785092</v>
      </c>
      <c r="Q121" s="53">
        <v>7785092</v>
      </c>
      <c r="R121" s="53">
        <v>7785092</v>
      </c>
      <c r="S121" s="53">
        <v>7785092</v>
      </c>
      <c r="T121" s="53">
        <v>6122060</v>
      </c>
      <c r="U121" s="53">
        <v>6088855</v>
      </c>
      <c r="V121" s="53">
        <v>6088855</v>
      </c>
      <c r="W121" s="53">
        <v>6088855</v>
      </c>
      <c r="X121" s="53">
        <v>4846239</v>
      </c>
      <c r="Y121" s="53">
        <v>4846239</v>
      </c>
      <c r="Z121" s="53">
        <v>4846239</v>
      </c>
      <c r="AA121" s="53">
        <v>4846239</v>
      </c>
    </row>
    <row r="122" spans="1:27" s="8" customFormat="1" ht="12.75" customHeight="1" x14ac:dyDescent="0.2">
      <c r="A122" s="10"/>
      <c r="B122" s="9" t="s">
        <v>87</v>
      </c>
      <c r="C122" s="55">
        <v>0</v>
      </c>
      <c r="D122" s="55">
        <v>0</v>
      </c>
      <c r="E122" s="55">
        <v>0</v>
      </c>
      <c r="F122" s="55">
        <v>1250025</v>
      </c>
      <c r="G122" s="55">
        <v>1250025</v>
      </c>
      <c r="H122" s="55">
        <v>0</v>
      </c>
      <c r="I122" s="55">
        <v>0</v>
      </c>
      <c r="J122" s="53">
        <v>131211</v>
      </c>
      <c r="K122" s="53">
        <v>131211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1368675</v>
      </c>
      <c r="S122" s="53">
        <v>1368675</v>
      </c>
      <c r="T122" s="53">
        <v>0</v>
      </c>
      <c r="U122" s="53">
        <v>0</v>
      </c>
      <c r="V122" s="53">
        <v>0</v>
      </c>
      <c r="W122" s="53">
        <v>1507449</v>
      </c>
      <c r="X122" s="53">
        <v>0</v>
      </c>
      <c r="Y122" s="53">
        <v>0</v>
      </c>
      <c r="Z122" s="53">
        <v>0</v>
      </c>
      <c r="AA122" s="53">
        <v>0</v>
      </c>
    </row>
    <row r="123" spans="1:27" s="8" customFormat="1" ht="12.75" customHeight="1" x14ac:dyDescent="0.2">
      <c r="A123" s="10"/>
      <c r="B123" s="9" t="s">
        <v>88</v>
      </c>
      <c r="C123" s="55">
        <v>0</v>
      </c>
      <c r="D123" s="55">
        <v>1652963</v>
      </c>
      <c r="E123" s="55">
        <v>1261410</v>
      </c>
      <c r="F123" s="55">
        <v>689807</v>
      </c>
      <c r="G123" s="55">
        <v>0</v>
      </c>
      <c r="H123" s="55">
        <v>1764036</v>
      </c>
      <c r="I123" s="55">
        <v>1020396</v>
      </c>
      <c r="J123" s="53">
        <v>539472</v>
      </c>
      <c r="K123" s="53">
        <v>0</v>
      </c>
      <c r="L123" s="53">
        <v>490598</v>
      </c>
      <c r="M123" s="53">
        <v>961059</v>
      </c>
      <c r="N123" s="53">
        <v>634789</v>
      </c>
      <c r="O123" s="53">
        <v>0</v>
      </c>
      <c r="P123" s="53">
        <v>519092</v>
      </c>
      <c r="Q123" s="53">
        <v>148133</v>
      </c>
      <c r="R123" s="53">
        <v>675477</v>
      </c>
      <c r="S123" s="53">
        <v>0</v>
      </c>
      <c r="T123" s="53">
        <v>3163763</v>
      </c>
      <c r="U123" s="53">
        <v>1760069</v>
      </c>
      <c r="V123" s="53">
        <v>798656</v>
      </c>
      <c r="W123" s="53">
        <v>0</v>
      </c>
      <c r="X123" s="53">
        <v>2850225</v>
      </c>
      <c r="Y123" s="53">
        <v>2151185</v>
      </c>
      <c r="Z123" s="53">
        <v>528310</v>
      </c>
      <c r="AA123" s="53">
        <v>0</v>
      </c>
    </row>
    <row r="124" spans="1:27" s="10" customFormat="1" ht="12.75" customHeight="1" x14ac:dyDescent="0.2">
      <c r="B124" s="14"/>
      <c r="C124" s="54">
        <f t="shared" ref="C124:G124" si="90">SUM(C115:C123)</f>
        <v>23130019</v>
      </c>
      <c r="D124" s="54">
        <f t="shared" si="90"/>
        <v>25986034</v>
      </c>
      <c r="E124" s="54">
        <f t="shared" si="90"/>
        <v>25596150</v>
      </c>
      <c r="F124" s="54">
        <f t="shared" si="90"/>
        <v>26272206</v>
      </c>
      <c r="G124" s="54">
        <f t="shared" si="90"/>
        <v>25674718</v>
      </c>
      <c r="H124" s="54">
        <f t="shared" ref="H124" si="91">SUM(H115:H123)</f>
        <v>25493448</v>
      </c>
      <c r="I124" s="54">
        <f t="shared" ref="I124" si="92">SUM(I115:I123)</f>
        <v>24758270</v>
      </c>
      <c r="J124" s="54">
        <f t="shared" ref="J124" si="93">SUM(J115:J123)</f>
        <v>24417580</v>
      </c>
      <c r="K124" s="54">
        <f t="shared" ref="K124" si="94">SUM(K115:K123)</f>
        <v>23886153</v>
      </c>
      <c r="L124" s="54">
        <f t="shared" ref="L124" si="95">SUM(L115:L123)</f>
        <v>23253055</v>
      </c>
      <c r="M124" s="54">
        <f t="shared" ref="M124" si="96">SUM(M115:M123)</f>
        <v>21760819</v>
      </c>
      <c r="N124" s="54">
        <f t="shared" ref="N124" si="97">SUM(N115:N123)</f>
        <v>21443824</v>
      </c>
      <c r="O124" s="54">
        <f t="shared" ref="O124" si="98">SUM(O115:O123)</f>
        <v>20817364</v>
      </c>
      <c r="P124" s="54">
        <f t="shared" ref="P124" si="99">SUM(P115:P123)</f>
        <v>20969719</v>
      </c>
      <c r="Q124" s="54">
        <f t="shared" ref="Q124" si="100">SUM(Q115:Q123)</f>
        <v>20596167</v>
      </c>
      <c r="R124" s="54">
        <f t="shared" ref="R124" si="101">SUM(R115:R123)</f>
        <v>22501365</v>
      </c>
      <c r="S124" s="54">
        <f t="shared" ref="S124" si="102">SUM(S115:S123)</f>
        <v>21837024</v>
      </c>
      <c r="T124" s="54">
        <f t="shared" ref="T124" si="103">SUM(T115:T123)</f>
        <v>21564137</v>
      </c>
      <c r="U124" s="54">
        <f t="shared" ref="U124" si="104">SUM(U115:U123)</f>
        <v>20171674</v>
      </c>
      <c r="V124" s="54">
        <f t="shared" ref="V124" si="105">SUM(V115:V123)</f>
        <v>19237507</v>
      </c>
      <c r="W124" s="54">
        <f t="shared" ref="W124" si="106">SUM(W115:W123)</f>
        <v>19959111</v>
      </c>
      <c r="X124" s="54">
        <f t="shared" ref="X124" si="107">SUM(X115:X123)</f>
        <v>20057389</v>
      </c>
      <c r="Y124" s="54">
        <f t="shared" ref="Y124" si="108">SUM(Y115:Y123)</f>
        <v>19372774</v>
      </c>
      <c r="Z124" s="54">
        <f t="shared" ref="Z124" si="109">SUM(Z115:Z123)</f>
        <v>17764684</v>
      </c>
      <c r="AA124" s="54">
        <f t="shared" ref="AA124" si="110">SUM(AA115:AA123)</f>
        <v>17252414</v>
      </c>
    </row>
    <row r="125" spans="1:27" s="6" customFormat="1" ht="9" customHeight="1" x14ac:dyDescent="0.2"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</row>
    <row r="126" spans="1:27" s="7" customFormat="1" ht="15" customHeight="1" x14ac:dyDescent="0.2">
      <c r="B126" s="8" t="s">
        <v>89</v>
      </c>
      <c r="C126" s="54">
        <v>-38041</v>
      </c>
      <c r="D126" s="54">
        <v>-38367</v>
      </c>
      <c r="E126" s="54">
        <v>-37295</v>
      </c>
      <c r="F126" s="54">
        <v>-38680</v>
      </c>
      <c r="G126" s="54">
        <v>-37783</v>
      </c>
      <c r="H126" s="54">
        <v>-26507</v>
      </c>
      <c r="I126" s="54">
        <v>275412</v>
      </c>
      <c r="J126" s="54">
        <v>307684</v>
      </c>
      <c r="K126" s="54">
        <v>305514</v>
      </c>
      <c r="L126" s="54">
        <v>255079</v>
      </c>
      <c r="M126" s="54">
        <v>250113</v>
      </c>
      <c r="N126" s="54">
        <v>322705</v>
      </c>
      <c r="O126" s="54">
        <v>313861</v>
      </c>
      <c r="P126" s="54">
        <v>360557</v>
      </c>
      <c r="Q126" s="54">
        <v>349562</v>
      </c>
      <c r="R126" s="54">
        <v>339772</v>
      </c>
      <c r="S126" s="54">
        <v>338211</v>
      </c>
      <c r="T126" s="54">
        <v>352983</v>
      </c>
      <c r="U126" s="54">
        <v>329486</v>
      </c>
      <c r="V126" s="54">
        <v>300736</v>
      </c>
      <c r="W126" s="54">
        <v>291407</v>
      </c>
      <c r="X126" s="54">
        <v>272037</v>
      </c>
      <c r="Y126" s="54">
        <v>276985</v>
      </c>
      <c r="Z126" s="54">
        <v>344444</v>
      </c>
      <c r="AA126" s="54">
        <v>345798</v>
      </c>
    </row>
    <row r="127" spans="1:27" s="8" customFormat="1" ht="12.75" customHeight="1" x14ac:dyDescent="0.2">
      <c r="B127" s="9"/>
      <c r="C127" s="55"/>
      <c r="D127" s="55"/>
      <c r="E127" s="55"/>
      <c r="F127" s="55"/>
      <c r="G127" s="55"/>
      <c r="H127" s="55"/>
      <c r="I127" s="55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s="7" customFormat="1" ht="15" customHeight="1" x14ac:dyDescent="0.2">
      <c r="B128" s="8"/>
      <c r="C128" s="54">
        <f t="shared" ref="C128:D128" si="111">C124+C126</f>
        <v>23091978</v>
      </c>
      <c r="D128" s="54">
        <f t="shared" si="111"/>
        <v>25947667</v>
      </c>
      <c r="E128" s="54">
        <f t="shared" ref="E128:F128" si="112">E124+E126</f>
        <v>25558855</v>
      </c>
      <c r="F128" s="54">
        <f t="shared" si="112"/>
        <v>26233526</v>
      </c>
      <c r="G128" s="54">
        <f t="shared" ref="G128:N128" si="113">G124+G126</f>
        <v>25636935</v>
      </c>
      <c r="H128" s="54">
        <f t="shared" si="113"/>
        <v>25466941</v>
      </c>
      <c r="I128" s="54">
        <f t="shared" si="113"/>
        <v>25033682</v>
      </c>
      <c r="J128" s="54">
        <f t="shared" si="113"/>
        <v>24725264</v>
      </c>
      <c r="K128" s="54">
        <f t="shared" si="113"/>
        <v>24191667</v>
      </c>
      <c r="L128" s="54">
        <f t="shared" si="113"/>
        <v>23508134</v>
      </c>
      <c r="M128" s="54">
        <f t="shared" si="113"/>
        <v>22010932</v>
      </c>
      <c r="N128" s="54">
        <f t="shared" si="113"/>
        <v>21766529</v>
      </c>
      <c r="O128" s="54">
        <f t="shared" ref="O128" si="114">O124+O126</f>
        <v>21131225</v>
      </c>
      <c r="P128" s="54">
        <v>21330276</v>
      </c>
      <c r="Q128" s="54">
        <f t="shared" ref="Q128" si="115">Q124+Q126</f>
        <v>20945729</v>
      </c>
      <c r="R128" s="54">
        <f t="shared" ref="R128:S128" si="116">R124+R126</f>
        <v>22841137</v>
      </c>
      <c r="S128" s="54">
        <f t="shared" si="116"/>
        <v>22175235</v>
      </c>
      <c r="T128" s="54">
        <f t="shared" ref="T128:AA128" si="117">T124+T126</f>
        <v>21917120</v>
      </c>
      <c r="U128" s="54">
        <f t="shared" si="117"/>
        <v>20501160</v>
      </c>
      <c r="V128" s="54">
        <f t="shared" si="117"/>
        <v>19538243</v>
      </c>
      <c r="W128" s="54">
        <f t="shared" si="117"/>
        <v>20250518</v>
      </c>
      <c r="X128" s="54">
        <f t="shared" si="117"/>
        <v>20329426</v>
      </c>
      <c r="Y128" s="54">
        <f t="shared" si="117"/>
        <v>19649759</v>
      </c>
      <c r="Z128" s="54">
        <f t="shared" si="117"/>
        <v>18109128</v>
      </c>
      <c r="AA128" s="54">
        <f t="shared" si="117"/>
        <v>17598212</v>
      </c>
    </row>
    <row r="129" spans="2:27" s="6" customFormat="1" ht="12.75" customHeight="1" x14ac:dyDescent="0.2"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</row>
    <row r="130" spans="2:27" ht="12.75" customHeight="1" thickBot="1" x14ac:dyDescent="0.25">
      <c r="B130" s="12" t="s">
        <v>90</v>
      </c>
      <c r="C130" s="56">
        <f t="shared" ref="C130:D130" si="118">C128+C111+C91</f>
        <v>60414456</v>
      </c>
      <c r="D130" s="56">
        <f t="shared" si="118"/>
        <v>62048417</v>
      </c>
      <c r="E130" s="56">
        <f t="shared" ref="E130:F130" si="119">E128+E111+E91</f>
        <v>60742037</v>
      </c>
      <c r="F130" s="56">
        <f t="shared" si="119"/>
        <v>60240753</v>
      </c>
      <c r="G130" s="56">
        <f t="shared" ref="G130:N130" si="120">G128+G111+G91</f>
        <v>57384156</v>
      </c>
      <c r="H130" s="56">
        <f t="shared" si="120"/>
        <v>56553810</v>
      </c>
      <c r="I130" s="56">
        <f t="shared" si="120"/>
        <v>56614360</v>
      </c>
      <c r="J130" s="56">
        <f t="shared" si="120"/>
        <v>55460989</v>
      </c>
      <c r="K130" s="56">
        <f t="shared" si="120"/>
        <v>55819074</v>
      </c>
      <c r="L130" s="56">
        <f t="shared" si="120"/>
        <v>55701389</v>
      </c>
      <c r="M130" s="56">
        <f t="shared" si="120"/>
        <v>54007074</v>
      </c>
      <c r="N130" s="56">
        <f t="shared" si="120"/>
        <v>53064463</v>
      </c>
      <c r="O130" s="56">
        <f t="shared" ref="O130" si="121">O128+O111+O91</f>
        <v>49703700</v>
      </c>
      <c r="P130" s="56">
        <v>49854146</v>
      </c>
      <c r="Q130" s="56">
        <f t="shared" ref="Q130" si="122">Q128+Q111+Q91</f>
        <v>49283817</v>
      </c>
      <c r="R130" s="56">
        <f t="shared" ref="R130:S130" si="123">R128+R111+R91</f>
        <v>50310600</v>
      </c>
      <c r="S130" s="56">
        <f t="shared" si="123"/>
        <v>49537535</v>
      </c>
      <c r="T130" s="56">
        <f t="shared" ref="T130:AA130" si="124">T128+T111+T91</f>
        <v>49833906</v>
      </c>
      <c r="U130" s="56">
        <f t="shared" si="124"/>
        <v>47376633</v>
      </c>
      <c r="V130" s="56">
        <f t="shared" si="124"/>
        <v>47204146</v>
      </c>
      <c r="W130" s="56">
        <f t="shared" si="124"/>
        <v>46784664</v>
      </c>
      <c r="X130" s="56">
        <f t="shared" si="124"/>
        <v>45029675</v>
      </c>
      <c r="Y130" s="56">
        <f t="shared" si="124"/>
        <v>44341955</v>
      </c>
      <c r="Z130" s="56">
        <f t="shared" si="124"/>
        <v>38300102</v>
      </c>
      <c r="AA130" s="56">
        <f t="shared" si="124"/>
        <v>38312550</v>
      </c>
    </row>
    <row r="131" spans="2:27" ht="21" customHeight="1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2:27" ht="12" customHeight="1" x14ac:dyDescent="0.2"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4" spans="2:27" x14ac:dyDescent="0.2"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2:27" x14ac:dyDescent="0.2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2:27" x14ac:dyDescent="0.2"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2:27" x14ac:dyDescent="0.2"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2:27" x14ac:dyDescent="0.2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2:27" x14ac:dyDescent="0.2"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2:27" x14ac:dyDescent="0.2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2:27" x14ac:dyDescent="0.2"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2:27" x14ac:dyDescent="0.2"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2:27" x14ac:dyDescent="0.2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</sheetData>
  <pageMargins left="0.11811023622047245" right="0.11811023622047245" top="0.19685039370078741" bottom="0.19685039370078741" header="0.31496062992125984" footer="0.31496062992125984"/>
  <pageSetup paperSize="9" scale="5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65"/>
  <sheetViews>
    <sheetView showGridLines="0" workbookViewId="0">
      <pane xSplit="2" ySplit="6" topLeftCell="C7" activePane="bottomRight" state="frozen"/>
      <selection pane="topRight" activeCell="B28" activeCellId="1" sqref="B19 B28"/>
      <selection pane="bottomLeft" activeCell="B28" activeCellId="1" sqref="B19 B28"/>
      <selection pane="bottomRight" activeCell="B1" sqref="B1"/>
    </sheetView>
  </sheetViews>
  <sheetFormatPr defaultColWidth="9.140625" defaultRowHeight="15" x14ac:dyDescent="0.25"/>
  <cols>
    <col min="1" max="1" width="2.5703125" style="16" customWidth="1"/>
    <col min="2" max="2" width="66.7109375" style="16" bestFit="1" customWidth="1"/>
    <col min="3" max="5" width="12.140625" style="16" customWidth="1"/>
    <col min="6" max="8" width="12.140625" style="16" bestFit="1" customWidth="1"/>
    <col min="9" max="9" width="8.85546875" customWidth="1"/>
    <col min="10" max="16384" width="9.140625" style="16"/>
  </cols>
  <sheetData>
    <row r="1" spans="2:9" s="1" customFormat="1" ht="12.75" customHeight="1" x14ac:dyDescent="0.2">
      <c r="B1" s="4" t="s">
        <v>91</v>
      </c>
      <c r="C1" s="2"/>
      <c r="D1" s="2"/>
      <c r="E1" s="2"/>
      <c r="F1" s="2"/>
    </row>
    <row r="2" spans="2:9" s="1" customFormat="1" ht="12.75" customHeight="1" x14ac:dyDescent="0.2">
      <c r="B2" s="24" t="s">
        <v>1</v>
      </c>
      <c r="C2" s="3"/>
      <c r="D2" s="3"/>
      <c r="E2" s="3"/>
      <c r="F2" s="3"/>
    </row>
    <row r="3" spans="2:9" s="1" customFormat="1" ht="12.75" customHeight="1" x14ac:dyDescent="0.2">
      <c r="C3" s="2"/>
      <c r="D3" s="2"/>
      <c r="E3" s="2"/>
      <c r="F3" s="2"/>
    </row>
    <row r="4" spans="2:9" s="1" customFormat="1" ht="12.75" customHeight="1" thickBot="1" x14ac:dyDescent="0.25">
      <c r="B4" s="23"/>
      <c r="C4" s="22"/>
      <c r="D4" s="22"/>
      <c r="E4" s="22"/>
      <c r="F4" s="22"/>
      <c r="G4" s="23"/>
      <c r="H4" s="23"/>
    </row>
    <row r="5" spans="2:9" s="1" customFormat="1" ht="18" customHeight="1" x14ac:dyDescent="0.2">
      <c r="B5" s="5"/>
      <c r="C5" s="66">
        <v>2025</v>
      </c>
      <c r="D5" s="66">
        <v>2024</v>
      </c>
      <c r="E5" s="66">
        <v>2023</v>
      </c>
      <c r="F5" s="66">
        <v>2022</v>
      </c>
      <c r="G5" s="66">
        <v>2021</v>
      </c>
      <c r="H5" s="59">
        <v>2020</v>
      </c>
    </row>
    <row r="6" spans="2:9" ht="12.75" x14ac:dyDescent="0.2">
      <c r="B6" s="17"/>
      <c r="C6" s="67"/>
      <c r="D6" s="67"/>
      <c r="E6" s="67"/>
      <c r="F6" s="67"/>
      <c r="G6" s="67"/>
      <c r="H6" s="60"/>
      <c r="I6" s="16"/>
    </row>
    <row r="7" spans="2:9" ht="12.75" x14ac:dyDescent="0.2">
      <c r="B7" s="15" t="s">
        <v>92</v>
      </c>
      <c r="C7" s="68">
        <v>26116856</v>
      </c>
      <c r="D7" s="68">
        <v>22651036</v>
      </c>
      <c r="E7" s="68">
        <v>21479467.654799998</v>
      </c>
      <c r="F7" s="68">
        <v>20535340.923599999</v>
      </c>
      <c r="G7" s="68">
        <v>23984287</v>
      </c>
      <c r="H7" s="61">
        <v>18633249</v>
      </c>
      <c r="I7" s="16"/>
    </row>
    <row r="8" spans="2:9" ht="12.75" x14ac:dyDescent="0.2">
      <c r="B8" s="17" t="s">
        <v>93</v>
      </c>
      <c r="C8" s="69">
        <v>7961249</v>
      </c>
      <c r="D8" s="69">
        <v>8454990</v>
      </c>
      <c r="E8" s="69">
        <v>7946168</v>
      </c>
      <c r="F8" s="69">
        <v>7510037</v>
      </c>
      <c r="G8" s="69">
        <v>7237677</v>
      </c>
      <c r="H8" s="62">
        <v>6652824</v>
      </c>
      <c r="I8" s="16"/>
    </row>
    <row r="9" spans="2:9" ht="12.75" x14ac:dyDescent="0.2">
      <c r="B9" s="17" t="s">
        <v>94</v>
      </c>
      <c r="C9" s="69">
        <v>4756273</v>
      </c>
      <c r="D9" s="69">
        <v>3120628</v>
      </c>
      <c r="E9" s="69">
        <v>3602788</v>
      </c>
      <c r="F9" s="69">
        <v>3814409</v>
      </c>
      <c r="G9" s="69">
        <v>6051854</v>
      </c>
      <c r="H9" s="62">
        <v>3779830</v>
      </c>
      <c r="I9" s="16"/>
    </row>
    <row r="10" spans="2:9" ht="12.75" x14ac:dyDescent="0.2">
      <c r="B10" s="17" t="s">
        <v>95</v>
      </c>
      <c r="C10" s="69">
        <v>6974666</v>
      </c>
      <c r="D10" s="69">
        <v>7048036</v>
      </c>
      <c r="E10" s="69">
        <v>6002192</v>
      </c>
      <c r="F10" s="69">
        <v>4828841</v>
      </c>
      <c r="G10" s="69">
        <v>5295074</v>
      </c>
      <c r="H10" s="62">
        <v>4372596</v>
      </c>
      <c r="I10" s="16"/>
    </row>
    <row r="11" spans="2:9" ht="12.75" x14ac:dyDescent="0.2">
      <c r="B11" s="17" t="s">
        <v>96</v>
      </c>
      <c r="C11" s="70">
        <v>3303150</v>
      </c>
      <c r="D11" s="70">
        <v>2550809</v>
      </c>
      <c r="E11" s="70">
        <v>2333787</v>
      </c>
      <c r="F11" s="70">
        <v>2164134.0284899999</v>
      </c>
      <c r="G11" s="70">
        <v>1951559</v>
      </c>
      <c r="H11" s="63">
        <v>1414067</v>
      </c>
      <c r="I11" s="16"/>
    </row>
    <row r="12" spans="2:9" ht="12.75" x14ac:dyDescent="0.2">
      <c r="B12" s="17" t="s">
        <v>97</v>
      </c>
      <c r="C12" s="70">
        <v>161244</v>
      </c>
      <c r="D12" s="70">
        <v>82424</v>
      </c>
      <c r="E12" s="70">
        <v>62167.041950000006</v>
      </c>
      <c r="F12" s="70">
        <v>79169.004849999998</v>
      </c>
      <c r="G12" s="70">
        <v>142642</v>
      </c>
      <c r="H12" s="63">
        <v>57341</v>
      </c>
      <c r="I12" s="16"/>
    </row>
    <row r="13" spans="2:9" ht="12.75" x14ac:dyDescent="0.2">
      <c r="B13" s="17" t="s">
        <v>98</v>
      </c>
      <c r="C13" s="70">
        <v>0</v>
      </c>
      <c r="D13" s="70">
        <v>0</v>
      </c>
      <c r="E13" s="70">
        <v>0</v>
      </c>
      <c r="F13" s="70">
        <v>0</v>
      </c>
      <c r="G13" s="70">
        <v>712267</v>
      </c>
      <c r="H13" s="63">
        <v>502655</v>
      </c>
      <c r="I13" s="16"/>
    </row>
    <row r="14" spans="2:9" ht="12.75" x14ac:dyDescent="0.2">
      <c r="B14" s="17" t="s">
        <v>99</v>
      </c>
      <c r="C14" s="70">
        <v>2348143</v>
      </c>
      <c r="D14" s="70">
        <v>838280</v>
      </c>
      <c r="E14" s="70">
        <v>971202.61285000003</v>
      </c>
      <c r="F14" s="70">
        <v>1676935.89026</v>
      </c>
      <c r="G14" s="70">
        <v>2270859</v>
      </c>
      <c r="H14" s="63">
        <v>676939</v>
      </c>
      <c r="I14" s="16"/>
    </row>
    <row r="15" spans="2:9" ht="12.75" x14ac:dyDescent="0.2">
      <c r="B15" s="17" t="s">
        <v>100</v>
      </c>
      <c r="C15" s="69">
        <v>612131</v>
      </c>
      <c r="D15" s="69">
        <v>555869</v>
      </c>
      <c r="E15" s="69">
        <v>561163</v>
      </c>
      <c r="F15" s="69">
        <v>461815</v>
      </c>
      <c r="G15" s="69">
        <v>322355</v>
      </c>
      <c r="H15" s="62">
        <v>1176997</v>
      </c>
      <c r="I15" s="16"/>
    </row>
    <row r="16" spans="2:9" ht="12.75" x14ac:dyDescent="0.2">
      <c r="B16" s="15" t="s">
        <v>101</v>
      </c>
      <c r="C16" s="68">
        <v>-21311842</v>
      </c>
      <c r="D16" s="68">
        <v>-18867990</v>
      </c>
      <c r="E16" s="68">
        <v>-18092562.59293</v>
      </c>
      <c r="F16" s="68">
        <v>-18065146</v>
      </c>
      <c r="G16" s="68">
        <v>-18904563</v>
      </c>
      <c r="H16" s="61">
        <v>-14573530</v>
      </c>
      <c r="I16" s="16"/>
    </row>
    <row r="17" spans="2:9" ht="12.75" x14ac:dyDescent="0.2">
      <c r="B17" s="17" t="s">
        <v>102</v>
      </c>
      <c r="C17" s="69">
        <v>-11110778</v>
      </c>
      <c r="D17" s="69">
        <v>-8924895</v>
      </c>
      <c r="E17" s="69">
        <v>-7716190</v>
      </c>
      <c r="F17" s="69">
        <v>-8096910</v>
      </c>
      <c r="G17" s="69">
        <v>-9503743</v>
      </c>
      <c r="H17" s="62">
        <v>-6829530</v>
      </c>
      <c r="I17" s="16"/>
    </row>
    <row r="18" spans="2:9" ht="12.75" x14ac:dyDescent="0.2">
      <c r="B18" s="17" t="s">
        <v>103</v>
      </c>
      <c r="C18" s="69">
        <v>-2755534</v>
      </c>
      <c r="D18" s="69">
        <v>-2865490</v>
      </c>
      <c r="E18" s="69">
        <v>-2896710</v>
      </c>
      <c r="F18" s="69">
        <v>-2487997</v>
      </c>
      <c r="G18" s="70">
        <v>-2501641</v>
      </c>
      <c r="H18" s="63">
        <v>-1525567</v>
      </c>
      <c r="I18" s="16"/>
    </row>
    <row r="19" spans="2:9" ht="12.75" x14ac:dyDescent="0.2">
      <c r="B19" s="17" t="s">
        <v>104</v>
      </c>
      <c r="C19" s="69">
        <v>-960788</v>
      </c>
      <c r="D19" s="69">
        <v>-1081797</v>
      </c>
      <c r="E19" s="69">
        <v>-1878332.07</v>
      </c>
      <c r="F19" s="69">
        <v>-977904</v>
      </c>
      <c r="G19" s="69">
        <v>-1550857</v>
      </c>
      <c r="H19" s="62">
        <v>-1601895</v>
      </c>
      <c r="I19" s="16"/>
    </row>
    <row r="20" spans="2:9" ht="12.75" x14ac:dyDescent="0.2">
      <c r="B20" s="17" t="s">
        <v>105</v>
      </c>
      <c r="C20" s="69">
        <v>-234547</v>
      </c>
      <c r="D20" s="69">
        <v>-259352</v>
      </c>
      <c r="E20" s="69">
        <v>-260158.92321000001</v>
      </c>
      <c r="F20" s="69">
        <v>-260197</v>
      </c>
      <c r="G20" s="69">
        <v>-248773</v>
      </c>
      <c r="H20" s="62">
        <v>-228634</v>
      </c>
      <c r="I20" s="16"/>
    </row>
    <row r="21" spans="2:9" ht="12.75" x14ac:dyDescent="0.2">
      <c r="B21" s="17" t="s">
        <v>106</v>
      </c>
      <c r="C21" s="70">
        <v>-108061</v>
      </c>
      <c r="D21" s="70">
        <v>-86882</v>
      </c>
      <c r="E21" s="70">
        <v>-102667</v>
      </c>
      <c r="F21" s="70">
        <v>-90541</v>
      </c>
      <c r="G21" s="70">
        <v>-69822</v>
      </c>
      <c r="H21" s="63">
        <v>-72680</v>
      </c>
      <c r="I21" s="16"/>
    </row>
    <row r="22" spans="2:9" ht="12.75" x14ac:dyDescent="0.2">
      <c r="B22" s="17" t="s">
        <v>107</v>
      </c>
      <c r="C22" s="70">
        <v>0</v>
      </c>
      <c r="D22" s="70">
        <v>-936</v>
      </c>
      <c r="E22" s="70">
        <v>-17653.599719999998</v>
      </c>
      <c r="F22" s="70">
        <v>-9349</v>
      </c>
      <c r="G22" s="70">
        <v>-1854948</v>
      </c>
      <c r="H22" s="63">
        <v>-404496</v>
      </c>
      <c r="I22" s="16"/>
    </row>
    <row r="23" spans="2:9" ht="12.75" x14ac:dyDescent="0.2">
      <c r="B23" s="17" t="s">
        <v>108</v>
      </c>
      <c r="C23" s="70">
        <v>0</v>
      </c>
      <c r="D23" s="70">
        <v>0</v>
      </c>
      <c r="E23" s="70">
        <v>0</v>
      </c>
      <c r="F23" s="70">
        <v>0</v>
      </c>
      <c r="G23" s="70">
        <v>-506065</v>
      </c>
      <c r="H23" s="63">
        <v>-354701</v>
      </c>
      <c r="I23" s="16"/>
    </row>
    <row r="24" spans="2:9" ht="12.75" x14ac:dyDescent="0.2">
      <c r="B24" s="17" t="s">
        <v>109</v>
      </c>
      <c r="C24" s="69">
        <v>-1192282</v>
      </c>
      <c r="D24" s="69">
        <v>-1074308</v>
      </c>
      <c r="E24" s="69">
        <v>-996312</v>
      </c>
      <c r="F24" s="69">
        <v>-754551</v>
      </c>
      <c r="G24" s="69">
        <v>-706599</v>
      </c>
      <c r="H24" s="62">
        <v>-558041</v>
      </c>
      <c r="I24" s="16"/>
    </row>
    <row r="25" spans="2:9" ht="12.75" x14ac:dyDescent="0.2">
      <c r="B25" s="17" t="s">
        <v>110</v>
      </c>
      <c r="C25" s="70">
        <v>-1481886</v>
      </c>
      <c r="D25" s="70">
        <v>-1465478</v>
      </c>
      <c r="E25" s="70">
        <v>-1382040</v>
      </c>
      <c r="F25" s="70">
        <v>-1233097</v>
      </c>
      <c r="G25" s="70">
        <v>-1082539</v>
      </c>
      <c r="H25" s="63">
        <v>-1009913</v>
      </c>
      <c r="I25" s="16"/>
    </row>
    <row r="26" spans="2:9" ht="12.75" x14ac:dyDescent="0.2">
      <c r="B26" s="17" t="s">
        <v>111</v>
      </c>
      <c r="C26" s="69">
        <v>-270787</v>
      </c>
      <c r="D26" s="69">
        <v>-345102</v>
      </c>
      <c r="E26" s="69">
        <v>-92235</v>
      </c>
      <c r="F26" s="69">
        <v>-717531</v>
      </c>
      <c r="G26" s="69">
        <v>-184990</v>
      </c>
      <c r="H26" s="62">
        <v>-237294</v>
      </c>
      <c r="I26" s="16"/>
    </row>
    <row r="27" spans="2:9" ht="12.75" x14ac:dyDescent="0.2">
      <c r="B27" s="17" t="s">
        <v>112</v>
      </c>
      <c r="C27" s="69">
        <v>-3272763</v>
      </c>
      <c r="D27" s="69">
        <v>-2522908</v>
      </c>
      <c r="E27" s="69">
        <v>-2319720</v>
      </c>
      <c r="F27" s="69">
        <v>-2137188</v>
      </c>
      <c r="G27" s="69">
        <v>-1899844</v>
      </c>
      <c r="H27" s="62">
        <v>-1417504</v>
      </c>
      <c r="I27" s="16"/>
    </row>
    <row r="28" spans="2:9" ht="12.75" x14ac:dyDescent="0.2">
      <c r="B28" s="17" t="s">
        <v>113</v>
      </c>
      <c r="C28" s="69">
        <v>75584</v>
      </c>
      <c r="D28" s="69">
        <v>-240842</v>
      </c>
      <c r="E28" s="69">
        <v>-430544</v>
      </c>
      <c r="F28" s="69">
        <v>-489318</v>
      </c>
      <c r="G28" s="69">
        <v>1205258</v>
      </c>
      <c r="H28" s="62">
        <v>-333275</v>
      </c>
      <c r="I28" s="16"/>
    </row>
    <row r="29" spans="2:9" ht="12.75" x14ac:dyDescent="0.2">
      <c r="B29" s="17" t="s">
        <v>114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2">
        <v>0</v>
      </c>
      <c r="I29" s="16"/>
    </row>
    <row r="30" spans="2:9" ht="12.75" x14ac:dyDescent="0.2">
      <c r="B30" s="17" t="s">
        <v>115</v>
      </c>
      <c r="C30" s="69">
        <v>0</v>
      </c>
      <c r="D30" s="69">
        <v>0</v>
      </c>
      <c r="E30" s="69">
        <v>0</v>
      </c>
      <c r="F30" s="69">
        <v>-810563</v>
      </c>
      <c r="G30" s="69">
        <v>0</v>
      </c>
      <c r="H30" s="62">
        <v>0</v>
      </c>
      <c r="I30" s="16"/>
    </row>
    <row r="31" spans="2:9" ht="12.75" x14ac:dyDescent="0.2">
      <c r="B31" s="15" t="s">
        <v>116</v>
      </c>
      <c r="C31" s="68">
        <v>239997</v>
      </c>
      <c r="D31" s="68">
        <v>281202</v>
      </c>
      <c r="E31" s="68">
        <v>307808.50313999999</v>
      </c>
      <c r="F31" s="68">
        <v>478577.07098000002</v>
      </c>
      <c r="G31" s="68">
        <v>366314</v>
      </c>
      <c r="H31" s="61">
        <v>193547</v>
      </c>
      <c r="I31" s="16"/>
    </row>
    <row r="32" spans="2:9" ht="12.75" x14ac:dyDescent="0.2">
      <c r="B32" s="15" t="s">
        <v>117</v>
      </c>
      <c r="C32" s="71">
        <v>5045011</v>
      </c>
      <c r="D32" s="71">
        <v>4064248</v>
      </c>
      <c r="E32" s="71">
        <v>3694713.5650099977</v>
      </c>
      <c r="F32" s="71">
        <v>2948771.9945799992</v>
      </c>
      <c r="G32" s="71">
        <v>5446038</v>
      </c>
      <c r="H32" s="64">
        <v>4253266</v>
      </c>
      <c r="I32" s="16"/>
    </row>
    <row r="33" spans="2:9" ht="12.75" x14ac:dyDescent="0.2">
      <c r="B33" s="15" t="s">
        <v>118</v>
      </c>
      <c r="C33" s="68">
        <v>-1798352</v>
      </c>
      <c r="D33" s="68">
        <v>-1157014</v>
      </c>
      <c r="E33" s="68">
        <v>-1204990</v>
      </c>
      <c r="F33" s="68">
        <v>-2005884</v>
      </c>
      <c r="G33" s="68">
        <v>-327361</v>
      </c>
      <c r="H33" s="61">
        <v>866271</v>
      </c>
      <c r="I33" s="16"/>
    </row>
    <row r="34" spans="2:9" ht="12.75" x14ac:dyDescent="0.2">
      <c r="B34" s="17" t="s">
        <v>119</v>
      </c>
      <c r="C34" s="69">
        <v>1343658</v>
      </c>
      <c r="D34" s="69">
        <v>1184779</v>
      </c>
      <c r="E34" s="69">
        <v>1069116</v>
      </c>
      <c r="F34" s="69">
        <v>956413</v>
      </c>
      <c r="G34" s="69">
        <v>932049</v>
      </c>
      <c r="H34" s="62">
        <v>1839668</v>
      </c>
      <c r="I34" s="16"/>
    </row>
    <row r="35" spans="2:9" ht="12.75" x14ac:dyDescent="0.2">
      <c r="B35" s="17" t="s">
        <v>120</v>
      </c>
      <c r="C35" s="70">
        <v>-3142010</v>
      </c>
      <c r="D35" s="70">
        <v>-2341793</v>
      </c>
      <c r="E35" s="70">
        <v>-2274106</v>
      </c>
      <c r="F35" s="70">
        <v>-1950927</v>
      </c>
      <c r="G35" s="70">
        <v>-1259410</v>
      </c>
      <c r="H35" s="63">
        <v>-973397</v>
      </c>
      <c r="I35" s="16"/>
    </row>
    <row r="36" spans="2:9" ht="12.75" x14ac:dyDescent="0.2">
      <c r="B36" s="17" t="s">
        <v>121</v>
      </c>
      <c r="C36" s="70">
        <v>0</v>
      </c>
      <c r="D36" s="70">
        <v>0</v>
      </c>
      <c r="E36" s="70">
        <v>0</v>
      </c>
      <c r="F36" s="70">
        <v>-1011370</v>
      </c>
      <c r="G36" s="70">
        <v>0</v>
      </c>
      <c r="H36" s="63">
        <v>0</v>
      </c>
      <c r="I36" s="16"/>
    </row>
    <row r="37" spans="2:9" ht="12.75" x14ac:dyDescent="0.2">
      <c r="B37" s="15" t="s">
        <v>122</v>
      </c>
      <c r="C37" s="68">
        <v>3246659</v>
      </c>
      <c r="D37" s="68">
        <v>2907234</v>
      </c>
      <c r="E37" s="68">
        <v>2489723.5650099977</v>
      </c>
      <c r="F37" s="68">
        <v>942888</v>
      </c>
      <c r="G37" s="68">
        <v>5118677</v>
      </c>
      <c r="H37" s="61">
        <v>5119537</v>
      </c>
      <c r="I37" s="16"/>
    </row>
    <row r="38" spans="2:9" ht="12.75" x14ac:dyDescent="0.2">
      <c r="B38" s="15" t="s">
        <v>123</v>
      </c>
      <c r="C38" s="68">
        <v>-577618</v>
      </c>
      <c r="D38" s="68">
        <v>-599435</v>
      </c>
      <c r="E38" s="68">
        <v>-354057</v>
      </c>
      <c r="F38" s="68">
        <v>281099</v>
      </c>
      <c r="G38" s="68">
        <v>-1259632</v>
      </c>
      <c r="H38" s="61">
        <v>-1285365</v>
      </c>
      <c r="I38" s="16"/>
    </row>
    <row r="39" spans="2:9" ht="12.75" x14ac:dyDescent="0.2">
      <c r="B39" s="17" t="s">
        <v>124</v>
      </c>
      <c r="C39" s="70">
        <v>-196186</v>
      </c>
      <c r="D39" s="70">
        <v>-177999</v>
      </c>
      <c r="E39" s="70">
        <v>-371104</v>
      </c>
      <c r="F39" s="70">
        <v>-368035</v>
      </c>
      <c r="G39" s="70">
        <v>-469226</v>
      </c>
      <c r="H39" s="63">
        <v>-1260469</v>
      </c>
      <c r="I39" s="16"/>
    </row>
    <row r="40" spans="2:9" ht="12.75" x14ac:dyDescent="0.2">
      <c r="B40" s="17" t="s">
        <v>125</v>
      </c>
      <c r="C40" s="70">
        <v>-381432</v>
      </c>
      <c r="D40" s="70">
        <v>-421436</v>
      </c>
      <c r="E40" s="70">
        <v>17047</v>
      </c>
      <c r="F40" s="70">
        <v>649134</v>
      </c>
      <c r="G40" s="70">
        <v>-790406</v>
      </c>
      <c r="H40" s="63">
        <v>-24896</v>
      </c>
      <c r="I40" s="16"/>
    </row>
    <row r="41" spans="2:9" ht="12.75" x14ac:dyDescent="0.2">
      <c r="B41" s="15" t="s">
        <v>126</v>
      </c>
      <c r="C41" s="71">
        <v>2669041</v>
      </c>
      <c r="D41" s="71">
        <v>2307799</v>
      </c>
      <c r="E41" s="71">
        <v>2135666.5650099977</v>
      </c>
      <c r="F41" s="71">
        <v>1223986.9945799992</v>
      </c>
      <c r="G41" s="71">
        <v>3859045</v>
      </c>
      <c r="H41" s="64">
        <v>3834172</v>
      </c>
      <c r="I41" s="16"/>
    </row>
    <row r="42" spans="2:9" ht="12.75" x14ac:dyDescent="0.2">
      <c r="B42" s="15" t="s">
        <v>127</v>
      </c>
      <c r="C42" s="68">
        <v>18898</v>
      </c>
      <c r="D42" s="68">
        <v>491571</v>
      </c>
      <c r="E42" s="68">
        <v>191500.96158</v>
      </c>
      <c r="F42" s="68">
        <v>-74666</v>
      </c>
      <c r="G42" s="68">
        <v>1189557</v>
      </c>
      <c r="H42" s="61">
        <v>75578</v>
      </c>
      <c r="I42" s="16"/>
    </row>
    <row r="43" spans="2:9" ht="12.75" x14ac:dyDescent="0.2">
      <c r="B43" s="15" t="s">
        <v>128</v>
      </c>
      <c r="C43" s="71">
        <v>2687939</v>
      </c>
      <c r="D43" s="71">
        <v>2799370</v>
      </c>
      <c r="E43" s="71">
        <v>2327167.5265899976</v>
      </c>
      <c r="F43" s="71">
        <v>1149320.9945799992</v>
      </c>
      <c r="G43" s="71">
        <v>5048602</v>
      </c>
      <c r="H43" s="64">
        <v>3909750</v>
      </c>
      <c r="I43" s="16"/>
    </row>
    <row r="44" spans="2:9" ht="12.75" x14ac:dyDescent="0.2">
      <c r="B44" s="15" t="s">
        <v>129</v>
      </c>
      <c r="C44" s="71">
        <v>2688705</v>
      </c>
      <c r="D44" s="71">
        <v>2809631</v>
      </c>
      <c r="E44" s="71">
        <v>2258809.6365800002</v>
      </c>
      <c r="F44" s="71">
        <v>1112007</v>
      </c>
      <c r="G44" s="71">
        <v>4952573</v>
      </c>
      <c r="H44" s="64">
        <v>3904202</v>
      </c>
      <c r="I44" s="16"/>
    </row>
    <row r="45" spans="2:9" ht="12.75" x14ac:dyDescent="0.2">
      <c r="B45" s="17" t="s">
        <v>130</v>
      </c>
      <c r="C45" s="70">
        <v>2669716</v>
      </c>
      <c r="D45" s="70">
        <v>2345941</v>
      </c>
      <c r="E45" s="70">
        <v>2158077</v>
      </c>
      <c r="F45" s="70">
        <v>1237819</v>
      </c>
      <c r="G45" s="70">
        <v>3767197</v>
      </c>
      <c r="H45" s="63">
        <v>3823981</v>
      </c>
      <c r="I45" s="16"/>
    </row>
    <row r="46" spans="2:9" ht="12.75" x14ac:dyDescent="0.2">
      <c r="B46" s="17" t="s">
        <v>131</v>
      </c>
      <c r="C46" s="70">
        <v>18989</v>
      </c>
      <c r="D46" s="70">
        <v>463690</v>
      </c>
      <c r="E46" s="70">
        <v>100732.63657999999</v>
      </c>
      <c r="F46" s="70">
        <v>-125812</v>
      </c>
      <c r="G46" s="70">
        <v>1185376</v>
      </c>
      <c r="H46" s="63">
        <v>80221</v>
      </c>
      <c r="I46" s="16"/>
    </row>
    <row r="47" spans="2:9" ht="12.75" x14ac:dyDescent="0.2">
      <c r="B47" s="15" t="s">
        <v>132</v>
      </c>
      <c r="C47" s="72">
        <v>-675</v>
      </c>
      <c r="D47" s="72">
        <v>-10261</v>
      </c>
      <c r="E47" s="72">
        <v>68358</v>
      </c>
      <c r="F47" s="72">
        <v>37314</v>
      </c>
      <c r="G47" s="72">
        <v>96029</v>
      </c>
      <c r="H47" s="74">
        <v>5548</v>
      </c>
      <c r="I47" s="16"/>
    </row>
    <row r="48" spans="2:9" ht="12.75" x14ac:dyDescent="0.2">
      <c r="B48" s="17" t="s">
        <v>133</v>
      </c>
      <c r="C48" s="70">
        <v>-675</v>
      </c>
      <c r="D48" s="70">
        <v>-26800</v>
      </c>
      <c r="E48" s="70">
        <v>873</v>
      </c>
      <c r="F48" s="70">
        <v>-207</v>
      </c>
      <c r="G48" s="70">
        <v>96029</v>
      </c>
      <c r="H48" s="63">
        <v>5548</v>
      </c>
      <c r="I48" s="16"/>
    </row>
    <row r="49" spans="2:9" ht="12.75" x14ac:dyDescent="0.2">
      <c r="B49" s="17" t="s">
        <v>134</v>
      </c>
      <c r="C49" s="70">
        <v>0</v>
      </c>
      <c r="D49" s="70">
        <v>16539</v>
      </c>
      <c r="E49" s="70">
        <v>67485</v>
      </c>
      <c r="F49" s="70">
        <v>37521</v>
      </c>
      <c r="G49" s="70">
        <v>0</v>
      </c>
      <c r="H49" s="63">
        <v>0</v>
      </c>
      <c r="I49" s="16"/>
    </row>
    <row r="50" spans="2:9" ht="12.75" x14ac:dyDescent="0.2">
      <c r="B50" s="17"/>
      <c r="C50" s="70"/>
      <c r="D50" s="70"/>
      <c r="E50" s="70"/>
      <c r="F50" s="70"/>
      <c r="G50" s="70"/>
      <c r="H50" s="63"/>
      <c r="I50" s="16"/>
    </row>
    <row r="51" spans="2:9" s="19" customFormat="1" ht="12.75" x14ac:dyDescent="0.2">
      <c r="B51" s="20" t="s">
        <v>135</v>
      </c>
      <c r="C51" s="73">
        <v>6526897</v>
      </c>
      <c r="D51" s="73">
        <v>5529726</v>
      </c>
      <c r="E51" s="73">
        <v>5076753.5650099972</v>
      </c>
      <c r="F51" s="73">
        <v>4181868.9945799992</v>
      </c>
      <c r="G51" s="73">
        <v>6528577</v>
      </c>
      <c r="H51" s="65">
        <v>5263179</v>
      </c>
    </row>
    <row r="52" spans="2:9" ht="12.75" x14ac:dyDescent="0.2">
      <c r="C52" s="18"/>
      <c r="D52" s="18"/>
      <c r="E52" s="18"/>
      <c r="F52" s="18"/>
      <c r="G52" s="18"/>
      <c r="H52" s="18"/>
      <c r="I52" s="16"/>
    </row>
    <row r="55" spans="2:9" x14ac:dyDescent="0.25">
      <c r="C55" s="18"/>
      <c r="D55" s="18"/>
      <c r="E55" s="18"/>
      <c r="F55" s="18"/>
      <c r="G55" s="18"/>
      <c r="H55" s="18"/>
    </row>
    <row r="56" spans="2:9" x14ac:dyDescent="0.25">
      <c r="C56" s="18"/>
      <c r="D56" s="18"/>
      <c r="E56" s="18"/>
      <c r="F56" s="18"/>
      <c r="G56" s="18"/>
      <c r="H56" s="18"/>
    </row>
    <row r="57" spans="2:9" x14ac:dyDescent="0.25">
      <c r="C57" s="18"/>
      <c r="D57" s="18"/>
      <c r="E57" s="18"/>
      <c r="F57" s="18"/>
      <c r="G57" s="18"/>
      <c r="H57" s="18"/>
    </row>
    <row r="58" spans="2:9" x14ac:dyDescent="0.25">
      <c r="C58" s="18"/>
      <c r="D58" s="18"/>
      <c r="E58" s="18"/>
      <c r="F58" s="18"/>
      <c r="G58" s="18"/>
      <c r="H58" s="18"/>
    </row>
    <row r="59" spans="2:9" x14ac:dyDescent="0.25">
      <c r="C59" s="18"/>
      <c r="D59" s="18"/>
      <c r="E59" s="18"/>
      <c r="F59" s="18"/>
      <c r="G59" s="18"/>
      <c r="H59" s="18"/>
    </row>
    <row r="60" spans="2:9" x14ac:dyDescent="0.25">
      <c r="C60" s="18"/>
      <c r="D60" s="18"/>
      <c r="E60" s="18"/>
      <c r="F60" s="18"/>
      <c r="G60" s="18"/>
      <c r="H60" s="18"/>
    </row>
    <row r="61" spans="2:9" x14ac:dyDescent="0.25">
      <c r="C61" s="18"/>
      <c r="D61" s="18"/>
      <c r="E61" s="18"/>
      <c r="F61" s="18"/>
      <c r="G61" s="18"/>
      <c r="H61" s="18"/>
    </row>
    <row r="62" spans="2:9" x14ac:dyDescent="0.25">
      <c r="C62" s="18"/>
      <c r="D62" s="18"/>
      <c r="E62" s="18"/>
      <c r="F62" s="18"/>
      <c r="G62" s="18"/>
      <c r="H62" s="18"/>
    </row>
    <row r="63" spans="2:9" x14ac:dyDescent="0.25">
      <c r="C63" s="18"/>
      <c r="D63" s="18"/>
      <c r="E63" s="18"/>
      <c r="F63" s="18"/>
      <c r="G63" s="18"/>
      <c r="H63" s="18"/>
    </row>
    <row r="64" spans="2:9" x14ac:dyDescent="0.25">
      <c r="C64" s="18"/>
      <c r="D64" s="18"/>
      <c r="E64" s="18"/>
      <c r="F64" s="18"/>
      <c r="G64" s="18"/>
      <c r="H64" s="18"/>
    </row>
    <row r="65" spans="3:8" x14ac:dyDescent="0.25">
      <c r="C65" s="18"/>
      <c r="D65" s="18"/>
      <c r="E65" s="18"/>
      <c r="F65" s="18"/>
      <c r="G65" s="18"/>
      <c r="H65" s="1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5"/>
  <sheetViews>
    <sheetView showGridLines="0" zoomScale="96" workbookViewId="0">
      <pane xSplit="2" ySplit="6" topLeftCell="C7" activePane="bottomRight" state="frozen"/>
      <selection pane="topRight" activeCell="B28" activeCellId="1" sqref="B19 B28"/>
      <selection pane="bottomLeft" activeCell="B28" activeCellId="1" sqref="B19 B28"/>
      <selection pane="bottomRight" activeCell="B1" sqref="B1"/>
    </sheetView>
  </sheetViews>
  <sheetFormatPr defaultColWidth="9.140625" defaultRowHeight="12.75" x14ac:dyDescent="0.2"/>
  <cols>
    <col min="1" max="1" width="9.140625" style="16"/>
    <col min="2" max="2" width="74.7109375" style="16" bestFit="1" customWidth="1"/>
    <col min="3" max="13" width="12.42578125" style="16" customWidth="1"/>
    <col min="14" max="16" width="11" style="16" customWidth="1"/>
    <col min="17" max="19" width="11.140625" style="16" customWidth="1"/>
    <col min="20" max="20" width="12.140625" style="16" customWidth="1"/>
    <col min="21" max="21" width="11.140625" style="16" customWidth="1"/>
    <col min="22" max="22" width="12.42578125" style="16" bestFit="1" customWidth="1"/>
    <col min="23" max="23" width="13.42578125" style="16" customWidth="1"/>
    <col min="24" max="26" width="12.140625" style="16" customWidth="1"/>
    <col min="27" max="16384" width="9.140625" style="16"/>
  </cols>
  <sheetData>
    <row r="1" spans="2:26" x14ac:dyDescent="0.2">
      <c r="B1" s="4" t="s">
        <v>136</v>
      </c>
    </row>
    <row r="2" spans="2:26" x14ac:dyDescent="0.2">
      <c r="B2" s="24" t="s">
        <v>1</v>
      </c>
    </row>
    <row r="3" spans="2:26" s="1" customFormat="1" ht="12.7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s="1" customFormat="1" ht="12.75" customHeight="1" thickBot="1" x14ac:dyDescent="0.25"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2:26" s="1" customFormat="1" ht="18" customHeight="1" x14ac:dyDescent="0.2">
      <c r="B5" s="37" t="s">
        <v>137</v>
      </c>
      <c r="C5" s="38" t="s">
        <v>248</v>
      </c>
      <c r="D5" s="38" t="s">
        <v>138</v>
      </c>
      <c r="E5" s="38" t="s">
        <v>139</v>
      </c>
      <c r="F5" s="38" t="s">
        <v>140</v>
      </c>
      <c r="G5" s="38" t="s">
        <v>141</v>
      </c>
      <c r="H5" s="38" t="s">
        <v>142</v>
      </c>
      <c r="I5" s="38" t="s">
        <v>143</v>
      </c>
      <c r="J5" s="38" t="s">
        <v>144</v>
      </c>
      <c r="K5" s="38" t="s">
        <v>145</v>
      </c>
      <c r="L5" s="38" t="s">
        <v>146</v>
      </c>
      <c r="M5" s="38" t="s">
        <v>147</v>
      </c>
      <c r="N5" s="38" t="s">
        <v>148</v>
      </c>
      <c r="O5" s="38" t="s">
        <v>149</v>
      </c>
      <c r="P5" s="38" t="s">
        <v>150</v>
      </c>
      <c r="Q5" s="38" t="s">
        <v>151</v>
      </c>
      <c r="R5" s="38" t="s">
        <v>152</v>
      </c>
      <c r="S5" s="38" t="s">
        <v>153</v>
      </c>
      <c r="T5" s="38" t="s">
        <v>154</v>
      </c>
      <c r="U5" s="38" t="s">
        <v>155</v>
      </c>
      <c r="V5" s="38" t="s">
        <v>156</v>
      </c>
      <c r="W5" s="38" t="s">
        <v>157</v>
      </c>
      <c r="X5" s="38" t="s">
        <v>158</v>
      </c>
      <c r="Y5" s="38" t="s">
        <v>159</v>
      </c>
      <c r="Z5" s="38" t="s">
        <v>160</v>
      </c>
    </row>
    <row r="6" spans="2:26" x14ac:dyDescent="0.2">
      <c r="B6" s="17"/>
      <c r="C6" s="27"/>
      <c r="D6" s="27"/>
      <c r="E6" s="27"/>
      <c r="F6" s="27"/>
      <c r="G6" s="27"/>
      <c r="H6" s="27"/>
      <c r="I6" s="39"/>
      <c r="J6" s="39"/>
      <c r="K6" s="39"/>
      <c r="L6" s="39"/>
      <c r="M6" s="39"/>
      <c r="N6" s="40"/>
      <c r="O6" s="40"/>
      <c r="P6" s="40"/>
      <c r="Q6" s="40"/>
      <c r="R6" s="40"/>
      <c r="S6" s="40"/>
      <c r="T6" s="40"/>
      <c r="U6" s="40"/>
      <c r="V6" s="39"/>
      <c r="W6" s="28"/>
      <c r="X6" s="28"/>
      <c r="Y6" s="28"/>
      <c r="Z6" s="28"/>
    </row>
    <row r="7" spans="2:26" x14ac:dyDescent="0.2">
      <c r="B7" s="15" t="s">
        <v>92</v>
      </c>
      <c r="C7" s="29">
        <v>7188439</v>
      </c>
      <c r="D7" s="29">
        <v>6811177</v>
      </c>
      <c r="E7" s="29">
        <v>6225154</v>
      </c>
      <c r="F7" s="29">
        <v>5892086</v>
      </c>
      <c r="G7" s="29">
        <v>6019164</v>
      </c>
      <c r="H7" s="29">
        <v>5735608</v>
      </c>
      <c r="I7" s="41">
        <v>5479266</v>
      </c>
      <c r="J7" s="41">
        <v>5416997.6728500007</v>
      </c>
      <c r="K7" s="41">
        <v>5567697.6343800006</v>
      </c>
      <c r="L7" s="41">
        <v>5543989.4692500001</v>
      </c>
      <c r="M7" s="41">
        <v>5100224</v>
      </c>
      <c r="N7" s="41">
        <v>5267557.2838300001</v>
      </c>
      <c r="O7" s="41">
        <v>5264780.0094999988</v>
      </c>
      <c r="P7" s="41">
        <v>5108442.4239499997</v>
      </c>
      <c r="Q7" s="41">
        <v>4923021.4901500009</v>
      </c>
      <c r="R7" s="41">
        <v>5239097</v>
      </c>
      <c r="S7" s="41">
        <v>6593692</v>
      </c>
      <c r="T7" s="41">
        <v>6977783</v>
      </c>
      <c r="U7" s="41">
        <v>5427019.3843999999</v>
      </c>
      <c r="V7" s="41">
        <v>4985793</v>
      </c>
      <c r="W7" s="29">
        <v>5655158</v>
      </c>
      <c r="X7" s="29">
        <v>4329832</v>
      </c>
      <c r="Y7" s="29">
        <v>4581572</v>
      </c>
      <c r="Z7" s="29">
        <v>4066687</v>
      </c>
    </row>
    <row r="8" spans="2:26" x14ac:dyDescent="0.2">
      <c r="B8" s="17" t="s">
        <v>161</v>
      </c>
      <c r="C8" s="30">
        <v>1978876</v>
      </c>
      <c r="D8" s="30">
        <v>1878258</v>
      </c>
      <c r="E8" s="30">
        <v>1912016</v>
      </c>
      <c r="F8" s="30">
        <v>2192099</v>
      </c>
      <c r="G8" s="30">
        <v>2199722</v>
      </c>
      <c r="H8" s="30">
        <v>1970334</v>
      </c>
      <c r="I8" s="42">
        <v>2079469</v>
      </c>
      <c r="J8" s="42">
        <v>2205465</v>
      </c>
      <c r="K8" s="42">
        <v>2192491</v>
      </c>
      <c r="L8" s="42">
        <v>2023937</v>
      </c>
      <c r="M8" s="42">
        <v>1825581</v>
      </c>
      <c r="N8" s="42">
        <v>1904159</v>
      </c>
      <c r="O8" s="42">
        <v>1763099.9771699999</v>
      </c>
      <c r="P8" s="42">
        <v>1750075.0228300001</v>
      </c>
      <c r="Q8" s="42">
        <v>1862709</v>
      </c>
      <c r="R8" s="42">
        <v>2134153</v>
      </c>
      <c r="S8" s="42">
        <v>1902861</v>
      </c>
      <c r="T8" s="42">
        <v>1882078</v>
      </c>
      <c r="U8" s="42">
        <v>1702022</v>
      </c>
      <c r="V8" s="42">
        <v>1750716</v>
      </c>
      <c r="W8" s="31">
        <v>1768797</v>
      </c>
      <c r="X8" s="31">
        <v>1577819</v>
      </c>
      <c r="Y8" s="31">
        <v>1547548</v>
      </c>
      <c r="Z8" s="31">
        <v>1758660</v>
      </c>
    </row>
    <row r="9" spans="2:26" x14ac:dyDescent="0.2">
      <c r="B9" s="17" t="s">
        <v>94</v>
      </c>
      <c r="C9" s="30">
        <v>1399044</v>
      </c>
      <c r="D9" s="30">
        <v>1241556</v>
      </c>
      <c r="E9" s="30">
        <v>1140733</v>
      </c>
      <c r="F9" s="30">
        <v>974940</v>
      </c>
      <c r="G9" s="30">
        <v>819135</v>
      </c>
      <c r="H9" s="30">
        <v>834657</v>
      </c>
      <c r="I9" s="42">
        <v>726606</v>
      </c>
      <c r="J9" s="42">
        <v>740230</v>
      </c>
      <c r="K9" s="42">
        <v>864078</v>
      </c>
      <c r="L9" s="42">
        <v>998600</v>
      </c>
      <c r="M9" s="42">
        <v>847446</v>
      </c>
      <c r="N9" s="42">
        <v>892664</v>
      </c>
      <c r="O9" s="42">
        <v>981497</v>
      </c>
      <c r="P9" s="42">
        <v>996566</v>
      </c>
      <c r="Q9" s="42">
        <v>932703</v>
      </c>
      <c r="R9" s="42">
        <v>903643</v>
      </c>
      <c r="S9" s="42">
        <v>1733764</v>
      </c>
      <c r="T9" s="42">
        <v>1958982</v>
      </c>
      <c r="U9" s="42">
        <v>1206772</v>
      </c>
      <c r="V9" s="42">
        <v>1152336</v>
      </c>
      <c r="W9" s="31">
        <v>1435982</v>
      </c>
      <c r="X9" s="31">
        <v>800810</v>
      </c>
      <c r="Y9" s="31">
        <v>666287</v>
      </c>
      <c r="Z9" s="31">
        <v>876751</v>
      </c>
    </row>
    <row r="10" spans="2:26" x14ac:dyDescent="0.2">
      <c r="B10" s="17" t="s">
        <v>95</v>
      </c>
      <c r="C10" s="30">
        <v>1762258</v>
      </c>
      <c r="D10" s="30">
        <v>1752729</v>
      </c>
      <c r="E10" s="30">
        <v>1531656</v>
      </c>
      <c r="F10" s="30">
        <v>1928023</v>
      </c>
      <c r="G10" s="30">
        <v>1914732</v>
      </c>
      <c r="H10" s="30">
        <v>1660092</v>
      </c>
      <c r="I10" s="42">
        <v>1667928</v>
      </c>
      <c r="J10" s="42">
        <v>1805284</v>
      </c>
      <c r="K10" s="42">
        <v>1654202</v>
      </c>
      <c r="L10" s="42">
        <v>1502528</v>
      </c>
      <c r="M10" s="42">
        <v>1349244</v>
      </c>
      <c r="N10" s="42">
        <v>1496218</v>
      </c>
      <c r="O10" s="42">
        <v>1296436</v>
      </c>
      <c r="P10" s="42">
        <v>1171966</v>
      </c>
      <c r="Q10" s="42">
        <v>1097535</v>
      </c>
      <c r="R10" s="42">
        <v>1262904</v>
      </c>
      <c r="S10" s="42">
        <v>1430490</v>
      </c>
      <c r="T10" s="42">
        <v>1436361</v>
      </c>
      <c r="U10" s="42">
        <v>1303301.3843999999</v>
      </c>
      <c r="V10" s="42">
        <v>1124922</v>
      </c>
      <c r="W10" s="31">
        <v>1315757</v>
      </c>
      <c r="X10" s="31">
        <v>1065218</v>
      </c>
      <c r="Y10" s="31">
        <v>948839</v>
      </c>
      <c r="Z10" s="31">
        <v>1042782</v>
      </c>
    </row>
    <row r="11" spans="2:26" x14ac:dyDescent="0.2">
      <c r="B11" s="17" t="s">
        <v>96</v>
      </c>
      <c r="C11" s="30">
        <v>867868</v>
      </c>
      <c r="D11" s="30">
        <v>952822</v>
      </c>
      <c r="E11" s="30">
        <v>842770</v>
      </c>
      <c r="F11" s="30">
        <v>639690</v>
      </c>
      <c r="G11" s="30">
        <v>641824</v>
      </c>
      <c r="H11" s="30">
        <v>661016</v>
      </c>
      <c r="I11" s="43">
        <v>674322</v>
      </c>
      <c r="J11" s="43">
        <v>573647.23679999996</v>
      </c>
      <c r="K11" s="43">
        <v>587659.59211999993</v>
      </c>
      <c r="L11" s="43">
        <v>616653.00788000016</v>
      </c>
      <c r="M11" s="43">
        <v>601105</v>
      </c>
      <c r="N11" s="43">
        <v>528369</v>
      </c>
      <c r="O11" s="43">
        <v>572340.02848999994</v>
      </c>
      <c r="P11" s="44">
        <v>563740.47724000004</v>
      </c>
      <c r="Q11" s="43">
        <v>544403.52275999996</v>
      </c>
      <c r="R11" s="43">
        <v>483650</v>
      </c>
      <c r="S11" s="43">
        <v>568442</v>
      </c>
      <c r="T11" s="43">
        <v>512311</v>
      </c>
      <c r="U11" s="43">
        <v>496526</v>
      </c>
      <c r="V11" s="43">
        <v>374280</v>
      </c>
      <c r="W11" s="32">
        <v>493403</v>
      </c>
      <c r="X11" s="32">
        <v>347675</v>
      </c>
      <c r="Y11" s="32">
        <v>331324</v>
      </c>
      <c r="Z11" s="32">
        <v>241665</v>
      </c>
    </row>
    <row r="12" spans="2:26" x14ac:dyDescent="0.2">
      <c r="B12" s="17" t="s">
        <v>97</v>
      </c>
      <c r="C12" s="30">
        <v>88593</v>
      </c>
      <c r="D12" s="30">
        <v>36909</v>
      </c>
      <c r="E12" s="30">
        <v>11726</v>
      </c>
      <c r="F12" s="30">
        <v>24016</v>
      </c>
      <c r="G12" s="30">
        <v>32957</v>
      </c>
      <c r="H12" s="30">
        <v>17190</v>
      </c>
      <c r="I12" s="43">
        <v>13307</v>
      </c>
      <c r="J12" s="43">
        <v>18969.880920000003</v>
      </c>
      <c r="K12" s="43">
        <v>20269.192040000009</v>
      </c>
      <c r="L12" s="43">
        <v>8283.3060299999925</v>
      </c>
      <c r="M12" s="43">
        <v>7881</v>
      </c>
      <c r="N12" s="43">
        <v>25734.28383</v>
      </c>
      <c r="O12" s="43">
        <v>34124.17366</v>
      </c>
      <c r="P12" s="44">
        <v>-13918.577439999994</v>
      </c>
      <c r="Q12" s="43">
        <v>30493.408629999991</v>
      </c>
      <c r="R12" s="43">
        <v>28470</v>
      </c>
      <c r="S12" s="43">
        <v>45054</v>
      </c>
      <c r="T12" s="43">
        <v>28869</v>
      </c>
      <c r="U12" s="43">
        <v>39849</v>
      </c>
      <c r="V12" s="43">
        <v>28870</v>
      </c>
      <c r="W12" s="32">
        <v>44364</v>
      </c>
      <c r="X12" s="32">
        <v>8629</v>
      </c>
      <c r="Y12" s="32">
        <v>-4839</v>
      </c>
      <c r="Z12" s="32">
        <v>9187</v>
      </c>
    </row>
    <row r="13" spans="2:26" x14ac:dyDescent="0.2">
      <c r="B13" s="17" t="s">
        <v>98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4">
        <v>0</v>
      </c>
      <c r="Q13" s="43">
        <v>0</v>
      </c>
      <c r="R13" s="43">
        <v>0</v>
      </c>
      <c r="S13" s="43">
        <v>208314</v>
      </c>
      <c r="T13" s="43">
        <v>198287</v>
      </c>
      <c r="U13" s="43">
        <v>170797</v>
      </c>
      <c r="V13" s="43">
        <v>134869</v>
      </c>
      <c r="W13" s="32">
        <v>123384</v>
      </c>
      <c r="X13" s="32">
        <v>126546</v>
      </c>
      <c r="Y13" s="32">
        <v>114469</v>
      </c>
      <c r="Z13" s="32">
        <v>138256</v>
      </c>
    </row>
    <row r="14" spans="2:26" x14ac:dyDescent="0.2">
      <c r="B14" s="17" t="s">
        <v>99</v>
      </c>
      <c r="C14" s="30">
        <v>939979</v>
      </c>
      <c r="D14" s="30">
        <v>845437</v>
      </c>
      <c r="E14" s="30">
        <v>577183</v>
      </c>
      <c r="F14" s="30">
        <v>-14456</v>
      </c>
      <c r="G14" s="30">
        <v>272095</v>
      </c>
      <c r="H14" s="30">
        <v>420709</v>
      </c>
      <c r="I14" s="43">
        <v>199893</v>
      </c>
      <c r="J14" s="43">
        <v>-54417.444869999999</v>
      </c>
      <c r="K14" s="43">
        <v>91493.850220000022</v>
      </c>
      <c r="L14" s="43">
        <v>273256.15534000006</v>
      </c>
      <c r="M14" s="43">
        <v>362227</v>
      </c>
      <c r="N14" s="43">
        <v>244226</v>
      </c>
      <c r="O14" s="43">
        <v>467879.83018000005</v>
      </c>
      <c r="P14" s="44">
        <v>530548.50131999992</v>
      </c>
      <c r="Q14" s="43">
        <v>354322.55876000004</v>
      </c>
      <c r="R14" s="43">
        <v>324185</v>
      </c>
      <c r="S14" s="43">
        <v>596444</v>
      </c>
      <c r="T14" s="43">
        <v>885127</v>
      </c>
      <c r="U14" s="43">
        <v>428939</v>
      </c>
      <c r="V14" s="43">
        <v>360349</v>
      </c>
      <c r="W14" s="32">
        <v>412907</v>
      </c>
      <c r="X14" s="32">
        <v>242300</v>
      </c>
      <c r="Y14" s="32">
        <v>80702</v>
      </c>
      <c r="Z14" s="32">
        <v>-58970</v>
      </c>
    </row>
    <row r="15" spans="2:26" x14ac:dyDescent="0.2">
      <c r="B15" s="17" t="s">
        <v>100</v>
      </c>
      <c r="C15" s="30">
        <v>151821</v>
      </c>
      <c r="D15" s="30">
        <v>103466</v>
      </c>
      <c r="E15" s="30">
        <v>209070</v>
      </c>
      <c r="F15" s="30">
        <v>147774</v>
      </c>
      <c r="G15" s="30">
        <v>138699</v>
      </c>
      <c r="H15" s="30">
        <v>171610</v>
      </c>
      <c r="I15" s="42">
        <v>117741</v>
      </c>
      <c r="J15" s="42">
        <v>127819</v>
      </c>
      <c r="K15" s="42">
        <v>157504</v>
      </c>
      <c r="L15" s="42">
        <v>120732</v>
      </c>
      <c r="M15" s="42">
        <v>106740</v>
      </c>
      <c r="N15" s="42">
        <v>176187</v>
      </c>
      <c r="O15" s="42">
        <v>149403</v>
      </c>
      <c r="P15" s="42">
        <v>109465</v>
      </c>
      <c r="Q15" s="42">
        <v>100855</v>
      </c>
      <c r="R15" s="42">
        <v>102092</v>
      </c>
      <c r="S15" s="42">
        <v>108323</v>
      </c>
      <c r="T15" s="42">
        <v>75768</v>
      </c>
      <c r="U15" s="42">
        <v>78813</v>
      </c>
      <c r="V15" s="42">
        <v>59451</v>
      </c>
      <c r="W15" s="31">
        <v>60564</v>
      </c>
      <c r="X15" s="31">
        <v>160835</v>
      </c>
      <c r="Y15" s="31">
        <v>897242</v>
      </c>
      <c r="Z15" s="31">
        <v>58356</v>
      </c>
    </row>
    <row r="16" spans="2:26" x14ac:dyDescent="0.2">
      <c r="B16" s="15" t="s">
        <v>101</v>
      </c>
      <c r="C16" s="29">
        <v>-5766676</v>
      </c>
      <c r="D16" s="29">
        <v>-5866333</v>
      </c>
      <c r="E16" s="29">
        <v>-5067863</v>
      </c>
      <c r="F16" s="29">
        <v>-4610970</v>
      </c>
      <c r="G16" s="29">
        <v>-5152337</v>
      </c>
      <c r="H16" s="29">
        <v>-4640519</v>
      </c>
      <c r="I16" s="41">
        <v>-4611582</v>
      </c>
      <c r="J16" s="41">
        <v>-4463552.2782700006</v>
      </c>
      <c r="K16" s="41">
        <v>-4445090.9932100009</v>
      </c>
      <c r="L16" s="41">
        <v>-5160281.6163100004</v>
      </c>
      <c r="M16" s="41">
        <v>-4307059.9853300005</v>
      </c>
      <c r="N16" s="41">
        <v>-4180130</v>
      </c>
      <c r="O16" s="41">
        <v>-4765496.0757800005</v>
      </c>
      <c r="P16" s="41">
        <v>-4325280.6239900002</v>
      </c>
      <c r="Q16" s="41">
        <v>-4767378.3002300002</v>
      </c>
      <c r="R16" s="41">
        <v>-4206991</v>
      </c>
      <c r="S16" s="41">
        <v>-6046864</v>
      </c>
      <c r="T16" s="41">
        <v>-4597850</v>
      </c>
      <c r="U16" s="41">
        <v>-4233542</v>
      </c>
      <c r="V16" s="41">
        <v>-4026307</v>
      </c>
      <c r="W16" s="29">
        <v>-4724583</v>
      </c>
      <c r="X16" s="29">
        <v>-3497931</v>
      </c>
      <c r="Y16" s="29">
        <v>-3108345</v>
      </c>
      <c r="Z16" s="29">
        <v>-3242671</v>
      </c>
    </row>
    <row r="17" spans="2:26" x14ac:dyDescent="0.2">
      <c r="B17" s="17" t="s">
        <v>102</v>
      </c>
      <c r="C17" s="30">
        <v>-3211577</v>
      </c>
      <c r="D17" s="30">
        <v>-3083439</v>
      </c>
      <c r="E17" s="30">
        <v>-2563409</v>
      </c>
      <c r="F17" s="30">
        <v>-2252353</v>
      </c>
      <c r="G17" s="30">
        <v>-2610512</v>
      </c>
      <c r="H17" s="30">
        <v>-2327982</v>
      </c>
      <c r="I17" s="42">
        <v>-2012934</v>
      </c>
      <c r="J17" s="42">
        <v>-1973467</v>
      </c>
      <c r="K17" s="42">
        <v>-2022064</v>
      </c>
      <c r="L17" s="42">
        <v>-1995559</v>
      </c>
      <c r="M17" s="42">
        <v>-1877592</v>
      </c>
      <c r="N17" s="42">
        <v>-1820975</v>
      </c>
      <c r="O17" s="42">
        <v>-2072787</v>
      </c>
      <c r="P17" s="42">
        <v>-2166216</v>
      </c>
      <c r="Q17" s="42">
        <v>-1918409</v>
      </c>
      <c r="R17" s="42">
        <v>-1939498</v>
      </c>
      <c r="S17" s="42">
        <v>-2361847</v>
      </c>
      <c r="T17" s="42">
        <v>-3479170</v>
      </c>
      <c r="U17" s="42">
        <v>-1976430</v>
      </c>
      <c r="V17" s="42">
        <v>-1686296</v>
      </c>
      <c r="W17" s="31">
        <v>-2321169</v>
      </c>
      <c r="X17" s="31">
        <v>-1542643</v>
      </c>
      <c r="Y17" s="31">
        <v>-1468967</v>
      </c>
      <c r="Z17" s="31">
        <v>-1496751</v>
      </c>
    </row>
    <row r="18" spans="2:26" x14ac:dyDescent="0.2">
      <c r="B18" s="17" t="s">
        <v>103</v>
      </c>
      <c r="C18" s="30">
        <v>-675407</v>
      </c>
      <c r="D18" s="30">
        <v>-687026</v>
      </c>
      <c r="E18" s="30">
        <v>-710578</v>
      </c>
      <c r="F18" s="30">
        <v>-682523</v>
      </c>
      <c r="G18" s="30">
        <v>-643068</v>
      </c>
      <c r="H18" s="30">
        <v>-714064</v>
      </c>
      <c r="I18" s="43">
        <v>-760284</v>
      </c>
      <c r="J18" s="43">
        <v>-748074</v>
      </c>
      <c r="K18" s="43">
        <v>-778222</v>
      </c>
      <c r="L18" s="43">
        <v>-764852.00192000018</v>
      </c>
      <c r="M18" s="43">
        <v>-677178</v>
      </c>
      <c r="N18" s="43">
        <v>-676458</v>
      </c>
      <c r="O18" s="43">
        <v>-629269</v>
      </c>
      <c r="P18" s="44">
        <v>-595186.1129399999</v>
      </c>
      <c r="Q18" s="43">
        <v>-496081.8870600001</v>
      </c>
      <c r="R18" s="43">
        <v>-767460</v>
      </c>
      <c r="S18" s="43">
        <v>-878834</v>
      </c>
      <c r="T18" s="43">
        <v>-490835</v>
      </c>
      <c r="U18" s="43">
        <v>-571690</v>
      </c>
      <c r="V18" s="43">
        <v>-560282</v>
      </c>
      <c r="W18" s="32">
        <v>-531060</v>
      </c>
      <c r="X18" s="32">
        <v>-431353</v>
      </c>
      <c r="Y18" s="32">
        <v>-252790</v>
      </c>
      <c r="Z18" s="32">
        <v>-310364</v>
      </c>
    </row>
    <row r="19" spans="2:26" x14ac:dyDescent="0.2">
      <c r="B19" s="17" t="s">
        <v>104</v>
      </c>
      <c r="C19" s="30">
        <v>-256622</v>
      </c>
      <c r="D19" s="30">
        <v>-212592</v>
      </c>
      <c r="E19" s="30">
        <v>-242352</v>
      </c>
      <c r="F19" s="30">
        <v>-249222</v>
      </c>
      <c r="G19" s="30">
        <v>-224172</v>
      </c>
      <c r="H19" s="30">
        <v>-278929</v>
      </c>
      <c r="I19" s="42">
        <v>-284823</v>
      </c>
      <c r="J19" s="42">
        <v>-293873.33999999997</v>
      </c>
      <c r="K19" s="42">
        <v>-316642.07000000007</v>
      </c>
      <c r="L19" s="42">
        <v>-859142</v>
      </c>
      <c r="M19" s="42">
        <v>-289847</v>
      </c>
      <c r="N19" s="42">
        <v>-412701</v>
      </c>
      <c r="O19" s="42">
        <v>-249725.59999999998</v>
      </c>
      <c r="P19" s="42">
        <v>-236338.40000000002</v>
      </c>
      <c r="Q19" s="42">
        <v>-220611</v>
      </c>
      <c r="R19" s="42">
        <v>-271229</v>
      </c>
      <c r="S19" s="42">
        <v>-568930</v>
      </c>
      <c r="T19" s="42">
        <v>-353151</v>
      </c>
      <c r="U19" s="42">
        <v>-319526</v>
      </c>
      <c r="V19" s="42">
        <v>-309250</v>
      </c>
      <c r="W19" s="31">
        <v>-674337</v>
      </c>
      <c r="X19" s="31">
        <v>-314440</v>
      </c>
      <c r="Y19" s="31">
        <v>-333981</v>
      </c>
      <c r="Z19" s="31">
        <v>-279137</v>
      </c>
    </row>
    <row r="20" spans="2:26" x14ac:dyDescent="0.2">
      <c r="B20" s="17" t="s">
        <v>105</v>
      </c>
      <c r="C20" s="30">
        <v>-57663</v>
      </c>
      <c r="D20" s="30">
        <v>-57932</v>
      </c>
      <c r="E20" s="30">
        <v>-58015</v>
      </c>
      <c r="F20" s="30">
        <v>-60937</v>
      </c>
      <c r="G20" s="30">
        <v>-60364</v>
      </c>
      <c r="H20" s="30">
        <v>-63291</v>
      </c>
      <c r="I20" s="42">
        <v>-66721</v>
      </c>
      <c r="J20" s="42">
        <v>-68975.688429999995</v>
      </c>
      <c r="K20" s="42">
        <v>-65949.923210000008</v>
      </c>
      <c r="L20" s="42">
        <v>-64280</v>
      </c>
      <c r="M20" s="42">
        <v>-65618</v>
      </c>
      <c r="N20" s="42">
        <v>-64311</v>
      </c>
      <c r="O20" s="42">
        <v>-64485</v>
      </c>
      <c r="P20" s="42">
        <v>-64137</v>
      </c>
      <c r="Q20" s="42">
        <v>-65036</v>
      </c>
      <c r="R20" s="42">
        <v>-66539</v>
      </c>
      <c r="S20" s="42">
        <v>-64127</v>
      </c>
      <c r="T20" s="42">
        <v>-61651</v>
      </c>
      <c r="U20" s="42">
        <v>-61157</v>
      </c>
      <c r="V20" s="42">
        <v>-61838</v>
      </c>
      <c r="W20" s="31">
        <v>-57732</v>
      </c>
      <c r="X20" s="31">
        <v>-56774</v>
      </c>
      <c r="Y20" s="31">
        <v>-56464</v>
      </c>
      <c r="Z20" s="31">
        <v>-57664</v>
      </c>
    </row>
    <row r="21" spans="2:26" x14ac:dyDescent="0.2">
      <c r="B21" s="17" t="s">
        <v>106</v>
      </c>
      <c r="C21" s="30">
        <v>-44025</v>
      </c>
      <c r="D21" s="30">
        <v>-19122</v>
      </c>
      <c r="E21" s="30">
        <v>-21913</v>
      </c>
      <c r="F21" s="30">
        <v>-23001</v>
      </c>
      <c r="G21" s="30">
        <v>-24646</v>
      </c>
      <c r="H21" s="30">
        <v>-22093</v>
      </c>
      <c r="I21" s="43">
        <v>-21691</v>
      </c>
      <c r="J21" s="43">
        <v>-18452</v>
      </c>
      <c r="K21" s="43">
        <v>-37916</v>
      </c>
      <c r="L21" s="43">
        <v>-23497</v>
      </c>
      <c r="M21" s="43">
        <v>-20547</v>
      </c>
      <c r="N21" s="43">
        <v>-20707</v>
      </c>
      <c r="O21" s="43">
        <v>-26358.475780000001</v>
      </c>
      <c r="P21" s="44">
        <v>-20141.524219999999</v>
      </c>
      <c r="Q21" s="43">
        <v>-26055</v>
      </c>
      <c r="R21" s="43">
        <v>-17986</v>
      </c>
      <c r="S21" s="43">
        <v>-19780</v>
      </c>
      <c r="T21" s="43">
        <v>-17734</v>
      </c>
      <c r="U21" s="43">
        <v>-15636</v>
      </c>
      <c r="V21" s="43">
        <v>-16672</v>
      </c>
      <c r="W21" s="32">
        <v>-18608</v>
      </c>
      <c r="X21" s="32">
        <v>-16603</v>
      </c>
      <c r="Y21" s="32">
        <v>-15489</v>
      </c>
      <c r="Z21" s="32">
        <v>-21980</v>
      </c>
    </row>
    <row r="22" spans="2:26" x14ac:dyDescent="0.2">
      <c r="B22" s="17" t="s">
        <v>107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43">
        <v>0</v>
      </c>
      <c r="J22" s="43">
        <v>-936.24983999999995</v>
      </c>
      <c r="K22" s="43">
        <v>0</v>
      </c>
      <c r="L22" s="43">
        <v>-7174.6143899999988</v>
      </c>
      <c r="M22" s="43">
        <v>-3762.9853299999995</v>
      </c>
      <c r="N22" s="43">
        <v>-6716</v>
      </c>
      <c r="O22" s="43">
        <v>-9349</v>
      </c>
      <c r="P22" s="44">
        <v>0</v>
      </c>
      <c r="Q22" s="43">
        <v>0</v>
      </c>
      <c r="R22" s="43">
        <v>0</v>
      </c>
      <c r="S22" s="43">
        <v>-698498</v>
      </c>
      <c r="T22" s="43">
        <v>-551727</v>
      </c>
      <c r="U22" s="43">
        <v>-284561</v>
      </c>
      <c r="V22" s="43">
        <v>-320162</v>
      </c>
      <c r="W22" s="32">
        <v>-261087</v>
      </c>
      <c r="X22" s="32">
        <v>-21277</v>
      </c>
      <c r="Y22" s="32">
        <v>8339</v>
      </c>
      <c r="Z22" s="32">
        <v>-130471</v>
      </c>
    </row>
    <row r="23" spans="2:26" x14ac:dyDescent="0.2">
      <c r="B23" s="17" t="s">
        <v>108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4">
        <v>0</v>
      </c>
      <c r="Q23" s="43">
        <v>0</v>
      </c>
      <c r="R23" s="43">
        <v>0</v>
      </c>
      <c r="S23" s="43">
        <v>-145996</v>
      </c>
      <c r="T23" s="43">
        <v>-141705</v>
      </c>
      <c r="U23" s="43">
        <v>-123356</v>
      </c>
      <c r="V23" s="43">
        <v>-95008</v>
      </c>
      <c r="W23" s="32">
        <v>-91091</v>
      </c>
      <c r="X23" s="32">
        <v>-82561</v>
      </c>
      <c r="Y23" s="32">
        <v>-79221</v>
      </c>
      <c r="Z23" s="32">
        <v>-101828</v>
      </c>
    </row>
    <row r="24" spans="2:26" x14ac:dyDescent="0.2">
      <c r="B24" s="17" t="s">
        <v>109</v>
      </c>
      <c r="C24" s="31">
        <v>-343864</v>
      </c>
      <c r="D24" s="31">
        <v>-287408</v>
      </c>
      <c r="E24" s="31">
        <v>-278689</v>
      </c>
      <c r="F24" s="31">
        <v>-282321</v>
      </c>
      <c r="G24" s="31">
        <v>-301629</v>
      </c>
      <c r="H24" s="31">
        <v>-274613</v>
      </c>
      <c r="I24" s="42">
        <v>-253965</v>
      </c>
      <c r="J24" s="42">
        <v>-244101</v>
      </c>
      <c r="K24" s="42">
        <v>-267960</v>
      </c>
      <c r="L24" s="42">
        <v>-265685</v>
      </c>
      <c r="M24" s="42">
        <v>-230236</v>
      </c>
      <c r="N24" s="42">
        <v>-232432</v>
      </c>
      <c r="O24" s="42">
        <v>-209625</v>
      </c>
      <c r="P24" s="42">
        <v>-196110</v>
      </c>
      <c r="Q24" s="42">
        <v>-186938</v>
      </c>
      <c r="R24" s="42">
        <v>-161878</v>
      </c>
      <c r="S24" s="42">
        <v>-210690</v>
      </c>
      <c r="T24" s="42">
        <v>-173510</v>
      </c>
      <c r="U24" s="42">
        <v>-155318</v>
      </c>
      <c r="V24" s="42">
        <v>-167081</v>
      </c>
      <c r="W24" s="31">
        <v>-144371</v>
      </c>
      <c r="X24" s="31">
        <v>-143958</v>
      </c>
      <c r="Y24" s="31">
        <v>-133595</v>
      </c>
      <c r="Z24" s="31">
        <v>-136117</v>
      </c>
    </row>
    <row r="25" spans="2:26" x14ac:dyDescent="0.2">
      <c r="B25" s="17" t="s">
        <v>110</v>
      </c>
      <c r="C25" s="31">
        <v>-389131</v>
      </c>
      <c r="D25" s="31">
        <v>-376524</v>
      </c>
      <c r="E25" s="31">
        <v>-361211</v>
      </c>
      <c r="F25" s="31">
        <v>-355020</v>
      </c>
      <c r="G25" s="31">
        <v>-376281</v>
      </c>
      <c r="H25" s="31">
        <v>-368414</v>
      </c>
      <c r="I25" s="43">
        <v>-356155</v>
      </c>
      <c r="J25" s="43">
        <v>-364628</v>
      </c>
      <c r="K25" s="43">
        <v>-354808</v>
      </c>
      <c r="L25" s="43">
        <v>-347778</v>
      </c>
      <c r="M25" s="43">
        <v>-348040</v>
      </c>
      <c r="N25" s="43">
        <v>-331415</v>
      </c>
      <c r="O25" s="43">
        <v>-318215</v>
      </c>
      <c r="P25" s="44">
        <v>-305986</v>
      </c>
      <c r="Q25" s="43">
        <v>-304991</v>
      </c>
      <c r="R25" s="43">
        <v>-303905</v>
      </c>
      <c r="S25" s="43">
        <v>-308742</v>
      </c>
      <c r="T25" s="43">
        <v>-262306</v>
      </c>
      <c r="U25" s="43">
        <v>-254515</v>
      </c>
      <c r="V25" s="43">
        <v>-256976</v>
      </c>
      <c r="W25" s="32">
        <v>-268017</v>
      </c>
      <c r="X25" s="32">
        <v>-246982</v>
      </c>
      <c r="Y25" s="32">
        <v>-245004</v>
      </c>
      <c r="Z25" s="32">
        <v>-249910</v>
      </c>
    </row>
    <row r="26" spans="2:26" x14ac:dyDescent="0.2">
      <c r="B26" s="17" t="s">
        <v>111</v>
      </c>
      <c r="C26" s="30">
        <v>-30777</v>
      </c>
      <c r="D26" s="30">
        <v>-85565</v>
      </c>
      <c r="E26" s="30">
        <v>-83934</v>
      </c>
      <c r="F26" s="30">
        <v>-70511</v>
      </c>
      <c r="G26" s="30">
        <v>-117147</v>
      </c>
      <c r="H26" s="30">
        <v>-68379</v>
      </c>
      <c r="I26" s="42">
        <v>-73555</v>
      </c>
      <c r="J26" s="42">
        <v>-86021</v>
      </c>
      <c r="K26" s="42">
        <v>112537</v>
      </c>
      <c r="L26" s="42">
        <v>-141171</v>
      </c>
      <c r="M26" s="42">
        <v>-74689</v>
      </c>
      <c r="N26" s="42">
        <v>11088</v>
      </c>
      <c r="O26" s="42">
        <v>-490967</v>
      </c>
      <c r="P26" s="42">
        <v>-55588</v>
      </c>
      <c r="Q26" s="42">
        <v>-57041</v>
      </c>
      <c r="R26" s="42">
        <v>-113935</v>
      </c>
      <c r="S26" s="42">
        <v>-123669</v>
      </c>
      <c r="T26" s="42">
        <v>-89838</v>
      </c>
      <c r="U26" s="42">
        <v>94479</v>
      </c>
      <c r="V26" s="42">
        <v>-65962</v>
      </c>
      <c r="W26" s="31">
        <v>178248</v>
      </c>
      <c r="X26" s="31">
        <v>-155901</v>
      </c>
      <c r="Y26" s="31">
        <v>-130039</v>
      </c>
      <c r="Z26" s="31">
        <v>-129602</v>
      </c>
    </row>
    <row r="27" spans="2:26" x14ac:dyDescent="0.2">
      <c r="B27" s="17" t="s">
        <v>112</v>
      </c>
      <c r="C27" s="31">
        <v>-846205</v>
      </c>
      <c r="D27" s="31">
        <v>-950376</v>
      </c>
      <c r="E27" s="31">
        <v>-840991</v>
      </c>
      <c r="F27" s="31">
        <v>-635191</v>
      </c>
      <c r="G27" s="31">
        <v>-620867</v>
      </c>
      <c r="H27" s="31">
        <v>-658392</v>
      </c>
      <c r="I27" s="42">
        <v>-672725</v>
      </c>
      <c r="J27" s="42">
        <v>-570924</v>
      </c>
      <c r="K27" s="42">
        <v>-585226</v>
      </c>
      <c r="L27" s="42">
        <v>-615011</v>
      </c>
      <c r="M27" s="42">
        <v>-593493</v>
      </c>
      <c r="N27" s="42">
        <v>-525990</v>
      </c>
      <c r="O27" s="42">
        <v>-563881</v>
      </c>
      <c r="P27" s="42">
        <v>-557377.58683000004</v>
      </c>
      <c r="Q27" s="42">
        <v>-542625.41316999996</v>
      </c>
      <c r="R27" s="42">
        <v>-473304</v>
      </c>
      <c r="S27" s="42">
        <v>-548671</v>
      </c>
      <c r="T27" s="42">
        <v>-478620</v>
      </c>
      <c r="U27" s="42">
        <v>-499181</v>
      </c>
      <c r="V27" s="42">
        <v>-373372</v>
      </c>
      <c r="W27" s="31">
        <v>-476289</v>
      </c>
      <c r="X27" s="31">
        <v>-371159</v>
      </c>
      <c r="Y27" s="31">
        <v>-329852</v>
      </c>
      <c r="Z27" s="31">
        <v>-240204</v>
      </c>
    </row>
    <row r="28" spans="2:26" x14ac:dyDescent="0.2">
      <c r="B28" s="17" t="s">
        <v>113</v>
      </c>
      <c r="C28" s="31">
        <v>88595</v>
      </c>
      <c r="D28" s="31">
        <v>-106349</v>
      </c>
      <c r="E28" s="31">
        <v>93229</v>
      </c>
      <c r="F28" s="31">
        <v>109</v>
      </c>
      <c r="G28" s="31">
        <v>-173651</v>
      </c>
      <c r="H28" s="31">
        <v>135638</v>
      </c>
      <c r="I28" s="42">
        <v>-108729</v>
      </c>
      <c r="J28" s="42">
        <v>-94100</v>
      </c>
      <c r="K28" s="42">
        <v>-102435</v>
      </c>
      <c r="L28" s="42">
        <v>-102537</v>
      </c>
      <c r="M28" s="42">
        <v>-126057</v>
      </c>
      <c r="N28" s="42">
        <v>-99513</v>
      </c>
      <c r="O28" s="42">
        <v>-130834</v>
      </c>
      <c r="P28" s="42">
        <v>-128200</v>
      </c>
      <c r="Q28" s="42">
        <v>-139027</v>
      </c>
      <c r="R28" s="42">
        <v>-91257</v>
      </c>
      <c r="S28" s="42">
        <v>-117080</v>
      </c>
      <c r="T28" s="42">
        <v>1502397</v>
      </c>
      <c r="U28" s="42">
        <v>-66651</v>
      </c>
      <c r="V28" s="42">
        <v>-113408</v>
      </c>
      <c r="W28" s="31">
        <v>-59070</v>
      </c>
      <c r="X28" s="31">
        <v>-114280</v>
      </c>
      <c r="Y28" s="31">
        <v>-71282</v>
      </c>
      <c r="Z28" s="31">
        <v>-88643</v>
      </c>
    </row>
    <row r="29" spans="2:26" x14ac:dyDescent="0.2">
      <c r="B29" s="17" t="s">
        <v>114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42">
        <v>0</v>
      </c>
      <c r="J29" s="42">
        <v>0</v>
      </c>
      <c r="K29" s="42">
        <v>-26405</v>
      </c>
      <c r="L29" s="42">
        <v>26405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31">
        <v>0</v>
      </c>
      <c r="X29" s="31">
        <v>0</v>
      </c>
      <c r="Y29" s="31">
        <v>0</v>
      </c>
      <c r="Z29" s="31">
        <v>0</v>
      </c>
    </row>
    <row r="30" spans="2:26" x14ac:dyDescent="0.2">
      <c r="B30" s="17" t="s">
        <v>115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-810563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31">
        <v>0</v>
      </c>
      <c r="X30" s="31">
        <v>0</v>
      </c>
      <c r="Y30" s="31">
        <v>0</v>
      </c>
      <c r="Z30" s="31">
        <v>0</v>
      </c>
    </row>
    <row r="31" spans="2:26" x14ac:dyDescent="0.2">
      <c r="B31" s="15" t="s">
        <v>116</v>
      </c>
      <c r="C31" s="33">
        <v>37996</v>
      </c>
      <c r="D31" s="33">
        <v>37329</v>
      </c>
      <c r="E31" s="33">
        <v>64256</v>
      </c>
      <c r="F31" s="33">
        <v>100416</v>
      </c>
      <c r="G31" s="33">
        <v>55804</v>
      </c>
      <c r="H31" s="33">
        <v>63210</v>
      </c>
      <c r="I31" s="41">
        <v>80545</v>
      </c>
      <c r="J31" s="41">
        <v>81643.458930000008</v>
      </c>
      <c r="K31" s="41">
        <v>63133.503139999986</v>
      </c>
      <c r="L31" s="41">
        <v>67842.35169000001</v>
      </c>
      <c r="M31" s="41">
        <v>72744.64830999999</v>
      </c>
      <c r="N31" s="41">
        <v>104088</v>
      </c>
      <c r="O31" s="41">
        <v>148462.07098000002</v>
      </c>
      <c r="P31" s="45">
        <v>8908.7508399999933</v>
      </c>
      <c r="Q31" s="41">
        <v>208425.24916000001</v>
      </c>
      <c r="R31" s="41">
        <v>112781</v>
      </c>
      <c r="S31" s="43">
        <v>87348</v>
      </c>
      <c r="T31" s="43">
        <v>126161</v>
      </c>
      <c r="U31" s="41">
        <v>66071</v>
      </c>
      <c r="V31" s="41">
        <v>86734</v>
      </c>
      <c r="W31" s="29">
        <v>110148</v>
      </c>
      <c r="X31" s="29">
        <v>56022</v>
      </c>
      <c r="Y31" s="29">
        <v>4505</v>
      </c>
      <c r="Z31" s="29">
        <v>22872</v>
      </c>
    </row>
    <row r="32" spans="2:26" x14ac:dyDescent="0.2">
      <c r="B32" s="15" t="s">
        <v>117</v>
      </c>
      <c r="C32" s="35">
        <v>1459759</v>
      </c>
      <c r="D32" s="35">
        <v>982173</v>
      </c>
      <c r="E32" s="35">
        <v>1221547</v>
      </c>
      <c r="F32" s="35">
        <v>1381532</v>
      </c>
      <c r="G32" s="35">
        <v>922631</v>
      </c>
      <c r="H32" s="35">
        <v>1158299</v>
      </c>
      <c r="I32" s="46">
        <v>948229</v>
      </c>
      <c r="J32" s="46">
        <v>1035088.85351</v>
      </c>
      <c r="K32" s="46">
        <v>1185740.1443099997</v>
      </c>
      <c r="L32" s="46">
        <v>451550.2046299997</v>
      </c>
      <c r="M32" s="46">
        <v>865908.66297999944</v>
      </c>
      <c r="N32" s="46">
        <v>1191515.2838300001</v>
      </c>
      <c r="O32" s="46">
        <v>647746.0046999983</v>
      </c>
      <c r="P32" s="46">
        <v>792070.5507999995</v>
      </c>
      <c r="Q32" s="46">
        <v>364068.43908000074</v>
      </c>
      <c r="R32" s="46">
        <v>1144887</v>
      </c>
      <c r="S32" s="46">
        <v>634176</v>
      </c>
      <c r="T32" s="46">
        <v>2506094</v>
      </c>
      <c r="U32" s="46">
        <v>1259548.3843999999</v>
      </c>
      <c r="V32" s="46">
        <v>1046220</v>
      </c>
      <c r="W32" s="35">
        <v>1040723</v>
      </c>
      <c r="X32" s="35">
        <v>887923</v>
      </c>
      <c r="Y32" s="35">
        <v>1477732</v>
      </c>
      <c r="Z32" s="35">
        <v>846888</v>
      </c>
    </row>
    <row r="33" spans="2:26" x14ac:dyDescent="0.2">
      <c r="B33" s="15" t="s">
        <v>118</v>
      </c>
      <c r="C33" s="29">
        <v>-507405</v>
      </c>
      <c r="D33" s="29">
        <v>-442561</v>
      </c>
      <c r="E33" s="29">
        <v>-401861</v>
      </c>
      <c r="F33" s="29">
        <v>-446525</v>
      </c>
      <c r="G33" s="29">
        <v>-376777</v>
      </c>
      <c r="H33" s="29">
        <v>-222378</v>
      </c>
      <c r="I33" s="41">
        <v>-289685</v>
      </c>
      <c r="J33" s="41">
        <v>-268174</v>
      </c>
      <c r="K33" s="41">
        <v>-305701</v>
      </c>
      <c r="L33" s="41">
        <v>-322810.28854999994</v>
      </c>
      <c r="M33" s="41">
        <v>-247244.59419000009</v>
      </c>
      <c r="N33" s="41">
        <v>-329233.81493999995</v>
      </c>
      <c r="O33" s="41">
        <v>-279746</v>
      </c>
      <c r="P33" s="41">
        <v>-216485</v>
      </c>
      <c r="Q33" s="41">
        <v>-1288991</v>
      </c>
      <c r="R33" s="41">
        <v>-220662</v>
      </c>
      <c r="S33" s="41">
        <v>-207180</v>
      </c>
      <c r="T33" s="41">
        <v>-110473</v>
      </c>
      <c r="U33" s="41">
        <v>9421</v>
      </c>
      <c r="V33" s="41">
        <v>-19132</v>
      </c>
      <c r="W33" s="29">
        <v>-1693</v>
      </c>
      <c r="X33" s="29">
        <v>46976</v>
      </c>
      <c r="Y33" s="29">
        <v>905841</v>
      </c>
      <c r="Z33" s="29">
        <v>-84853</v>
      </c>
    </row>
    <row r="34" spans="2:26" x14ac:dyDescent="0.2">
      <c r="B34" s="17" t="s">
        <v>119</v>
      </c>
      <c r="C34" s="31">
        <v>318136</v>
      </c>
      <c r="D34" s="31">
        <v>352570</v>
      </c>
      <c r="E34" s="31">
        <v>375312</v>
      </c>
      <c r="F34" s="31">
        <v>297640</v>
      </c>
      <c r="G34" s="31">
        <v>327550</v>
      </c>
      <c r="H34" s="31">
        <v>331192</v>
      </c>
      <c r="I34" s="42">
        <v>274376</v>
      </c>
      <c r="J34" s="42">
        <v>251661</v>
      </c>
      <c r="K34" s="42">
        <v>272666</v>
      </c>
      <c r="L34" s="42">
        <v>264178</v>
      </c>
      <c r="M34" s="42">
        <v>300019.59086999996</v>
      </c>
      <c r="N34" s="42">
        <v>232253</v>
      </c>
      <c r="O34" s="42">
        <v>232808</v>
      </c>
      <c r="P34" s="42">
        <v>228297</v>
      </c>
      <c r="Q34" s="42">
        <v>252378</v>
      </c>
      <c r="R34" s="42">
        <v>242930</v>
      </c>
      <c r="S34" s="42">
        <v>213479</v>
      </c>
      <c r="T34" s="42">
        <v>211859</v>
      </c>
      <c r="U34" s="42">
        <v>238382</v>
      </c>
      <c r="V34" s="42">
        <v>268329</v>
      </c>
      <c r="W34" s="31">
        <v>256148</v>
      </c>
      <c r="X34" s="31">
        <v>270502</v>
      </c>
      <c r="Y34" s="31">
        <v>1103948</v>
      </c>
      <c r="Z34" s="31">
        <v>209070</v>
      </c>
    </row>
    <row r="35" spans="2:26" x14ac:dyDescent="0.2">
      <c r="B35" s="17" t="s">
        <v>120</v>
      </c>
      <c r="C35" s="32">
        <v>-825541</v>
      </c>
      <c r="D35" s="32">
        <v>-795131</v>
      </c>
      <c r="E35" s="32">
        <v>-777173</v>
      </c>
      <c r="F35" s="113" t="s">
        <v>249</v>
      </c>
      <c r="G35" s="32">
        <v>-704327</v>
      </c>
      <c r="H35" s="32">
        <v>-553570</v>
      </c>
      <c r="I35" s="43">
        <v>-564061</v>
      </c>
      <c r="J35" s="43">
        <v>-519835</v>
      </c>
      <c r="K35" s="43">
        <v>-578367</v>
      </c>
      <c r="L35" s="43">
        <v>-586988.28854999994</v>
      </c>
      <c r="M35" s="43">
        <v>-547264.18506000005</v>
      </c>
      <c r="N35" s="43">
        <v>-561486.81493999995</v>
      </c>
      <c r="O35" s="43">
        <v>-512554</v>
      </c>
      <c r="P35" s="42">
        <v>-444782</v>
      </c>
      <c r="Q35" s="43">
        <v>-529999</v>
      </c>
      <c r="R35" s="43">
        <v>-463592</v>
      </c>
      <c r="S35" s="43">
        <v>-420659</v>
      </c>
      <c r="T35" s="43">
        <v>-322332</v>
      </c>
      <c r="U35" s="43">
        <v>-228961</v>
      </c>
      <c r="V35" s="43">
        <v>-287461</v>
      </c>
      <c r="W35" s="32">
        <v>-257841</v>
      </c>
      <c r="X35" s="32">
        <v>-223526</v>
      </c>
      <c r="Y35" s="32">
        <v>-198107</v>
      </c>
      <c r="Z35" s="32">
        <v>-293923</v>
      </c>
    </row>
    <row r="36" spans="2:26" x14ac:dyDescent="0.2">
      <c r="B36" s="17" t="s">
        <v>121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-1011370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31">
        <v>0</v>
      </c>
      <c r="X36" s="31">
        <v>0</v>
      </c>
      <c r="Y36" s="31">
        <v>0</v>
      </c>
      <c r="Z36" s="31">
        <v>0</v>
      </c>
    </row>
    <row r="37" spans="2:26" x14ac:dyDescent="0.2">
      <c r="B37" s="15" t="s">
        <v>122</v>
      </c>
      <c r="C37" s="29">
        <v>952354</v>
      </c>
      <c r="D37" s="29">
        <v>539612</v>
      </c>
      <c r="E37" s="29">
        <v>819686</v>
      </c>
      <c r="F37" s="29">
        <v>935007</v>
      </c>
      <c r="G37" s="29">
        <v>545854</v>
      </c>
      <c r="H37" s="29">
        <v>935921</v>
      </c>
      <c r="I37" s="41">
        <v>658544</v>
      </c>
      <c r="J37" s="41">
        <v>766914.85351000004</v>
      </c>
      <c r="K37" s="41">
        <v>880039.14430999965</v>
      </c>
      <c r="L37" s="41">
        <v>128739.91607999976</v>
      </c>
      <c r="M37" s="41">
        <v>618664.06878999935</v>
      </c>
      <c r="N37" s="41">
        <v>862281.46889000013</v>
      </c>
      <c r="O37" s="41">
        <v>368000.0046999983</v>
      </c>
      <c r="P37" s="41">
        <v>575585.5507999995</v>
      </c>
      <c r="Q37" s="41">
        <v>-924922.56091999926</v>
      </c>
      <c r="R37" s="41">
        <v>924225</v>
      </c>
      <c r="S37" s="41">
        <v>426996</v>
      </c>
      <c r="T37" s="41">
        <v>2395621</v>
      </c>
      <c r="U37" s="41">
        <v>1268969.3843999999</v>
      </c>
      <c r="V37" s="41">
        <v>1027088</v>
      </c>
      <c r="W37" s="29">
        <v>1039030</v>
      </c>
      <c r="X37" s="29">
        <v>934899</v>
      </c>
      <c r="Y37" s="29">
        <v>2383573</v>
      </c>
      <c r="Z37" s="29">
        <v>762035</v>
      </c>
    </row>
    <row r="38" spans="2:26" x14ac:dyDescent="0.2">
      <c r="B38" s="15" t="s">
        <v>123</v>
      </c>
      <c r="C38" s="29">
        <v>114281</v>
      </c>
      <c r="D38" s="29">
        <v>-175437</v>
      </c>
      <c r="E38" s="29">
        <v>-246122</v>
      </c>
      <c r="F38" s="29">
        <v>-270340</v>
      </c>
      <c r="G38" s="29">
        <v>29310</v>
      </c>
      <c r="H38" s="29">
        <v>-198541</v>
      </c>
      <c r="I38" s="41">
        <v>-195479</v>
      </c>
      <c r="J38" s="41">
        <v>-234725</v>
      </c>
      <c r="K38" s="41">
        <v>-260998.43651000003</v>
      </c>
      <c r="L38" s="41">
        <v>308161.43651000003</v>
      </c>
      <c r="M38" s="41">
        <v>-169089</v>
      </c>
      <c r="N38" s="41">
        <v>-232131</v>
      </c>
      <c r="O38" s="41">
        <v>366765.78563999996</v>
      </c>
      <c r="P38" s="41">
        <v>-195003.78563999996</v>
      </c>
      <c r="Q38" s="41">
        <v>385899</v>
      </c>
      <c r="R38" s="41">
        <v>-276562</v>
      </c>
      <c r="S38" s="41">
        <v>-30830</v>
      </c>
      <c r="T38" s="41">
        <v>-648981</v>
      </c>
      <c r="U38" s="41">
        <v>-311972</v>
      </c>
      <c r="V38" s="41">
        <v>-267849</v>
      </c>
      <c r="W38" s="29">
        <v>49241</v>
      </c>
      <c r="X38" s="29">
        <v>-266852</v>
      </c>
      <c r="Y38" s="29">
        <v>-810472</v>
      </c>
      <c r="Z38" s="29">
        <v>-257282</v>
      </c>
    </row>
    <row r="39" spans="2:26" x14ac:dyDescent="0.2">
      <c r="B39" s="17" t="s">
        <v>124</v>
      </c>
      <c r="C39" s="30">
        <v>28932</v>
      </c>
      <c r="D39" s="30">
        <v>-72813</v>
      </c>
      <c r="E39" s="30">
        <v>76677</v>
      </c>
      <c r="F39" s="30">
        <v>-228982</v>
      </c>
      <c r="G39" s="30">
        <v>30151</v>
      </c>
      <c r="H39" s="30">
        <v>-65713</v>
      </c>
      <c r="I39" s="43">
        <v>4229</v>
      </c>
      <c r="J39" s="43">
        <v>-146666</v>
      </c>
      <c r="K39" s="43">
        <v>-73702.638160000031</v>
      </c>
      <c r="L39" s="43">
        <v>27872.638160000031</v>
      </c>
      <c r="M39" s="43">
        <v>-180771</v>
      </c>
      <c r="N39" s="43">
        <v>-144504</v>
      </c>
      <c r="O39" s="43">
        <v>179562</v>
      </c>
      <c r="P39" s="44">
        <v>-183802</v>
      </c>
      <c r="Q39" s="43">
        <v>-97540</v>
      </c>
      <c r="R39" s="43">
        <v>-266255</v>
      </c>
      <c r="S39" s="43">
        <v>-18753</v>
      </c>
      <c r="T39" s="43">
        <v>-98857</v>
      </c>
      <c r="U39" s="43">
        <v>-69511</v>
      </c>
      <c r="V39" s="43">
        <v>-282105</v>
      </c>
      <c r="W39" s="32">
        <v>-35299</v>
      </c>
      <c r="X39" s="32">
        <v>-224935</v>
      </c>
      <c r="Y39" s="32">
        <v>-742920</v>
      </c>
      <c r="Z39" s="32">
        <v>-257315</v>
      </c>
    </row>
    <row r="40" spans="2:26" x14ac:dyDescent="0.2">
      <c r="B40" s="17" t="s">
        <v>125</v>
      </c>
      <c r="C40" s="30">
        <v>85349</v>
      </c>
      <c r="D40" s="30">
        <v>-102624</v>
      </c>
      <c r="E40" s="30">
        <v>-322799</v>
      </c>
      <c r="F40" s="30">
        <v>-41358</v>
      </c>
      <c r="G40" s="30">
        <v>-841</v>
      </c>
      <c r="H40" s="30">
        <v>-132828</v>
      </c>
      <c r="I40" s="43">
        <v>-199708</v>
      </c>
      <c r="J40" s="43">
        <v>-88059</v>
      </c>
      <c r="K40" s="43">
        <v>-187295.79835</v>
      </c>
      <c r="L40" s="43">
        <v>280288.79835</v>
      </c>
      <c r="M40" s="43">
        <v>11682</v>
      </c>
      <c r="N40" s="43">
        <v>-87627</v>
      </c>
      <c r="O40" s="43">
        <v>187203.78563999996</v>
      </c>
      <c r="P40" s="44">
        <v>-11201.785639999958</v>
      </c>
      <c r="Q40" s="43">
        <v>483439</v>
      </c>
      <c r="R40" s="43">
        <v>-10307</v>
      </c>
      <c r="S40" s="43">
        <v>-12077</v>
      </c>
      <c r="T40" s="43">
        <v>-550124</v>
      </c>
      <c r="U40" s="43">
        <v>-242461</v>
      </c>
      <c r="V40" s="43">
        <v>14256</v>
      </c>
      <c r="W40" s="32">
        <v>84540</v>
      </c>
      <c r="X40" s="32">
        <v>-41917</v>
      </c>
      <c r="Y40" s="32">
        <v>-67552</v>
      </c>
      <c r="Z40" s="32">
        <v>33</v>
      </c>
    </row>
    <row r="41" spans="2:26" x14ac:dyDescent="0.2">
      <c r="B41" s="15" t="s">
        <v>126</v>
      </c>
      <c r="C41" s="35">
        <v>1066635</v>
      </c>
      <c r="D41" s="35">
        <v>364175</v>
      </c>
      <c r="E41" s="35">
        <v>573564</v>
      </c>
      <c r="F41" s="35">
        <v>664667</v>
      </c>
      <c r="G41" s="35">
        <v>575164</v>
      </c>
      <c r="H41" s="35">
        <v>737380</v>
      </c>
      <c r="I41" s="46">
        <v>463065</v>
      </c>
      <c r="J41" s="46">
        <v>532189.85351000004</v>
      </c>
      <c r="K41" s="46">
        <v>619040.70779999963</v>
      </c>
      <c r="L41" s="46">
        <v>436900.35258999979</v>
      </c>
      <c r="M41" s="46">
        <v>449575</v>
      </c>
      <c r="N41" s="46">
        <v>630150.46889000013</v>
      </c>
      <c r="O41" s="46">
        <v>734765.7903399982</v>
      </c>
      <c r="P41" s="46">
        <v>380580.76515999954</v>
      </c>
      <c r="Q41" s="46">
        <v>-539023.56091999914</v>
      </c>
      <c r="R41" s="46">
        <v>647663</v>
      </c>
      <c r="S41" s="46">
        <v>396166</v>
      </c>
      <c r="T41" s="46">
        <v>1746640</v>
      </c>
      <c r="U41" s="46">
        <v>956998.38439999986</v>
      </c>
      <c r="V41" s="46">
        <v>759239</v>
      </c>
      <c r="W41" s="35">
        <v>1088271</v>
      </c>
      <c r="X41" s="35">
        <v>668047</v>
      </c>
      <c r="Y41" s="35">
        <v>1573101</v>
      </c>
      <c r="Z41" s="35">
        <v>504753</v>
      </c>
    </row>
    <row r="42" spans="2:26" x14ac:dyDescent="0.2">
      <c r="B42" s="15" t="s">
        <v>127</v>
      </c>
      <c r="C42" s="34">
        <v>0</v>
      </c>
      <c r="D42" s="34">
        <v>18898</v>
      </c>
      <c r="E42" s="34">
        <v>0</v>
      </c>
      <c r="F42" s="34">
        <v>0</v>
      </c>
      <c r="G42" s="34">
        <v>0</v>
      </c>
      <c r="H42" s="34">
        <v>479709</v>
      </c>
      <c r="I42" s="41">
        <v>10509</v>
      </c>
      <c r="J42" s="41">
        <v>1352.6986200000001</v>
      </c>
      <c r="K42" s="41">
        <v>323766.96158</v>
      </c>
      <c r="L42" s="41">
        <v>4263</v>
      </c>
      <c r="M42" s="41">
        <v>-141869</v>
      </c>
      <c r="N42" s="41">
        <v>5340</v>
      </c>
      <c r="O42" s="41">
        <v>-111256</v>
      </c>
      <c r="P42" s="45">
        <v>-2190</v>
      </c>
      <c r="Q42" s="41">
        <v>16652</v>
      </c>
      <c r="R42" s="41">
        <v>22128</v>
      </c>
      <c r="S42" s="43">
        <v>0</v>
      </c>
      <c r="T42" s="41">
        <v>1105961</v>
      </c>
      <c r="U42" s="41">
        <v>47661</v>
      </c>
      <c r="V42" s="41">
        <v>35935</v>
      </c>
      <c r="W42" s="29">
        <v>35176</v>
      </c>
      <c r="X42" s="29">
        <v>12400</v>
      </c>
      <c r="Y42" s="29">
        <v>21839</v>
      </c>
      <c r="Z42" s="29">
        <v>6163</v>
      </c>
    </row>
    <row r="43" spans="2:26" x14ac:dyDescent="0.2">
      <c r="B43" s="15" t="s">
        <v>128</v>
      </c>
      <c r="C43" s="35">
        <v>1066635</v>
      </c>
      <c r="D43" s="35">
        <v>383073</v>
      </c>
      <c r="E43" s="35">
        <v>573564</v>
      </c>
      <c r="F43" s="35">
        <v>664667</v>
      </c>
      <c r="G43" s="35">
        <v>575164</v>
      </c>
      <c r="H43" s="35">
        <v>1217089</v>
      </c>
      <c r="I43" s="46">
        <v>473574</v>
      </c>
      <c r="J43" s="46">
        <v>533542.55213000008</v>
      </c>
      <c r="K43" s="46">
        <v>942807.66937999963</v>
      </c>
      <c r="L43" s="46">
        <v>441163.35258999979</v>
      </c>
      <c r="M43" s="46">
        <v>307706</v>
      </c>
      <c r="N43" s="46">
        <v>635490.46889000013</v>
      </c>
      <c r="O43" s="46">
        <v>623509.7903399982</v>
      </c>
      <c r="P43" s="46">
        <v>378390.76515999954</v>
      </c>
      <c r="Q43" s="46">
        <v>-522371</v>
      </c>
      <c r="R43" s="46">
        <v>669791</v>
      </c>
      <c r="S43" s="46">
        <v>396166</v>
      </c>
      <c r="T43" s="46">
        <v>2852601</v>
      </c>
      <c r="U43" s="46">
        <v>1004659.3843999999</v>
      </c>
      <c r="V43" s="46">
        <v>795174</v>
      </c>
      <c r="W43" s="35">
        <v>1123447</v>
      </c>
      <c r="X43" s="35">
        <v>680447</v>
      </c>
      <c r="Y43" s="35">
        <v>1594940</v>
      </c>
      <c r="Z43" s="35">
        <v>510916</v>
      </c>
    </row>
    <row r="44" spans="2:26" x14ac:dyDescent="0.2">
      <c r="B44" s="15" t="s">
        <v>129</v>
      </c>
      <c r="C44" s="33">
        <v>1066835</v>
      </c>
      <c r="D44" s="33">
        <v>384222</v>
      </c>
      <c r="E44" s="33">
        <v>572140</v>
      </c>
      <c r="F44" s="33">
        <v>665508</v>
      </c>
      <c r="G44" s="33">
        <v>586506</v>
      </c>
      <c r="H44" s="33">
        <v>1219660</v>
      </c>
      <c r="I44" s="33">
        <v>472082</v>
      </c>
      <c r="J44" s="33">
        <v>531382.92752000014</v>
      </c>
      <c r="K44" s="33">
        <v>879022.06829999981</v>
      </c>
      <c r="L44" s="33">
        <v>435405</v>
      </c>
      <c r="M44" s="33">
        <v>317792.56828000018</v>
      </c>
      <c r="N44" s="33">
        <v>626590</v>
      </c>
      <c r="O44" s="33">
        <v>621277</v>
      </c>
      <c r="P44" s="33">
        <v>362912</v>
      </c>
      <c r="Q44" s="33">
        <v>-536523</v>
      </c>
      <c r="R44" s="33">
        <v>664341</v>
      </c>
      <c r="S44" s="33">
        <v>387638</v>
      </c>
      <c r="T44" s="33">
        <v>2829102</v>
      </c>
      <c r="U44" s="33">
        <v>949988</v>
      </c>
      <c r="V44" s="33">
        <v>785845</v>
      </c>
      <c r="W44" s="33">
        <v>1098446</v>
      </c>
      <c r="X44" s="33">
        <v>685396</v>
      </c>
      <c r="Y44" s="33">
        <v>1608090</v>
      </c>
      <c r="Z44" s="33">
        <v>512270</v>
      </c>
    </row>
    <row r="45" spans="2:26" x14ac:dyDescent="0.2">
      <c r="B45" s="17" t="s">
        <v>130</v>
      </c>
      <c r="C45" s="30">
        <v>1066744</v>
      </c>
      <c r="D45" s="30">
        <v>365324</v>
      </c>
      <c r="E45" s="30">
        <v>572140</v>
      </c>
      <c r="F45" s="30">
        <v>665508</v>
      </c>
      <c r="G45" s="30">
        <v>586506</v>
      </c>
      <c r="H45" s="30">
        <v>744556</v>
      </c>
      <c r="I45" s="43">
        <v>475681</v>
      </c>
      <c r="J45" s="43">
        <v>539198.26540000015</v>
      </c>
      <c r="K45" s="43">
        <v>637260.6787899998</v>
      </c>
      <c r="L45" s="43">
        <v>441894</v>
      </c>
      <c r="M45" s="43">
        <v>448369.3212100002</v>
      </c>
      <c r="N45" s="43">
        <v>630553</v>
      </c>
      <c r="O45" s="43">
        <v>733224</v>
      </c>
      <c r="P45" s="44">
        <v>381810</v>
      </c>
      <c r="Q45" s="43">
        <v>-534504</v>
      </c>
      <c r="R45" s="43">
        <v>657289</v>
      </c>
      <c r="S45" s="43">
        <v>387638</v>
      </c>
      <c r="T45" s="43">
        <v>1723584</v>
      </c>
      <c r="U45" s="43">
        <v>904181</v>
      </c>
      <c r="V45" s="43">
        <v>751794</v>
      </c>
      <c r="W45" s="32">
        <v>1064701</v>
      </c>
      <c r="X45" s="32">
        <v>671556</v>
      </c>
      <c r="Y45" s="32">
        <v>1585364</v>
      </c>
      <c r="Z45" s="32">
        <v>502360</v>
      </c>
    </row>
    <row r="46" spans="2:26" x14ac:dyDescent="0.2">
      <c r="B46" s="17" t="s">
        <v>131</v>
      </c>
      <c r="C46" s="30">
        <v>91</v>
      </c>
      <c r="D46" s="30">
        <v>18898</v>
      </c>
      <c r="E46" s="30">
        <v>0</v>
      </c>
      <c r="F46" s="30">
        <v>0</v>
      </c>
      <c r="G46" s="30">
        <v>0</v>
      </c>
      <c r="H46" s="30">
        <v>475104</v>
      </c>
      <c r="I46" s="43">
        <v>-3599</v>
      </c>
      <c r="J46" s="43">
        <v>-7815.33788</v>
      </c>
      <c r="K46" s="43">
        <v>241761.38951000001</v>
      </c>
      <c r="L46" s="43">
        <v>-6489</v>
      </c>
      <c r="M46" s="43">
        <v>-130576.75293000002</v>
      </c>
      <c r="N46" s="43">
        <v>-3963</v>
      </c>
      <c r="O46" s="43">
        <v>-111947</v>
      </c>
      <c r="P46" s="44">
        <v>-18898</v>
      </c>
      <c r="Q46" s="43">
        <v>-2019</v>
      </c>
      <c r="R46" s="43">
        <v>7052</v>
      </c>
      <c r="S46" s="43">
        <v>0</v>
      </c>
      <c r="T46" s="43">
        <v>1105518</v>
      </c>
      <c r="U46" s="43">
        <v>45807</v>
      </c>
      <c r="V46" s="43">
        <v>34051</v>
      </c>
      <c r="W46" s="32">
        <v>33745</v>
      </c>
      <c r="X46" s="32">
        <v>13840</v>
      </c>
      <c r="Y46" s="32">
        <v>22726</v>
      </c>
      <c r="Z46" s="32">
        <v>9910</v>
      </c>
    </row>
    <row r="47" spans="2:26" x14ac:dyDescent="0.2">
      <c r="B47" s="15" t="s">
        <v>132</v>
      </c>
      <c r="C47" s="29">
        <v>-1241</v>
      </c>
      <c r="D47" s="29">
        <v>-1149</v>
      </c>
      <c r="E47" s="29">
        <v>1424</v>
      </c>
      <c r="F47" s="29">
        <v>-841</v>
      </c>
      <c r="G47" s="33">
        <v>-11342</v>
      </c>
      <c r="H47" s="33">
        <v>-2571</v>
      </c>
      <c r="I47" s="33">
        <v>1492</v>
      </c>
      <c r="J47" s="33">
        <v>2160</v>
      </c>
      <c r="K47" s="33">
        <v>63786</v>
      </c>
      <c r="L47" s="33">
        <v>5758</v>
      </c>
      <c r="M47" s="33">
        <v>-10087</v>
      </c>
      <c r="N47" s="33">
        <v>8900</v>
      </c>
      <c r="O47" s="33">
        <v>2233</v>
      </c>
      <c r="P47" s="33">
        <v>15479</v>
      </c>
      <c r="Q47" s="33">
        <v>14152</v>
      </c>
      <c r="R47" s="33">
        <v>5450</v>
      </c>
      <c r="S47" s="33">
        <v>8534</v>
      </c>
      <c r="T47" s="33">
        <v>23496</v>
      </c>
      <c r="U47" s="33">
        <v>54670</v>
      </c>
      <c r="V47" s="33">
        <v>9329</v>
      </c>
      <c r="W47" s="33">
        <v>25001</v>
      </c>
      <c r="X47" s="33">
        <v>-4949</v>
      </c>
      <c r="Y47" s="33">
        <v>-13150</v>
      </c>
      <c r="Z47" s="33">
        <v>-1354</v>
      </c>
    </row>
    <row r="48" spans="2:26" x14ac:dyDescent="0.2">
      <c r="B48" s="17" t="s">
        <v>133</v>
      </c>
      <c r="C48" s="30">
        <v>-1241</v>
      </c>
      <c r="D48" s="30">
        <v>-1149</v>
      </c>
      <c r="E48" s="30">
        <v>1424</v>
      </c>
      <c r="F48" s="30">
        <v>-841</v>
      </c>
      <c r="G48" s="30">
        <v>-11342</v>
      </c>
      <c r="H48" s="30">
        <v>-7142</v>
      </c>
      <c r="I48" s="30">
        <v>-6803</v>
      </c>
      <c r="J48" s="43">
        <v>-1513</v>
      </c>
      <c r="K48" s="30">
        <v>-5241</v>
      </c>
      <c r="L48" s="43">
        <v>-1465</v>
      </c>
      <c r="M48" s="30">
        <v>7401</v>
      </c>
      <c r="N48" s="43">
        <v>177</v>
      </c>
      <c r="O48" s="30">
        <v>3809</v>
      </c>
      <c r="P48" s="30">
        <v>3663</v>
      </c>
      <c r="Q48" s="43">
        <v>14152</v>
      </c>
      <c r="R48" s="43">
        <v>5450</v>
      </c>
      <c r="S48" s="43">
        <v>8534</v>
      </c>
      <c r="T48" s="43">
        <v>23496</v>
      </c>
      <c r="U48" s="43">
        <v>54670</v>
      </c>
      <c r="V48" s="43">
        <v>9329</v>
      </c>
      <c r="W48" s="32">
        <v>25001</v>
      </c>
      <c r="X48" s="32">
        <v>-4949</v>
      </c>
      <c r="Y48" s="32">
        <v>-13150</v>
      </c>
      <c r="Z48" s="32">
        <v>-1354</v>
      </c>
    </row>
    <row r="49" spans="1:26" x14ac:dyDescent="0.2">
      <c r="B49" s="17" t="s">
        <v>134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4571</v>
      </c>
      <c r="I49" s="30">
        <v>8295</v>
      </c>
      <c r="J49" s="43">
        <v>3673</v>
      </c>
      <c r="K49" s="30">
        <v>69027</v>
      </c>
      <c r="L49" s="43">
        <v>7223</v>
      </c>
      <c r="M49" s="30">
        <v>-17488</v>
      </c>
      <c r="N49" s="43">
        <v>8723</v>
      </c>
      <c r="O49" s="30">
        <v>-1576</v>
      </c>
      <c r="P49" s="30">
        <v>11816</v>
      </c>
      <c r="Q49" s="43"/>
      <c r="R49" s="43"/>
      <c r="S49" s="43"/>
      <c r="T49" s="43"/>
      <c r="U49" s="43"/>
      <c r="V49" s="43"/>
      <c r="W49" s="32"/>
      <c r="X49" s="32"/>
      <c r="Y49" s="32"/>
      <c r="Z49" s="32"/>
    </row>
    <row r="50" spans="1:26" x14ac:dyDescent="0.2">
      <c r="B50" s="17"/>
      <c r="C50" s="30"/>
      <c r="D50" s="30"/>
      <c r="E50" s="30"/>
      <c r="F50" s="30"/>
      <c r="G50" s="30"/>
      <c r="H50" s="30"/>
      <c r="I50" s="47"/>
      <c r="J50" s="47"/>
      <c r="K50" s="47"/>
      <c r="L50" s="47"/>
      <c r="M50" s="47"/>
      <c r="N50" s="43"/>
      <c r="O50" s="47"/>
      <c r="P50" s="48"/>
      <c r="Q50" s="47"/>
      <c r="R50" s="47"/>
      <c r="S50" s="47"/>
      <c r="T50" s="47"/>
      <c r="U50" s="47"/>
      <c r="V50" s="47"/>
      <c r="W50" s="32"/>
      <c r="X50" s="32"/>
      <c r="Y50" s="32"/>
      <c r="Z50" s="32"/>
    </row>
    <row r="51" spans="1:26" s="19" customFormat="1" x14ac:dyDescent="0.2">
      <c r="B51" s="20" t="s">
        <v>135</v>
      </c>
      <c r="C51" s="36">
        <v>1848890</v>
      </c>
      <c r="D51" s="36">
        <v>1358697</v>
      </c>
      <c r="E51" s="36">
        <v>1582758</v>
      </c>
      <c r="F51" s="36">
        <v>1736552</v>
      </c>
      <c r="G51" s="36">
        <v>1298912</v>
      </c>
      <c r="H51" s="36">
        <v>1526713</v>
      </c>
      <c r="I51" s="49">
        <v>1304384</v>
      </c>
      <c r="J51" s="49">
        <v>1399716.85351</v>
      </c>
      <c r="K51" s="49">
        <v>1540548.1443099997</v>
      </c>
      <c r="L51" s="49">
        <v>799328.2046299997</v>
      </c>
      <c r="M51" s="49">
        <v>1213947.93224</v>
      </c>
      <c r="N51" s="50">
        <v>1522930.2838300001</v>
      </c>
      <c r="O51" s="49">
        <v>965961.0046999983</v>
      </c>
      <c r="P51" s="49">
        <v>1098056.5507999994</v>
      </c>
      <c r="Q51" s="49">
        <v>669059.43908000179</v>
      </c>
      <c r="R51" s="49">
        <v>1448792</v>
      </c>
      <c r="S51" s="49">
        <v>942918</v>
      </c>
      <c r="T51" s="49">
        <v>2768400</v>
      </c>
      <c r="U51" s="49">
        <v>1514063.3843999999</v>
      </c>
      <c r="V51" s="36">
        <v>1303196</v>
      </c>
      <c r="W51" s="36">
        <v>1308740</v>
      </c>
      <c r="X51" s="36">
        <v>1134905</v>
      </c>
      <c r="Y51" s="36">
        <v>1722736</v>
      </c>
      <c r="Z51" s="36">
        <v>1096798</v>
      </c>
    </row>
    <row r="52" spans="1:26" x14ac:dyDescent="0.2"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x14ac:dyDescent="0.2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x14ac:dyDescent="0.2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x14ac:dyDescent="0.2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2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x14ac:dyDescent="0.2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x14ac:dyDescent="0.2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x14ac:dyDescent="0.2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2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x14ac:dyDescent="0.2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x14ac:dyDescent="0.2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3:26" x14ac:dyDescent="0.2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48"/>
  <sheetViews>
    <sheetView showGridLines="0" zoomScaleNormal="100" workbookViewId="0">
      <pane xSplit="2" ySplit="5" topLeftCell="C6" activePane="bottomRight" state="frozen"/>
      <selection pane="topRight" activeCell="C19" sqref="A1:XFD1048576"/>
      <selection pane="bottomLeft" activeCell="C19" sqref="A1:XFD1048576"/>
      <selection pane="bottomRight" activeCell="B1" sqref="B1"/>
    </sheetView>
  </sheetViews>
  <sheetFormatPr defaultColWidth="11.42578125" defaultRowHeight="12.75" customHeight="1" x14ac:dyDescent="0.25"/>
  <cols>
    <col min="1" max="1" width="1.85546875" style="78" customWidth="1"/>
    <col min="2" max="2" width="77" style="78" customWidth="1"/>
    <col min="3" max="7" width="13.5703125" style="78" customWidth="1"/>
    <col min="8" max="26" width="12.7109375" style="78" customWidth="1"/>
    <col min="27" max="44" width="11.42578125" style="78"/>
    <col min="45" max="45" width="2.28515625" style="78" bestFit="1" customWidth="1"/>
    <col min="46" max="46" width="86.42578125" style="78" bestFit="1" customWidth="1"/>
    <col min="47" max="47" width="10.28515625" style="78" bestFit="1" customWidth="1"/>
    <col min="48" max="48" width="11.140625" style="78" bestFit="1" customWidth="1"/>
    <col min="49" max="49" width="15.140625" style="78" bestFit="1" customWidth="1"/>
    <col min="50" max="50" width="11.140625" style="78" bestFit="1" customWidth="1"/>
    <col min="51" max="51" width="15.140625" style="78" bestFit="1" customWidth="1"/>
    <col min="52" max="52" width="3.7109375" style="78" customWidth="1"/>
    <col min="53" max="53" width="11.140625" style="78" customWidth="1"/>
    <col min="54" max="54" width="11.42578125" style="78"/>
    <col min="55" max="55" width="72.140625" style="78" bestFit="1" customWidth="1"/>
    <col min="56" max="56" width="12.85546875" style="78" customWidth="1"/>
    <col min="57" max="57" width="11.140625" style="78" customWidth="1"/>
    <col min="58" max="58" width="16.85546875" style="78" customWidth="1"/>
    <col min="59" max="60" width="11.140625" style="78" bestFit="1" customWidth="1"/>
    <col min="61" max="300" width="11.42578125" style="78"/>
    <col min="301" max="301" width="2.28515625" style="78" bestFit="1" customWidth="1"/>
    <col min="302" max="302" width="86.42578125" style="78" bestFit="1" customWidth="1"/>
    <col min="303" max="303" width="10.28515625" style="78" bestFit="1" customWidth="1"/>
    <col min="304" max="304" width="11.140625" style="78" bestFit="1" customWidth="1"/>
    <col min="305" max="305" width="15.140625" style="78" bestFit="1" customWidth="1"/>
    <col min="306" max="306" width="11.140625" style="78" bestFit="1" customWidth="1"/>
    <col min="307" max="307" width="15.140625" style="78" bestFit="1" customWidth="1"/>
    <col min="308" max="308" width="3.7109375" style="78" customWidth="1"/>
    <col min="309" max="309" width="11.140625" style="78" customWidth="1"/>
    <col min="310" max="310" width="11.42578125" style="78"/>
    <col min="311" max="311" width="72.140625" style="78" bestFit="1" customWidth="1"/>
    <col min="312" max="312" width="12.85546875" style="78" customWidth="1"/>
    <col min="313" max="313" width="11.140625" style="78" customWidth="1"/>
    <col min="314" max="314" width="16.85546875" style="78" customWidth="1"/>
    <col min="315" max="316" width="11.140625" style="78" bestFit="1" customWidth="1"/>
    <col min="317" max="556" width="11.42578125" style="78"/>
    <col min="557" max="557" width="2.28515625" style="78" bestFit="1" customWidth="1"/>
    <col min="558" max="558" width="86.42578125" style="78" bestFit="1" customWidth="1"/>
    <col min="559" max="559" width="10.28515625" style="78" bestFit="1" customWidth="1"/>
    <col min="560" max="560" width="11.140625" style="78" bestFit="1" customWidth="1"/>
    <col min="561" max="561" width="15.140625" style="78" bestFit="1" customWidth="1"/>
    <col min="562" max="562" width="11.140625" style="78" bestFit="1" customWidth="1"/>
    <col min="563" max="563" width="15.140625" style="78" bestFit="1" customWidth="1"/>
    <col min="564" max="564" width="3.7109375" style="78" customWidth="1"/>
    <col min="565" max="565" width="11.140625" style="78" customWidth="1"/>
    <col min="566" max="566" width="11.42578125" style="78"/>
    <col min="567" max="567" width="72.140625" style="78" bestFit="1" customWidth="1"/>
    <col min="568" max="568" width="12.85546875" style="78" customWidth="1"/>
    <col min="569" max="569" width="11.140625" style="78" customWidth="1"/>
    <col min="570" max="570" width="16.85546875" style="78" customWidth="1"/>
    <col min="571" max="572" width="11.140625" style="78" bestFit="1" customWidth="1"/>
    <col min="573" max="812" width="11.42578125" style="78"/>
    <col min="813" max="813" width="2.28515625" style="78" bestFit="1" customWidth="1"/>
    <col min="814" max="814" width="86.42578125" style="78" bestFit="1" customWidth="1"/>
    <col min="815" max="815" width="10.28515625" style="78" bestFit="1" customWidth="1"/>
    <col min="816" max="816" width="11.140625" style="78" bestFit="1" customWidth="1"/>
    <col min="817" max="817" width="15.140625" style="78" bestFit="1" customWidth="1"/>
    <col min="818" max="818" width="11.140625" style="78" bestFit="1" customWidth="1"/>
    <col min="819" max="819" width="15.140625" style="78" bestFit="1" customWidth="1"/>
    <col min="820" max="820" width="3.7109375" style="78" customWidth="1"/>
    <col min="821" max="821" width="11.140625" style="78" customWidth="1"/>
    <col min="822" max="822" width="11.42578125" style="78"/>
    <col min="823" max="823" width="72.140625" style="78" bestFit="1" customWidth="1"/>
    <col min="824" max="824" width="12.85546875" style="78" customWidth="1"/>
    <col min="825" max="825" width="11.140625" style="78" customWidth="1"/>
    <col min="826" max="826" width="16.85546875" style="78" customWidth="1"/>
    <col min="827" max="828" width="11.140625" style="78" bestFit="1" customWidth="1"/>
    <col min="829" max="1068" width="11.42578125" style="78"/>
    <col min="1069" max="1069" width="2.28515625" style="78" bestFit="1" customWidth="1"/>
    <col min="1070" max="1070" width="86.42578125" style="78" bestFit="1" customWidth="1"/>
    <col min="1071" max="1071" width="10.28515625" style="78" bestFit="1" customWidth="1"/>
    <col min="1072" max="1072" width="11.140625" style="78" bestFit="1" customWidth="1"/>
    <col min="1073" max="1073" width="15.140625" style="78" bestFit="1" customWidth="1"/>
    <col min="1074" max="1074" width="11.140625" style="78" bestFit="1" customWidth="1"/>
    <col min="1075" max="1075" width="15.140625" style="78" bestFit="1" customWidth="1"/>
    <col min="1076" max="1076" width="3.7109375" style="78" customWidth="1"/>
    <col min="1077" max="1077" width="11.140625" style="78" customWidth="1"/>
    <col min="1078" max="1078" width="11.42578125" style="78"/>
    <col min="1079" max="1079" width="72.140625" style="78" bestFit="1" customWidth="1"/>
    <col min="1080" max="1080" width="12.85546875" style="78" customWidth="1"/>
    <col min="1081" max="1081" width="11.140625" style="78" customWidth="1"/>
    <col min="1082" max="1082" width="16.85546875" style="78" customWidth="1"/>
    <col min="1083" max="1084" width="11.140625" style="78" bestFit="1" customWidth="1"/>
    <col min="1085" max="1324" width="11.42578125" style="78"/>
    <col min="1325" max="1325" width="2.28515625" style="78" bestFit="1" customWidth="1"/>
    <col min="1326" max="1326" width="86.42578125" style="78" bestFit="1" customWidth="1"/>
    <col min="1327" max="1327" width="10.28515625" style="78" bestFit="1" customWidth="1"/>
    <col min="1328" max="1328" width="11.140625" style="78" bestFit="1" customWidth="1"/>
    <col min="1329" max="1329" width="15.140625" style="78" bestFit="1" customWidth="1"/>
    <col min="1330" max="1330" width="11.140625" style="78" bestFit="1" customWidth="1"/>
    <col min="1331" max="1331" width="15.140625" style="78" bestFit="1" customWidth="1"/>
    <col min="1332" max="1332" width="3.7109375" style="78" customWidth="1"/>
    <col min="1333" max="1333" width="11.140625" style="78" customWidth="1"/>
    <col min="1334" max="1334" width="11.42578125" style="78"/>
    <col min="1335" max="1335" width="72.140625" style="78" bestFit="1" customWidth="1"/>
    <col min="1336" max="1336" width="12.85546875" style="78" customWidth="1"/>
    <col min="1337" max="1337" width="11.140625" style="78" customWidth="1"/>
    <col min="1338" max="1338" width="16.85546875" style="78" customWidth="1"/>
    <col min="1339" max="1340" width="11.140625" style="78" bestFit="1" customWidth="1"/>
    <col min="1341" max="1580" width="11.42578125" style="78"/>
    <col min="1581" max="1581" width="2.28515625" style="78" bestFit="1" customWidth="1"/>
    <col min="1582" max="1582" width="86.42578125" style="78" bestFit="1" customWidth="1"/>
    <col min="1583" max="1583" width="10.28515625" style="78" bestFit="1" customWidth="1"/>
    <col min="1584" max="1584" width="11.140625" style="78" bestFit="1" customWidth="1"/>
    <col min="1585" max="1585" width="15.140625" style="78" bestFit="1" customWidth="1"/>
    <col min="1586" max="1586" width="11.140625" style="78" bestFit="1" customWidth="1"/>
    <col min="1587" max="1587" width="15.140625" style="78" bestFit="1" customWidth="1"/>
    <col min="1588" max="1588" width="3.7109375" style="78" customWidth="1"/>
    <col min="1589" max="1589" width="11.140625" style="78" customWidth="1"/>
    <col min="1590" max="1590" width="11.42578125" style="78"/>
    <col min="1591" max="1591" width="72.140625" style="78" bestFit="1" customWidth="1"/>
    <col min="1592" max="1592" width="12.85546875" style="78" customWidth="1"/>
    <col min="1593" max="1593" width="11.140625" style="78" customWidth="1"/>
    <col min="1594" max="1594" width="16.85546875" style="78" customWidth="1"/>
    <col min="1595" max="1596" width="11.140625" style="78" bestFit="1" customWidth="1"/>
    <col min="1597" max="1836" width="11.42578125" style="78"/>
    <col min="1837" max="1837" width="2.28515625" style="78" bestFit="1" customWidth="1"/>
    <col min="1838" max="1838" width="86.42578125" style="78" bestFit="1" customWidth="1"/>
    <col min="1839" max="1839" width="10.28515625" style="78" bestFit="1" customWidth="1"/>
    <col min="1840" max="1840" width="11.140625" style="78" bestFit="1" customWidth="1"/>
    <col min="1841" max="1841" width="15.140625" style="78" bestFit="1" customWidth="1"/>
    <col min="1842" max="1842" width="11.140625" style="78" bestFit="1" customWidth="1"/>
    <col min="1843" max="1843" width="15.140625" style="78" bestFit="1" customWidth="1"/>
    <col min="1844" max="1844" width="3.7109375" style="78" customWidth="1"/>
    <col min="1845" max="1845" width="11.140625" style="78" customWidth="1"/>
    <col min="1846" max="1846" width="11.42578125" style="78"/>
    <col min="1847" max="1847" width="72.140625" style="78" bestFit="1" customWidth="1"/>
    <col min="1848" max="1848" width="12.85546875" style="78" customWidth="1"/>
    <col min="1849" max="1849" width="11.140625" style="78" customWidth="1"/>
    <col min="1850" max="1850" width="16.85546875" style="78" customWidth="1"/>
    <col min="1851" max="1852" width="11.140625" style="78" bestFit="1" customWidth="1"/>
    <col min="1853" max="2092" width="11.42578125" style="78"/>
    <col min="2093" max="2093" width="2.28515625" style="78" bestFit="1" customWidth="1"/>
    <col min="2094" max="2094" width="86.42578125" style="78" bestFit="1" customWidth="1"/>
    <col min="2095" max="2095" width="10.28515625" style="78" bestFit="1" customWidth="1"/>
    <col min="2096" max="2096" width="11.140625" style="78" bestFit="1" customWidth="1"/>
    <col min="2097" max="2097" width="15.140625" style="78" bestFit="1" customWidth="1"/>
    <col min="2098" max="2098" width="11.140625" style="78" bestFit="1" customWidth="1"/>
    <col min="2099" max="2099" width="15.140625" style="78" bestFit="1" customWidth="1"/>
    <col min="2100" max="2100" width="3.7109375" style="78" customWidth="1"/>
    <col min="2101" max="2101" width="11.140625" style="78" customWidth="1"/>
    <col min="2102" max="2102" width="11.42578125" style="78"/>
    <col min="2103" max="2103" width="72.140625" style="78" bestFit="1" customWidth="1"/>
    <col min="2104" max="2104" width="12.85546875" style="78" customWidth="1"/>
    <col min="2105" max="2105" width="11.140625" style="78" customWidth="1"/>
    <col min="2106" max="2106" width="16.85546875" style="78" customWidth="1"/>
    <col min="2107" max="2108" width="11.140625" style="78" bestFit="1" customWidth="1"/>
    <col min="2109" max="2348" width="11.42578125" style="78"/>
    <col min="2349" max="2349" width="2.28515625" style="78" bestFit="1" customWidth="1"/>
    <col min="2350" max="2350" width="86.42578125" style="78" bestFit="1" customWidth="1"/>
    <col min="2351" max="2351" width="10.28515625" style="78" bestFit="1" customWidth="1"/>
    <col min="2352" max="2352" width="11.140625" style="78" bestFit="1" customWidth="1"/>
    <col min="2353" max="2353" width="15.140625" style="78" bestFit="1" customWidth="1"/>
    <col min="2354" max="2354" width="11.140625" style="78" bestFit="1" customWidth="1"/>
    <col min="2355" max="2355" width="15.140625" style="78" bestFit="1" customWidth="1"/>
    <col min="2356" max="2356" width="3.7109375" style="78" customWidth="1"/>
    <col min="2357" max="2357" width="11.140625" style="78" customWidth="1"/>
    <col min="2358" max="2358" width="11.42578125" style="78"/>
    <col min="2359" max="2359" width="72.140625" style="78" bestFit="1" customWidth="1"/>
    <col min="2360" max="2360" width="12.85546875" style="78" customWidth="1"/>
    <col min="2361" max="2361" width="11.140625" style="78" customWidth="1"/>
    <col min="2362" max="2362" width="16.85546875" style="78" customWidth="1"/>
    <col min="2363" max="2364" width="11.140625" style="78" bestFit="1" customWidth="1"/>
    <col min="2365" max="2604" width="11.42578125" style="78"/>
    <col min="2605" max="2605" width="2.28515625" style="78" bestFit="1" customWidth="1"/>
    <col min="2606" max="2606" width="86.42578125" style="78" bestFit="1" customWidth="1"/>
    <col min="2607" max="2607" width="10.28515625" style="78" bestFit="1" customWidth="1"/>
    <col min="2608" max="2608" width="11.140625" style="78" bestFit="1" customWidth="1"/>
    <col min="2609" max="2609" width="15.140625" style="78" bestFit="1" customWidth="1"/>
    <col min="2610" max="2610" width="11.140625" style="78" bestFit="1" customWidth="1"/>
    <col min="2611" max="2611" width="15.140625" style="78" bestFit="1" customWidth="1"/>
    <col min="2612" max="2612" width="3.7109375" style="78" customWidth="1"/>
    <col min="2613" max="2613" width="11.140625" style="78" customWidth="1"/>
    <col min="2614" max="2614" width="11.42578125" style="78"/>
    <col min="2615" max="2615" width="72.140625" style="78" bestFit="1" customWidth="1"/>
    <col min="2616" max="2616" width="12.85546875" style="78" customWidth="1"/>
    <col min="2617" max="2617" width="11.140625" style="78" customWidth="1"/>
    <col min="2618" max="2618" width="16.85546875" style="78" customWidth="1"/>
    <col min="2619" max="2620" width="11.140625" style="78" bestFit="1" customWidth="1"/>
    <col min="2621" max="2860" width="11.42578125" style="78"/>
    <col min="2861" max="2861" width="2.28515625" style="78" bestFit="1" customWidth="1"/>
    <col min="2862" max="2862" width="86.42578125" style="78" bestFit="1" customWidth="1"/>
    <col min="2863" max="2863" width="10.28515625" style="78" bestFit="1" customWidth="1"/>
    <col min="2864" max="2864" width="11.140625" style="78" bestFit="1" customWidth="1"/>
    <col min="2865" max="2865" width="15.140625" style="78" bestFit="1" customWidth="1"/>
    <col min="2866" max="2866" width="11.140625" style="78" bestFit="1" customWidth="1"/>
    <col min="2867" max="2867" width="15.140625" style="78" bestFit="1" customWidth="1"/>
    <col min="2868" max="2868" width="3.7109375" style="78" customWidth="1"/>
    <col min="2869" max="2869" width="11.140625" style="78" customWidth="1"/>
    <col min="2870" max="2870" width="11.42578125" style="78"/>
    <col min="2871" max="2871" width="72.140625" style="78" bestFit="1" customWidth="1"/>
    <col min="2872" max="2872" width="12.85546875" style="78" customWidth="1"/>
    <col min="2873" max="2873" width="11.140625" style="78" customWidth="1"/>
    <col min="2874" max="2874" width="16.85546875" style="78" customWidth="1"/>
    <col min="2875" max="2876" width="11.140625" style="78" bestFit="1" customWidth="1"/>
    <col min="2877" max="3116" width="11.42578125" style="78"/>
    <col min="3117" max="3117" width="2.28515625" style="78" bestFit="1" customWidth="1"/>
    <col min="3118" max="3118" width="86.42578125" style="78" bestFit="1" customWidth="1"/>
    <col min="3119" max="3119" width="10.28515625" style="78" bestFit="1" customWidth="1"/>
    <col min="3120" max="3120" width="11.140625" style="78" bestFit="1" customWidth="1"/>
    <col min="3121" max="3121" width="15.140625" style="78" bestFit="1" customWidth="1"/>
    <col min="3122" max="3122" width="11.140625" style="78" bestFit="1" customWidth="1"/>
    <col min="3123" max="3123" width="15.140625" style="78" bestFit="1" customWidth="1"/>
    <col min="3124" max="3124" width="3.7109375" style="78" customWidth="1"/>
    <col min="3125" max="3125" width="11.140625" style="78" customWidth="1"/>
    <col min="3126" max="3126" width="11.42578125" style="78"/>
    <col min="3127" max="3127" width="72.140625" style="78" bestFit="1" customWidth="1"/>
    <col min="3128" max="3128" width="12.85546875" style="78" customWidth="1"/>
    <col min="3129" max="3129" width="11.140625" style="78" customWidth="1"/>
    <col min="3130" max="3130" width="16.85546875" style="78" customWidth="1"/>
    <col min="3131" max="3132" width="11.140625" style="78" bestFit="1" customWidth="1"/>
    <col min="3133" max="3372" width="11.42578125" style="78"/>
    <col min="3373" max="3373" width="2.28515625" style="78" bestFit="1" customWidth="1"/>
    <col min="3374" max="3374" width="86.42578125" style="78" bestFit="1" customWidth="1"/>
    <col min="3375" max="3375" width="10.28515625" style="78" bestFit="1" customWidth="1"/>
    <col min="3376" max="3376" width="11.140625" style="78" bestFit="1" customWidth="1"/>
    <col min="3377" max="3377" width="15.140625" style="78" bestFit="1" customWidth="1"/>
    <col min="3378" max="3378" width="11.140625" style="78" bestFit="1" customWidth="1"/>
    <col min="3379" max="3379" width="15.140625" style="78" bestFit="1" customWidth="1"/>
    <col min="3380" max="3380" width="3.7109375" style="78" customWidth="1"/>
    <col min="3381" max="3381" width="11.140625" style="78" customWidth="1"/>
    <col min="3382" max="3382" width="11.42578125" style="78"/>
    <col min="3383" max="3383" width="72.140625" style="78" bestFit="1" customWidth="1"/>
    <col min="3384" max="3384" width="12.85546875" style="78" customWidth="1"/>
    <col min="3385" max="3385" width="11.140625" style="78" customWidth="1"/>
    <col min="3386" max="3386" width="16.85546875" style="78" customWidth="1"/>
    <col min="3387" max="3388" width="11.140625" style="78" bestFit="1" customWidth="1"/>
    <col min="3389" max="3628" width="11.42578125" style="78"/>
    <col min="3629" max="3629" width="2.28515625" style="78" bestFit="1" customWidth="1"/>
    <col min="3630" max="3630" width="86.42578125" style="78" bestFit="1" customWidth="1"/>
    <col min="3631" max="3631" width="10.28515625" style="78" bestFit="1" customWidth="1"/>
    <col min="3632" max="3632" width="11.140625" style="78" bestFit="1" customWidth="1"/>
    <col min="3633" max="3633" width="15.140625" style="78" bestFit="1" customWidth="1"/>
    <col min="3634" max="3634" width="11.140625" style="78" bestFit="1" customWidth="1"/>
    <col min="3635" max="3635" width="15.140625" style="78" bestFit="1" customWidth="1"/>
    <col min="3636" max="3636" width="3.7109375" style="78" customWidth="1"/>
    <col min="3637" max="3637" width="11.140625" style="78" customWidth="1"/>
    <col min="3638" max="3638" width="11.42578125" style="78"/>
    <col min="3639" max="3639" width="72.140625" style="78" bestFit="1" customWidth="1"/>
    <col min="3640" max="3640" width="12.85546875" style="78" customWidth="1"/>
    <col min="3641" max="3641" width="11.140625" style="78" customWidth="1"/>
    <col min="3642" max="3642" width="16.85546875" style="78" customWidth="1"/>
    <col min="3643" max="3644" width="11.140625" style="78" bestFit="1" customWidth="1"/>
    <col min="3645" max="3884" width="11.42578125" style="78"/>
    <col min="3885" max="3885" width="2.28515625" style="78" bestFit="1" customWidth="1"/>
    <col min="3886" max="3886" width="86.42578125" style="78" bestFit="1" customWidth="1"/>
    <col min="3887" max="3887" width="10.28515625" style="78" bestFit="1" customWidth="1"/>
    <col min="3888" max="3888" width="11.140625" style="78" bestFit="1" customWidth="1"/>
    <col min="3889" max="3889" width="15.140625" style="78" bestFit="1" customWidth="1"/>
    <col min="3890" max="3890" width="11.140625" style="78" bestFit="1" customWidth="1"/>
    <col min="3891" max="3891" width="15.140625" style="78" bestFit="1" customWidth="1"/>
    <col min="3892" max="3892" width="3.7109375" style="78" customWidth="1"/>
    <col min="3893" max="3893" width="11.140625" style="78" customWidth="1"/>
    <col min="3894" max="3894" width="11.42578125" style="78"/>
    <col min="3895" max="3895" width="72.140625" style="78" bestFit="1" customWidth="1"/>
    <col min="3896" max="3896" width="12.85546875" style="78" customWidth="1"/>
    <col min="3897" max="3897" width="11.140625" style="78" customWidth="1"/>
    <col min="3898" max="3898" width="16.85546875" style="78" customWidth="1"/>
    <col min="3899" max="3900" width="11.140625" style="78" bestFit="1" customWidth="1"/>
    <col min="3901" max="4140" width="11.42578125" style="78"/>
    <col min="4141" max="4141" width="2.28515625" style="78" bestFit="1" customWidth="1"/>
    <col min="4142" max="4142" width="86.42578125" style="78" bestFit="1" customWidth="1"/>
    <col min="4143" max="4143" width="10.28515625" style="78" bestFit="1" customWidth="1"/>
    <col min="4144" max="4144" width="11.140625" style="78" bestFit="1" customWidth="1"/>
    <col min="4145" max="4145" width="15.140625" style="78" bestFit="1" customWidth="1"/>
    <col min="4146" max="4146" width="11.140625" style="78" bestFit="1" customWidth="1"/>
    <col min="4147" max="4147" width="15.140625" style="78" bestFit="1" customWidth="1"/>
    <col min="4148" max="4148" width="3.7109375" style="78" customWidth="1"/>
    <col min="4149" max="4149" width="11.140625" style="78" customWidth="1"/>
    <col min="4150" max="4150" width="11.42578125" style="78"/>
    <col min="4151" max="4151" width="72.140625" style="78" bestFit="1" customWidth="1"/>
    <col min="4152" max="4152" width="12.85546875" style="78" customWidth="1"/>
    <col min="4153" max="4153" width="11.140625" style="78" customWidth="1"/>
    <col min="4154" max="4154" width="16.85546875" style="78" customWidth="1"/>
    <col min="4155" max="4156" width="11.140625" style="78" bestFit="1" customWidth="1"/>
    <col min="4157" max="4396" width="11.42578125" style="78"/>
    <col min="4397" max="4397" width="2.28515625" style="78" bestFit="1" customWidth="1"/>
    <col min="4398" max="4398" width="86.42578125" style="78" bestFit="1" customWidth="1"/>
    <col min="4399" max="4399" width="10.28515625" style="78" bestFit="1" customWidth="1"/>
    <col min="4400" max="4400" width="11.140625" style="78" bestFit="1" customWidth="1"/>
    <col min="4401" max="4401" width="15.140625" style="78" bestFit="1" customWidth="1"/>
    <col min="4402" max="4402" width="11.140625" style="78" bestFit="1" customWidth="1"/>
    <col min="4403" max="4403" width="15.140625" style="78" bestFit="1" customWidth="1"/>
    <col min="4404" max="4404" width="3.7109375" style="78" customWidth="1"/>
    <col min="4405" max="4405" width="11.140625" style="78" customWidth="1"/>
    <col min="4406" max="4406" width="11.42578125" style="78"/>
    <col min="4407" max="4407" width="72.140625" style="78" bestFit="1" customWidth="1"/>
    <col min="4408" max="4408" width="12.85546875" style="78" customWidth="1"/>
    <col min="4409" max="4409" width="11.140625" style="78" customWidth="1"/>
    <col min="4410" max="4410" width="16.85546875" style="78" customWidth="1"/>
    <col min="4411" max="4412" width="11.140625" style="78" bestFit="1" customWidth="1"/>
    <col min="4413" max="4652" width="11.42578125" style="78"/>
    <col min="4653" max="4653" width="2.28515625" style="78" bestFit="1" customWidth="1"/>
    <col min="4654" max="4654" width="86.42578125" style="78" bestFit="1" customWidth="1"/>
    <col min="4655" max="4655" width="10.28515625" style="78" bestFit="1" customWidth="1"/>
    <col min="4656" max="4656" width="11.140625" style="78" bestFit="1" customWidth="1"/>
    <col min="4657" max="4657" width="15.140625" style="78" bestFit="1" customWidth="1"/>
    <col min="4658" max="4658" width="11.140625" style="78" bestFit="1" customWidth="1"/>
    <col min="4659" max="4659" width="15.140625" style="78" bestFit="1" customWidth="1"/>
    <col min="4660" max="4660" width="3.7109375" style="78" customWidth="1"/>
    <col min="4661" max="4661" width="11.140625" style="78" customWidth="1"/>
    <col min="4662" max="4662" width="11.42578125" style="78"/>
    <col min="4663" max="4663" width="72.140625" style="78" bestFit="1" customWidth="1"/>
    <col min="4664" max="4664" width="12.85546875" style="78" customWidth="1"/>
    <col min="4665" max="4665" width="11.140625" style="78" customWidth="1"/>
    <col min="4666" max="4666" width="16.85546875" style="78" customWidth="1"/>
    <col min="4667" max="4668" width="11.140625" style="78" bestFit="1" customWidth="1"/>
    <col min="4669" max="4908" width="11.42578125" style="78"/>
    <col min="4909" max="4909" width="2.28515625" style="78" bestFit="1" customWidth="1"/>
    <col min="4910" max="4910" width="86.42578125" style="78" bestFit="1" customWidth="1"/>
    <col min="4911" max="4911" width="10.28515625" style="78" bestFit="1" customWidth="1"/>
    <col min="4912" max="4912" width="11.140625" style="78" bestFit="1" customWidth="1"/>
    <col min="4913" max="4913" width="15.140625" style="78" bestFit="1" customWidth="1"/>
    <col min="4914" max="4914" width="11.140625" style="78" bestFit="1" customWidth="1"/>
    <col min="4915" max="4915" width="15.140625" style="78" bestFit="1" customWidth="1"/>
    <col min="4916" max="4916" width="3.7109375" style="78" customWidth="1"/>
    <col min="4917" max="4917" width="11.140625" style="78" customWidth="1"/>
    <col min="4918" max="4918" width="11.42578125" style="78"/>
    <col min="4919" max="4919" width="72.140625" style="78" bestFit="1" customWidth="1"/>
    <col min="4920" max="4920" width="12.85546875" style="78" customWidth="1"/>
    <col min="4921" max="4921" width="11.140625" style="78" customWidth="1"/>
    <col min="4922" max="4922" width="16.85546875" style="78" customWidth="1"/>
    <col min="4923" max="4924" width="11.140625" style="78" bestFit="1" customWidth="1"/>
    <col min="4925" max="5164" width="11.42578125" style="78"/>
    <col min="5165" max="5165" width="2.28515625" style="78" bestFit="1" customWidth="1"/>
    <col min="5166" max="5166" width="86.42578125" style="78" bestFit="1" customWidth="1"/>
    <col min="5167" max="5167" width="10.28515625" style="78" bestFit="1" customWidth="1"/>
    <col min="5168" max="5168" width="11.140625" style="78" bestFit="1" customWidth="1"/>
    <col min="5169" max="5169" width="15.140625" style="78" bestFit="1" customWidth="1"/>
    <col min="5170" max="5170" width="11.140625" style="78" bestFit="1" customWidth="1"/>
    <col min="5171" max="5171" width="15.140625" style="78" bestFit="1" customWidth="1"/>
    <col min="5172" max="5172" width="3.7109375" style="78" customWidth="1"/>
    <col min="5173" max="5173" width="11.140625" style="78" customWidth="1"/>
    <col min="5174" max="5174" width="11.42578125" style="78"/>
    <col min="5175" max="5175" width="72.140625" style="78" bestFit="1" customWidth="1"/>
    <col min="5176" max="5176" width="12.85546875" style="78" customWidth="1"/>
    <col min="5177" max="5177" width="11.140625" style="78" customWidth="1"/>
    <col min="5178" max="5178" width="16.85546875" style="78" customWidth="1"/>
    <col min="5179" max="5180" width="11.140625" style="78" bestFit="1" customWidth="1"/>
    <col min="5181" max="5420" width="11.42578125" style="78"/>
    <col min="5421" max="5421" width="2.28515625" style="78" bestFit="1" customWidth="1"/>
    <col min="5422" max="5422" width="86.42578125" style="78" bestFit="1" customWidth="1"/>
    <col min="5423" max="5423" width="10.28515625" style="78" bestFit="1" customWidth="1"/>
    <col min="5424" max="5424" width="11.140625" style="78" bestFit="1" customWidth="1"/>
    <col min="5425" max="5425" width="15.140625" style="78" bestFit="1" customWidth="1"/>
    <col min="5426" max="5426" width="11.140625" style="78" bestFit="1" customWidth="1"/>
    <col min="5427" max="5427" width="15.140625" style="78" bestFit="1" customWidth="1"/>
    <col min="5428" max="5428" width="3.7109375" style="78" customWidth="1"/>
    <col min="5429" max="5429" width="11.140625" style="78" customWidth="1"/>
    <col min="5430" max="5430" width="11.42578125" style="78"/>
    <col min="5431" max="5431" width="72.140625" style="78" bestFit="1" customWidth="1"/>
    <col min="5432" max="5432" width="12.85546875" style="78" customWidth="1"/>
    <col min="5433" max="5433" width="11.140625" style="78" customWidth="1"/>
    <col min="5434" max="5434" width="16.85546875" style="78" customWidth="1"/>
    <col min="5435" max="5436" width="11.140625" style="78" bestFit="1" customWidth="1"/>
    <col min="5437" max="5676" width="11.42578125" style="78"/>
    <col min="5677" max="5677" width="2.28515625" style="78" bestFit="1" customWidth="1"/>
    <col min="5678" max="5678" width="86.42578125" style="78" bestFit="1" customWidth="1"/>
    <col min="5679" max="5679" width="10.28515625" style="78" bestFit="1" customWidth="1"/>
    <col min="5680" max="5680" width="11.140625" style="78" bestFit="1" customWidth="1"/>
    <col min="5681" max="5681" width="15.140625" style="78" bestFit="1" customWidth="1"/>
    <col min="5682" max="5682" width="11.140625" style="78" bestFit="1" customWidth="1"/>
    <col min="5683" max="5683" width="15.140625" style="78" bestFit="1" customWidth="1"/>
    <col min="5684" max="5684" width="3.7109375" style="78" customWidth="1"/>
    <col min="5685" max="5685" width="11.140625" style="78" customWidth="1"/>
    <col min="5686" max="5686" width="11.42578125" style="78"/>
    <col min="5687" max="5687" width="72.140625" style="78" bestFit="1" customWidth="1"/>
    <col min="5688" max="5688" width="12.85546875" style="78" customWidth="1"/>
    <col min="5689" max="5689" width="11.140625" style="78" customWidth="1"/>
    <col min="5690" max="5690" width="16.85546875" style="78" customWidth="1"/>
    <col min="5691" max="5692" width="11.140625" style="78" bestFit="1" customWidth="1"/>
    <col min="5693" max="5932" width="11.42578125" style="78"/>
    <col min="5933" max="5933" width="2.28515625" style="78" bestFit="1" customWidth="1"/>
    <col min="5934" max="5934" width="86.42578125" style="78" bestFit="1" customWidth="1"/>
    <col min="5935" max="5935" width="10.28515625" style="78" bestFit="1" customWidth="1"/>
    <col min="5936" max="5936" width="11.140625" style="78" bestFit="1" customWidth="1"/>
    <col min="5937" max="5937" width="15.140625" style="78" bestFit="1" customWidth="1"/>
    <col min="5938" max="5938" width="11.140625" style="78" bestFit="1" customWidth="1"/>
    <col min="5939" max="5939" width="15.140625" style="78" bestFit="1" customWidth="1"/>
    <col min="5940" max="5940" width="3.7109375" style="78" customWidth="1"/>
    <col min="5941" max="5941" width="11.140625" style="78" customWidth="1"/>
    <col min="5942" max="5942" width="11.42578125" style="78"/>
    <col min="5943" max="5943" width="72.140625" style="78" bestFit="1" customWidth="1"/>
    <col min="5944" max="5944" width="12.85546875" style="78" customWidth="1"/>
    <col min="5945" max="5945" width="11.140625" style="78" customWidth="1"/>
    <col min="5946" max="5946" width="16.85546875" style="78" customWidth="1"/>
    <col min="5947" max="5948" width="11.140625" style="78" bestFit="1" customWidth="1"/>
    <col min="5949" max="6188" width="11.42578125" style="78"/>
    <col min="6189" max="6189" width="2.28515625" style="78" bestFit="1" customWidth="1"/>
    <col min="6190" max="6190" width="86.42578125" style="78" bestFit="1" customWidth="1"/>
    <col min="6191" max="6191" width="10.28515625" style="78" bestFit="1" customWidth="1"/>
    <col min="6192" max="6192" width="11.140625" style="78" bestFit="1" customWidth="1"/>
    <col min="6193" max="6193" width="15.140625" style="78" bestFit="1" customWidth="1"/>
    <col min="6194" max="6194" width="11.140625" style="78" bestFit="1" customWidth="1"/>
    <col min="6195" max="6195" width="15.140625" style="78" bestFit="1" customWidth="1"/>
    <col min="6196" max="6196" width="3.7109375" style="78" customWidth="1"/>
    <col min="6197" max="6197" width="11.140625" style="78" customWidth="1"/>
    <col min="6198" max="6198" width="11.42578125" style="78"/>
    <col min="6199" max="6199" width="72.140625" style="78" bestFit="1" customWidth="1"/>
    <col min="6200" max="6200" width="12.85546875" style="78" customWidth="1"/>
    <col min="6201" max="6201" width="11.140625" style="78" customWidth="1"/>
    <col min="6202" max="6202" width="16.85546875" style="78" customWidth="1"/>
    <col min="6203" max="6204" width="11.140625" style="78" bestFit="1" customWidth="1"/>
    <col min="6205" max="6444" width="11.42578125" style="78"/>
    <col min="6445" max="6445" width="2.28515625" style="78" bestFit="1" customWidth="1"/>
    <col min="6446" max="6446" width="86.42578125" style="78" bestFit="1" customWidth="1"/>
    <col min="6447" max="6447" width="10.28515625" style="78" bestFit="1" customWidth="1"/>
    <col min="6448" max="6448" width="11.140625" style="78" bestFit="1" customWidth="1"/>
    <col min="6449" max="6449" width="15.140625" style="78" bestFit="1" customWidth="1"/>
    <col min="6450" max="6450" width="11.140625" style="78" bestFit="1" customWidth="1"/>
    <col min="6451" max="6451" width="15.140625" style="78" bestFit="1" customWidth="1"/>
    <col min="6452" max="6452" width="3.7109375" style="78" customWidth="1"/>
    <col min="6453" max="6453" width="11.140625" style="78" customWidth="1"/>
    <col min="6454" max="6454" width="11.42578125" style="78"/>
    <col min="6455" max="6455" width="72.140625" style="78" bestFit="1" customWidth="1"/>
    <col min="6456" max="6456" width="12.85546875" style="78" customWidth="1"/>
    <col min="6457" max="6457" width="11.140625" style="78" customWidth="1"/>
    <col min="6458" max="6458" width="16.85546875" style="78" customWidth="1"/>
    <col min="6459" max="6460" width="11.140625" style="78" bestFit="1" customWidth="1"/>
    <col min="6461" max="6700" width="11.42578125" style="78"/>
    <col min="6701" max="6701" width="2.28515625" style="78" bestFit="1" customWidth="1"/>
    <col min="6702" max="6702" width="86.42578125" style="78" bestFit="1" customWidth="1"/>
    <col min="6703" max="6703" width="10.28515625" style="78" bestFit="1" customWidth="1"/>
    <col min="6704" max="6704" width="11.140625" style="78" bestFit="1" customWidth="1"/>
    <col min="6705" max="6705" width="15.140625" style="78" bestFit="1" customWidth="1"/>
    <col min="6706" max="6706" width="11.140625" style="78" bestFit="1" customWidth="1"/>
    <col min="6707" max="6707" width="15.140625" style="78" bestFit="1" customWidth="1"/>
    <col min="6708" max="6708" width="3.7109375" style="78" customWidth="1"/>
    <col min="6709" max="6709" width="11.140625" style="78" customWidth="1"/>
    <col min="6710" max="6710" width="11.42578125" style="78"/>
    <col min="6711" max="6711" width="72.140625" style="78" bestFit="1" customWidth="1"/>
    <col min="6712" max="6712" width="12.85546875" style="78" customWidth="1"/>
    <col min="6713" max="6713" width="11.140625" style="78" customWidth="1"/>
    <col min="6714" max="6714" width="16.85546875" style="78" customWidth="1"/>
    <col min="6715" max="6716" width="11.140625" style="78" bestFit="1" customWidth="1"/>
    <col min="6717" max="6956" width="11.42578125" style="78"/>
    <col min="6957" max="6957" width="2.28515625" style="78" bestFit="1" customWidth="1"/>
    <col min="6958" max="6958" width="86.42578125" style="78" bestFit="1" customWidth="1"/>
    <col min="6959" max="6959" width="10.28515625" style="78" bestFit="1" customWidth="1"/>
    <col min="6960" max="6960" width="11.140625" style="78" bestFit="1" customWidth="1"/>
    <col min="6961" max="6961" width="15.140625" style="78" bestFit="1" customWidth="1"/>
    <col min="6962" max="6962" width="11.140625" style="78" bestFit="1" customWidth="1"/>
    <col min="6963" max="6963" width="15.140625" style="78" bestFit="1" customWidth="1"/>
    <col min="6964" max="6964" width="3.7109375" style="78" customWidth="1"/>
    <col min="6965" max="6965" width="11.140625" style="78" customWidth="1"/>
    <col min="6966" max="6966" width="11.42578125" style="78"/>
    <col min="6967" max="6967" width="72.140625" style="78" bestFit="1" customWidth="1"/>
    <col min="6968" max="6968" width="12.85546875" style="78" customWidth="1"/>
    <col min="6969" max="6969" width="11.140625" style="78" customWidth="1"/>
    <col min="6970" max="6970" width="16.85546875" style="78" customWidth="1"/>
    <col min="6971" max="6972" width="11.140625" style="78" bestFit="1" customWidth="1"/>
    <col min="6973" max="7212" width="11.42578125" style="78"/>
    <col min="7213" max="7213" width="2.28515625" style="78" bestFit="1" customWidth="1"/>
    <col min="7214" max="7214" width="86.42578125" style="78" bestFit="1" customWidth="1"/>
    <col min="7215" max="7215" width="10.28515625" style="78" bestFit="1" customWidth="1"/>
    <col min="7216" max="7216" width="11.140625" style="78" bestFit="1" customWidth="1"/>
    <col min="7217" max="7217" width="15.140625" style="78" bestFit="1" customWidth="1"/>
    <col min="7218" max="7218" width="11.140625" style="78" bestFit="1" customWidth="1"/>
    <col min="7219" max="7219" width="15.140625" style="78" bestFit="1" customWidth="1"/>
    <col min="7220" max="7220" width="3.7109375" style="78" customWidth="1"/>
    <col min="7221" max="7221" width="11.140625" style="78" customWidth="1"/>
    <col min="7222" max="7222" width="11.42578125" style="78"/>
    <col min="7223" max="7223" width="72.140625" style="78" bestFit="1" customWidth="1"/>
    <col min="7224" max="7224" width="12.85546875" style="78" customWidth="1"/>
    <col min="7225" max="7225" width="11.140625" style="78" customWidth="1"/>
    <col min="7226" max="7226" width="16.85546875" style="78" customWidth="1"/>
    <col min="7227" max="7228" width="11.140625" style="78" bestFit="1" customWidth="1"/>
    <col min="7229" max="7468" width="11.42578125" style="78"/>
    <col min="7469" max="7469" width="2.28515625" style="78" bestFit="1" customWidth="1"/>
    <col min="7470" max="7470" width="86.42578125" style="78" bestFit="1" customWidth="1"/>
    <col min="7471" max="7471" width="10.28515625" style="78" bestFit="1" customWidth="1"/>
    <col min="7472" max="7472" width="11.140625" style="78" bestFit="1" customWidth="1"/>
    <col min="7473" max="7473" width="15.140625" style="78" bestFit="1" customWidth="1"/>
    <col min="7474" max="7474" width="11.140625" style="78" bestFit="1" customWidth="1"/>
    <col min="7475" max="7475" width="15.140625" style="78" bestFit="1" customWidth="1"/>
    <col min="7476" max="7476" width="3.7109375" style="78" customWidth="1"/>
    <col min="7477" max="7477" width="11.140625" style="78" customWidth="1"/>
    <col min="7478" max="7478" width="11.42578125" style="78"/>
    <col min="7479" max="7479" width="72.140625" style="78" bestFit="1" customWidth="1"/>
    <col min="7480" max="7480" width="12.85546875" style="78" customWidth="1"/>
    <col min="7481" max="7481" width="11.140625" style="78" customWidth="1"/>
    <col min="7482" max="7482" width="16.85546875" style="78" customWidth="1"/>
    <col min="7483" max="7484" width="11.140625" style="78" bestFit="1" customWidth="1"/>
    <col min="7485" max="7724" width="11.42578125" style="78"/>
    <col min="7725" max="7725" width="2.28515625" style="78" bestFit="1" customWidth="1"/>
    <col min="7726" max="7726" width="86.42578125" style="78" bestFit="1" customWidth="1"/>
    <col min="7727" max="7727" width="10.28515625" style="78" bestFit="1" customWidth="1"/>
    <col min="7728" max="7728" width="11.140625" style="78" bestFit="1" customWidth="1"/>
    <col min="7729" max="7729" width="15.140625" style="78" bestFit="1" customWidth="1"/>
    <col min="7730" max="7730" width="11.140625" style="78" bestFit="1" customWidth="1"/>
    <col min="7731" max="7731" width="15.140625" style="78" bestFit="1" customWidth="1"/>
    <col min="7732" max="7732" width="3.7109375" style="78" customWidth="1"/>
    <col min="7733" max="7733" width="11.140625" style="78" customWidth="1"/>
    <col min="7734" max="7734" width="11.42578125" style="78"/>
    <col min="7735" max="7735" width="72.140625" style="78" bestFit="1" customWidth="1"/>
    <col min="7736" max="7736" width="12.85546875" style="78" customWidth="1"/>
    <col min="7737" max="7737" width="11.140625" style="78" customWidth="1"/>
    <col min="7738" max="7738" width="16.85546875" style="78" customWidth="1"/>
    <col min="7739" max="7740" width="11.140625" style="78" bestFit="1" customWidth="1"/>
    <col min="7741" max="7980" width="11.42578125" style="78"/>
    <col min="7981" max="7981" width="2.28515625" style="78" bestFit="1" customWidth="1"/>
    <col min="7982" max="7982" width="86.42578125" style="78" bestFit="1" customWidth="1"/>
    <col min="7983" max="7983" width="10.28515625" style="78" bestFit="1" customWidth="1"/>
    <col min="7984" max="7984" width="11.140625" style="78" bestFit="1" customWidth="1"/>
    <col min="7985" max="7985" width="15.140625" style="78" bestFit="1" customWidth="1"/>
    <col min="7986" max="7986" width="11.140625" style="78" bestFit="1" customWidth="1"/>
    <col min="7987" max="7987" width="15.140625" style="78" bestFit="1" customWidth="1"/>
    <col min="7988" max="7988" width="3.7109375" style="78" customWidth="1"/>
    <col min="7989" max="7989" width="11.140625" style="78" customWidth="1"/>
    <col min="7990" max="7990" width="11.42578125" style="78"/>
    <col min="7991" max="7991" width="72.140625" style="78" bestFit="1" customWidth="1"/>
    <col min="7992" max="7992" width="12.85546875" style="78" customWidth="1"/>
    <col min="7993" max="7993" width="11.140625" style="78" customWidth="1"/>
    <col min="7994" max="7994" width="16.85546875" style="78" customWidth="1"/>
    <col min="7995" max="7996" width="11.140625" style="78" bestFit="1" customWidth="1"/>
    <col min="7997" max="8236" width="11.42578125" style="78"/>
    <col min="8237" max="8237" width="2.28515625" style="78" bestFit="1" customWidth="1"/>
    <col min="8238" max="8238" width="86.42578125" style="78" bestFit="1" customWidth="1"/>
    <col min="8239" max="8239" width="10.28515625" style="78" bestFit="1" customWidth="1"/>
    <col min="8240" max="8240" width="11.140625" style="78" bestFit="1" customWidth="1"/>
    <col min="8241" max="8241" width="15.140625" style="78" bestFit="1" customWidth="1"/>
    <col min="8242" max="8242" width="11.140625" style="78" bestFit="1" customWidth="1"/>
    <col min="8243" max="8243" width="15.140625" style="78" bestFit="1" customWidth="1"/>
    <col min="8244" max="8244" width="3.7109375" style="78" customWidth="1"/>
    <col min="8245" max="8245" width="11.140625" style="78" customWidth="1"/>
    <col min="8246" max="8246" width="11.42578125" style="78"/>
    <col min="8247" max="8247" width="72.140625" style="78" bestFit="1" customWidth="1"/>
    <col min="8248" max="8248" width="12.85546875" style="78" customWidth="1"/>
    <col min="8249" max="8249" width="11.140625" style="78" customWidth="1"/>
    <col min="8250" max="8250" width="16.85546875" style="78" customWidth="1"/>
    <col min="8251" max="8252" width="11.140625" style="78" bestFit="1" customWidth="1"/>
    <col min="8253" max="8492" width="11.42578125" style="78"/>
    <col min="8493" max="8493" width="2.28515625" style="78" bestFit="1" customWidth="1"/>
    <col min="8494" max="8494" width="86.42578125" style="78" bestFit="1" customWidth="1"/>
    <col min="8495" max="8495" width="10.28515625" style="78" bestFit="1" customWidth="1"/>
    <col min="8496" max="8496" width="11.140625" style="78" bestFit="1" customWidth="1"/>
    <col min="8497" max="8497" width="15.140625" style="78" bestFit="1" customWidth="1"/>
    <col min="8498" max="8498" width="11.140625" style="78" bestFit="1" customWidth="1"/>
    <col min="8499" max="8499" width="15.140625" style="78" bestFit="1" customWidth="1"/>
    <col min="8500" max="8500" width="3.7109375" style="78" customWidth="1"/>
    <col min="8501" max="8501" width="11.140625" style="78" customWidth="1"/>
    <col min="8502" max="8502" width="11.42578125" style="78"/>
    <col min="8503" max="8503" width="72.140625" style="78" bestFit="1" customWidth="1"/>
    <col min="8504" max="8504" width="12.85546875" style="78" customWidth="1"/>
    <col min="8505" max="8505" width="11.140625" style="78" customWidth="1"/>
    <col min="8506" max="8506" width="16.85546875" style="78" customWidth="1"/>
    <col min="8507" max="8508" width="11.140625" style="78" bestFit="1" customWidth="1"/>
    <col min="8509" max="8748" width="11.42578125" style="78"/>
    <col min="8749" max="8749" width="2.28515625" style="78" bestFit="1" customWidth="1"/>
    <col min="8750" max="8750" width="86.42578125" style="78" bestFit="1" customWidth="1"/>
    <col min="8751" max="8751" width="10.28515625" style="78" bestFit="1" customWidth="1"/>
    <col min="8752" max="8752" width="11.140625" style="78" bestFit="1" customWidth="1"/>
    <col min="8753" max="8753" width="15.140625" style="78" bestFit="1" customWidth="1"/>
    <col min="8754" max="8754" width="11.140625" style="78" bestFit="1" customWidth="1"/>
    <col min="8755" max="8755" width="15.140625" style="78" bestFit="1" customWidth="1"/>
    <col min="8756" max="8756" width="3.7109375" style="78" customWidth="1"/>
    <col min="8757" max="8757" width="11.140625" style="78" customWidth="1"/>
    <col min="8758" max="8758" width="11.42578125" style="78"/>
    <col min="8759" max="8759" width="72.140625" style="78" bestFit="1" customWidth="1"/>
    <col min="8760" max="8760" width="12.85546875" style="78" customWidth="1"/>
    <col min="8761" max="8761" width="11.140625" style="78" customWidth="1"/>
    <col min="8762" max="8762" width="16.85546875" style="78" customWidth="1"/>
    <col min="8763" max="8764" width="11.140625" style="78" bestFit="1" customWidth="1"/>
    <col min="8765" max="9004" width="11.42578125" style="78"/>
    <col min="9005" max="9005" width="2.28515625" style="78" bestFit="1" customWidth="1"/>
    <col min="9006" max="9006" width="86.42578125" style="78" bestFit="1" customWidth="1"/>
    <col min="9007" max="9007" width="10.28515625" style="78" bestFit="1" customWidth="1"/>
    <col min="9008" max="9008" width="11.140625" style="78" bestFit="1" customWidth="1"/>
    <col min="9009" max="9009" width="15.140625" style="78" bestFit="1" customWidth="1"/>
    <col min="9010" max="9010" width="11.140625" style="78" bestFit="1" customWidth="1"/>
    <col min="9011" max="9011" width="15.140625" style="78" bestFit="1" customWidth="1"/>
    <col min="9012" max="9012" width="3.7109375" style="78" customWidth="1"/>
    <col min="9013" max="9013" width="11.140625" style="78" customWidth="1"/>
    <col min="9014" max="9014" width="11.42578125" style="78"/>
    <col min="9015" max="9015" width="72.140625" style="78" bestFit="1" customWidth="1"/>
    <col min="9016" max="9016" width="12.85546875" style="78" customWidth="1"/>
    <col min="9017" max="9017" width="11.140625" style="78" customWidth="1"/>
    <col min="9018" max="9018" width="16.85546875" style="78" customWidth="1"/>
    <col min="9019" max="9020" width="11.140625" style="78" bestFit="1" customWidth="1"/>
    <col min="9021" max="9260" width="11.42578125" style="78"/>
    <col min="9261" max="9261" width="2.28515625" style="78" bestFit="1" customWidth="1"/>
    <col min="9262" max="9262" width="86.42578125" style="78" bestFit="1" customWidth="1"/>
    <col min="9263" max="9263" width="10.28515625" style="78" bestFit="1" customWidth="1"/>
    <col min="9264" max="9264" width="11.140625" style="78" bestFit="1" customWidth="1"/>
    <col min="9265" max="9265" width="15.140625" style="78" bestFit="1" customWidth="1"/>
    <col min="9266" max="9266" width="11.140625" style="78" bestFit="1" customWidth="1"/>
    <col min="9267" max="9267" width="15.140625" style="78" bestFit="1" customWidth="1"/>
    <col min="9268" max="9268" width="3.7109375" style="78" customWidth="1"/>
    <col min="9269" max="9269" width="11.140625" style="78" customWidth="1"/>
    <col min="9270" max="9270" width="11.42578125" style="78"/>
    <col min="9271" max="9271" width="72.140625" style="78" bestFit="1" customWidth="1"/>
    <col min="9272" max="9272" width="12.85546875" style="78" customWidth="1"/>
    <col min="9273" max="9273" width="11.140625" style="78" customWidth="1"/>
    <col min="9274" max="9274" width="16.85546875" style="78" customWidth="1"/>
    <col min="9275" max="9276" width="11.140625" style="78" bestFit="1" customWidth="1"/>
    <col min="9277" max="9516" width="11.42578125" style="78"/>
    <col min="9517" max="9517" width="2.28515625" style="78" bestFit="1" customWidth="1"/>
    <col min="9518" max="9518" width="86.42578125" style="78" bestFit="1" customWidth="1"/>
    <col min="9519" max="9519" width="10.28515625" style="78" bestFit="1" customWidth="1"/>
    <col min="9520" max="9520" width="11.140625" style="78" bestFit="1" customWidth="1"/>
    <col min="9521" max="9521" width="15.140625" style="78" bestFit="1" customWidth="1"/>
    <col min="9522" max="9522" width="11.140625" style="78" bestFit="1" customWidth="1"/>
    <col min="9523" max="9523" width="15.140625" style="78" bestFit="1" customWidth="1"/>
    <col min="9524" max="9524" width="3.7109375" style="78" customWidth="1"/>
    <col min="9525" max="9525" width="11.140625" style="78" customWidth="1"/>
    <col min="9526" max="9526" width="11.42578125" style="78"/>
    <col min="9527" max="9527" width="72.140625" style="78" bestFit="1" customWidth="1"/>
    <col min="9528" max="9528" width="12.85546875" style="78" customWidth="1"/>
    <col min="9529" max="9529" width="11.140625" style="78" customWidth="1"/>
    <col min="9530" max="9530" width="16.85546875" style="78" customWidth="1"/>
    <col min="9531" max="9532" width="11.140625" style="78" bestFit="1" customWidth="1"/>
    <col min="9533" max="9772" width="11.42578125" style="78"/>
    <col min="9773" max="9773" width="2.28515625" style="78" bestFit="1" customWidth="1"/>
    <col min="9774" max="9774" width="86.42578125" style="78" bestFit="1" customWidth="1"/>
    <col min="9775" max="9775" width="10.28515625" style="78" bestFit="1" customWidth="1"/>
    <col min="9776" max="9776" width="11.140625" style="78" bestFit="1" customWidth="1"/>
    <col min="9777" max="9777" width="15.140625" style="78" bestFit="1" customWidth="1"/>
    <col min="9778" max="9778" width="11.140625" style="78" bestFit="1" customWidth="1"/>
    <col min="9779" max="9779" width="15.140625" style="78" bestFit="1" customWidth="1"/>
    <col min="9780" max="9780" width="3.7109375" style="78" customWidth="1"/>
    <col min="9781" max="9781" width="11.140625" style="78" customWidth="1"/>
    <col min="9782" max="9782" width="11.42578125" style="78"/>
    <col min="9783" max="9783" width="72.140625" style="78" bestFit="1" customWidth="1"/>
    <col min="9784" max="9784" width="12.85546875" style="78" customWidth="1"/>
    <col min="9785" max="9785" width="11.140625" style="78" customWidth="1"/>
    <col min="9786" max="9786" width="16.85546875" style="78" customWidth="1"/>
    <col min="9787" max="9788" width="11.140625" style="78" bestFit="1" customWidth="1"/>
    <col min="9789" max="10028" width="11.42578125" style="78"/>
    <col min="10029" max="10029" width="2.28515625" style="78" bestFit="1" customWidth="1"/>
    <col min="10030" max="10030" width="86.42578125" style="78" bestFit="1" customWidth="1"/>
    <col min="10031" max="10031" width="10.28515625" style="78" bestFit="1" customWidth="1"/>
    <col min="10032" max="10032" width="11.140625" style="78" bestFit="1" customWidth="1"/>
    <col min="10033" max="10033" width="15.140625" style="78" bestFit="1" customWidth="1"/>
    <col min="10034" max="10034" width="11.140625" style="78" bestFit="1" customWidth="1"/>
    <col min="10035" max="10035" width="15.140625" style="78" bestFit="1" customWidth="1"/>
    <col min="10036" max="10036" width="3.7109375" style="78" customWidth="1"/>
    <col min="10037" max="10037" width="11.140625" style="78" customWidth="1"/>
    <col min="10038" max="10038" width="11.42578125" style="78"/>
    <col min="10039" max="10039" width="72.140625" style="78" bestFit="1" customWidth="1"/>
    <col min="10040" max="10040" width="12.85546875" style="78" customWidth="1"/>
    <col min="10041" max="10041" width="11.140625" style="78" customWidth="1"/>
    <col min="10042" max="10042" width="16.85546875" style="78" customWidth="1"/>
    <col min="10043" max="10044" width="11.140625" style="78" bestFit="1" customWidth="1"/>
    <col min="10045" max="10284" width="11.42578125" style="78"/>
    <col min="10285" max="10285" width="2.28515625" style="78" bestFit="1" customWidth="1"/>
    <col min="10286" max="10286" width="86.42578125" style="78" bestFit="1" customWidth="1"/>
    <col min="10287" max="10287" width="10.28515625" style="78" bestFit="1" customWidth="1"/>
    <col min="10288" max="10288" width="11.140625" style="78" bestFit="1" customWidth="1"/>
    <col min="10289" max="10289" width="15.140625" style="78" bestFit="1" customWidth="1"/>
    <col min="10290" max="10290" width="11.140625" style="78" bestFit="1" customWidth="1"/>
    <col min="10291" max="10291" width="15.140625" style="78" bestFit="1" customWidth="1"/>
    <col min="10292" max="10292" width="3.7109375" style="78" customWidth="1"/>
    <col min="10293" max="10293" width="11.140625" style="78" customWidth="1"/>
    <col min="10294" max="10294" width="11.42578125" style="78"/>
    <col min="10295" max="10295" width="72.140625" style="78" bestFit="1" customWidth="1"/>
    <col min="10296" max="10296" width="12.85546875" style="78" customWidth="1"/>
    <col min="10297" max="10297" width="11.140625" style="78" customWidth="1"/>
    <col min="10298" max="10298" width="16.85546875" style="78" customWidth="1"/>
    <col min="10299" max="10300" width="11.140625" style="78" bestFit="1" customWidth="1"/>
    <col min="10301" max="10540" width="11.42578125" style="78"/>
    <col min="10541" max="10541" width="2.28515625" style="78" bestFit="1" customWidth="1"/>
    <col min="10542" max="10542" width="86.42578125" style="78" bestFit="1" customWidth="1"/>
    <col min="10543" max="10543" width="10.28515625" style="78" bestFit="1" customWidth="1"/>
    <col min="10544" max="10544" width="11.140625" style="78" bestFit="1" customWidth="1"/>
    <col min="10545" max="10545" width="15.140625" style="78" bestFit="1" customWidth="1"/>
    <col min="10546" max="10546" width="11.140625" style="78" bestFit="1" customWidth="1"/>
    <col min="10547" max="10547" width="15.140625" style="78" bestFit="1" customWidth="1"/>
    <col min="10548" max="10548" width="3.7109375" style="78" customWidth="1"/>
    <col min="10549" max="10549" width="11.140625" style="78" customWidth="1"/>
    <col min="10550" max="10550" width="11.42578125" style="78"/>
    <col min="10551" max="10551" width="72.140625" style="78" bestFit="1" customWidth="1"/>
    <col min="10552" max="10552" width="12.85546875" style="78" customWidth="1"/>
    <col min="10553" max="10553" width="11.140625" style="78" customWidth="1"/>
    <col min="10554" max="10554" width="16.85546875" style="78" customWidth="1"/>
    <col min="10555" max="10556" width="11.140625" style="78" bestFit="1" customWidth="1"/>
    <col min="10557" max="10796" width="11.42578125" style="78"/>
    <col min="10797" max="10797" width="2.28515625" style="78" bestFit="1" customWidth="1"/>
    <col min="10798" max="10798" width="86.42578125" style="78" bestFit="1" customWidth="1"/>
    <col min="10799" max="10799" width="10.28515625" style="78" bestFit="1" customWidth="1"/>
    <col min="10800" max="10800" width="11.140625" style="78" bestFit="1" customWidth="1"/>
    <col min="10801" max="10801" width="15.140625" style="78" bestFit="1" customWidth="1"/>
    <col min="10802" max="10802" width="11.140625" style="78" bestFit="1" customWidth="1"/>
    <col min="10803" max="10803" width="15.140625" style="78" bestFit="1" customWidth="1"/>
    <col min="10804" max="10804" width="3.7109375" style="78" customWidth="1"/>
    <col min="10805" max="10805" width="11.140625" style="78" customWidth="1"/>
    <col min="10806" max="10806" width="11.42578125" style="78"/>
    <col min="10807" max="10807" width="72.140625" style="78" bestFit="1" customWidth="1"/>
    <col min="10808" max="10808" width="12.85546875" style="78" customWidth="1"/>
    <col min="10809" max="10809" width="11.140625" style="78" customWidth="1"/>
    <col min="10810" max="10810" width="16.85546875" style="78" customWidth="1"/>
    <col min="10811" max="10812" width="11.140625" style="78" bestFit="1" customWidth="1"/>
    <col min="10813" max="11052" width="11.42578125" style="78"/>
    <col min="11053" max="11053" width="2.28515625" style="78" bestFit="1" customWidth="1"/>
    <col min="11054" max="11054" width="86.42578125" style="78" bestFit="1" customWidth="1"/>
    <col min="11055" max="11055" width="10.28515625" style="78" bestFit="1" customWidth="1"/>
    <col min="11056" max="11056" width="11.140625" style="78" bestFit="1" customWidth="1"/>
    <col min="11057" max="11057" width="15.140625" style="78" bestFit="1" customWidth="1"/>
    <col min="11058" max="11058" width="11.140625" style="78" bestFit="1" customWidth="1"/>
    <col min="11059" max="11059" width="15.140625" style="78" bestFit="1" customWidth="1"/>
    <col min="11060" max="11060" width="3.7109375" style="78" customWidth="1"/>
    <col min="11061" max="11061" width="11.140625" style="78" customWidth="1"/>
    <col min="11062" max="11062" width="11.42578125" style="78"/>
    <col min="11063" max="11063" width="72.140625" style="78" bestFit="1" customWidth="1"/>
    <col min="11064" max="11064" width="12.85546875" style="78" customWidth="1"/>
    <col min="11065" max="11065" width="11.140625" style="78" customWidth="1"/>
    <col min="11066" max="11066" width="16.85546875" style="78" customWidth="1"/>
    <col min="11067" max="11068" width="11.140625" style="78" bestFit="1" customWidth="1"/>
    <col min="11069" max="11308" width="11.42578125" style="78"/>
    <col min="11309" max="11309" width="2.28515625" style="78" bestFit="1" customWidth="1"/>
    <col min="11310" max="11310" width="86.42578125" style="78" bestFit="1" customWidth="1"/>
    <col min="11311" max="11311" width="10.28515625" style="78" bestFit="1" customWidth="1"/>
    <col min="11312" max="11312" width="11.140625" style="78" bestFit="1" customWidth="1"/>
    <col min="11313" max="11313" width="15.140625" style="78" bestFit="1" customWidth="1"/>
    <col min="11314" max="11314" width="11.140625" style="78" bestFit="1" customWidth="1"/>
    <col min="11315" max="11315" width="15.140625" style="78" bestFit="1" customWidth="1"/>
    <col min="11316" max="11316" width="3.7109375" style="78" customWidth="1"/>
    <col min="11317" max="11317" width="11.140625" style="78" customWidth="1"/>
    <col min="11318" max="11318" width="11.42578125" style="78"/>
    <col min="11319" max="11319" width="72.140625" style="78" bestFit="1" customWidth="1"/>
    <col min="11320" max="11320" width="12.85546875" style="78" customWidth="1"/>
    <col min="11321" max="11321" width="11.140625" style="78" customWidth="1"/>
    <col min="11322" max="11322" width="16.85546875" style="78" customWidth="1"/>
    <col min="11323" max="11324" width="11.140625" style="78" bestFit="1" customWidth="1"/>
    <col min="11325" max="11564" width="11.42578125" style="78"/>
    <col min="11565" max="11565" width="2.28515625" style="78" bestFit="1" customWidth="1"/>
    <col min="11566" max="11566" width="86.42578125" style="78" bestFit="1" customWidth="1"/>
    <col min="11567" max="11567" width="10.28515625" style="78" bestFit="1" customWidth="1"/>
    <col min="11568" max="11568" width="11.140625" style="78" bestFit="1" customWidth="1"/>
    <col min="11569" max="11569" width="15.140625" style="78" bestFit="1" customWidth="1"/>
    <col min="11570" max="11570" width="11.140625" style="78" bestFit="1" customWidth="1"/>
    <col min="11571" max="11571" width="15.140625" style="78" bestFit="1" customWidth="1"/>
    <col min="11572" max="11572" width="3.7109375" style="78" customWidth="1"/>
    <col min="11573" max="11573" width="11.140625" style="78" customWidth="1"/>
    <col min="11574" max="11574" width="11.42578125" style="78"/>
    <col min="11575" max="11575" width="72.140625" style="78" bestFit="1" customWidth="1"/>
    <col min="11576" max="11576" width="12.85546875" style="78" customWidth="1"/>
    <col min="11577" max="11577" width="11.140625" style="78" customWidth="1"/>
    <col min="11578" max="11578" width="16.85546875" style="78" customWidth="1"/>
    <col min="11579" max="11580" width="11.140625" style="78" bestFit="1" customWidth="1"/>
    <col min="11581" max="11820" width="11.42578125" style="78"/>
    <col min="11821" max="11821" width="2.28515625" style="78" bestFit="1" customWidth="1"/>
    <col min="11822" max="11822" width="86.42578125" style="78" bestFit="1" customWidth="1"/>
    <col min="11823" max="11823" width="10.28515625" style="78" bestFit="1" customWidth="1"/>
    <col min="11824" max="11824" width="11.140625" style="78" bestFit="1" customWidth="1"/>
    <col min="11825" max="11825" width="15.140625" style="78" bestFit="1" customWidth="1"/>
    <col min="11826" max="11826" width="11.140625" style="78" bestFit="1" customWidth="1"/>
    <col min="11827" max="11827" width="15.140625" style="78" bestFit="1" customWidth="1"/>
    <col min="11828" max="11828" width="3.7109375" style="78" customWidth="1"/>
    <col min="11829" max="11829" width="11.140625" style="78" customWidth="1"/>
    <col min="11830" max="11830" width="11.42578125" style="78"/>
    <col min="11831" max="11831" width="72.140625" style="78" bestFit="1" customWidth="1"/>
    <col min="11832" max="11832" width="12.85546875" style="78" customWidth="1"/>
    <col min="11833" max="11833" width="11.140625" style="78" customWidth="1"/>
    <col min="11834" max="11834" width="16.85546875" style="78" customWidth="1"/>
    <col min="11835" max="11836" width="11.140625" style="78" bestFit="1" customWidth="1"/>
    <col min="11837" max="12076" width="11.42578125" style="78"/>
    <col min="12077" max="12077" width="2.28515625" style="78" bestFit="1" customWidth="1"/>
    <col min="12078" max="12078" width="86.42578125" style="78" bestFit="1" customWidth="1"/>
    <col min="12079" max="12079" width="10.28515625" style="78" bestFit="1" customWidth="1"/>
    <col min="12080" max="12080" width="11.140625" style="78" bestFit="1" customWidth="1"/>
    <col min="12081" max="12081" width="15.140625" style="78" bestFit="1" customWidth="1"/>
    <col min="12082" max="12082" width="11.140625" style="78" bestFit="1" customWidth="1"/>
    <col min="12083" max="12083" width="15.140625" style="78" bestFit="1" customWidth="1"/>
    <col min="12084" max="12084" width="3.7109375" style="78" customWidth="1"/>
    <col min="12085" max="12085" width="11.140625" style="78" customWidth="1"/>
    <col min="12086" max="12086" width="11.42578125" style="78"/>
    <col min="12087" max="12087" width="72.140625" style="78" bestFit="1" customWidth="1"/>
    <col min="12088" max="12088" width="12.85546875" style="78" customWidth="1"/>
    <col min="12089" max="12089" width="11.140625" style="78" customWidth="1"/>
    <col min="12090" max="12090" width="16.85546875" style="78" customWidth="1"/>
    <col min="12091" max="12092" width="11.140625" style="78" bestFit="1" customWidth="1"/>
    <col min="12093" max="12332" width="11.42578125" style="78"/>
    <col min="12333" max="12333" width="2.28515625" style="78" bestFit="1" customWidth="1"/>
    <col min="12334" max="12334" width="86.42578125" style="78" bestFit="1" customWidth="1"/>
    <col min="12335" max="12335" width="10.28515625" style="78" bestFit="1" customWidth="1"/>
    <col min="12336" max="12336" width="11.140625" style="78" bestFit="1" customWidth="1"/>
    <col min="12337" max="12337" width="15.140625" style="78" bestFit="1" customWidth="1"/>
    <col min="12338" max="12338" width="11.140625" style="78" bestFit="1" customWidth="1"/>
    <col min="12339" max="12339" width="15.140625" style="78" bestFit="1" customWidth="1"/>
    <col min="12340" max="12340" width="3.7109375" style="78" customWidth="1"/>
    <col min="12341" max="12341" width="11.140625" style="78" customWidth="1"/>
    <col min="12342" max="12342" width="11.42578125" style="78"/>
    <col min="12343" max="12343" width="72.140625" style="78" bestFit="1" customWidth="1"/>
    <col min="12344" max="12344" width="12.85546875" style="78" customWidth="1"/>
    <col min="12345" max="12345" width="11.140625" style="78" customWidth="1"/>
    <col min="12346" max="12346" width="16.85546875" style="78" customWidth="1"/>
    <col min="12347" max="12348" width="11.140625" style="78" bestFit="1" customWidth="1"/>
    <col min="12349" max="12588" width="11.42578125" style="78"/>
    <col min="12589" max="12589" width="2.28515625" style="78" bestFit="1" customWidth="1"/>
    <col min="12590" max="12590" width="86.42578125" style="78" bestFit="1" customWidth="1"/>
    <col min="12591" max="12591" width="10.28515625" style="78" bestFit="1" customWidth="1"/>
    <col min="12592" max="12592" width="11.140625" style="78" bestFit="1" customWidth="1"/>
    <col min="12593" max="12593" width="15.140625" style="78" bestFit="1" customWidth="1"/>
    <col min="12594" max="12594" width="11.140625" style="78" bestFit="1" customWidth="1"/>
    <col min="12595" max="12595" width="15.140625" style="78" bestFit="1" customWidth="1"/>
    <col min="12596" max="12596" width="3.7109375" style="78" customWidth="1"/>
    <col min="12597" max="12597" width="11.140625" style="78" customWidth="1"/>
    <col min="12598" max="12598" width="11.42578125" style="78"/>
    <col min="12599" max="12599" width="72.140625" style="78" bestFit="1" customWidth="1"/>
    <col min="12600" max="12600" width="12.85546875" style="78" customWidth="1"/>
    <col min="12601" max="12601" width="11.140625" style="78" customWidth="1"/>
    <col min="12602" max="12602" width="16.85546875" style="78" customWidth="1"/>
    <col min="12603" max="12604" width="11.140625" style="78" bestFit="1" customWidth="1"/>
    <col min="12605" max="12844" width="11.42578125" style="78"/>
    <col min="12845" max="12845" width="2.28515625" style="78" bestFit="1" customWidth="1"/>
    <col min="12846" max="12846" width="86.42578125" style="78" bestFit="1" customWidth="1"/>
    <col min="12847" max="12847" width="10.28515625" style="78" bestFit="1" customWidth="1"/>
    <col min="12848" max="12848" width="11.140625" style="78" bestFit="1" customWidth="1"/>
    <col min="12849" max="12849" width="15.140625" style="78" bestFit="1" customWidth="1"/>
    <col min="12850" max="12850" width="11.140625" style="78" bestFit="1" customWidth="1"/>
    <col min="12851" max="12851" width="15.140625" style="78" bestFit="1" customWidth="1"/>
    <col min="12852" max="12852" width="3.7109375" style="78" customWidth="1"/>
    <col min="12853" max="12853" width="11.140625" style="78" customWidth="1"/>
    <col min="12854" max="12854" width="11.42578125" style="78"/>
    <col min="12855" max="12855" width="72.140625" style="78" bestFit="1" customWidth="1"/>
    <col min="12856" max="12856" width="12.85546875" style="78" customWidth="1"/>
    <col min="12857" max="12857" width="11.140625" style="78" customWidth="1"/>
    <col min="12858" max="12858" width="16.85546875" style="78" customWidth="1"/>
    <col min="12859" max="12860" width="11.140625" style="78" bestFit="1" customWidth="1"/>
    <col min="12861" max="13100" width="11.42578125" style="78"/>
    <col min="13101" max="13101" width="2.28515625" style="78" bestFit="1" customWidth="1"/>
    <col min="13102" max="13102" width="86.42578125" style="78" bestFit="1" customWidth="1"/>
    <col min="13103" max="13103" width="10.28515625" style="78" bestFit="1" customWidth="1"/>
    <col min="13104" max="13104" width="11.140625" style="78" bestFit="1" customWidth="1"/>
    <col min="13105" max="13105" width="15.140625" style="78" bestFit="1" customWidth="1"/>
    <col min="13106" max="13106" width="11.140625" style="78" bestFit="1" customWidth="1"/>
    <col min="13107" max="13107" width="15.140625" style="78" bestFit="1" customWidth="1"/>
    <col min="13108" max="13108" width="3.7109375" style="78" customWidth="1"/>
    <col min="13109" max="13109" width="11.140625" style="78" customWidth="1"/>
    <col min="13110" max="13110" width="11.42578125" style="78"/>
    <col min="13111" max="13111" width="72.140625" style="78" bestFit="1" customWidth="1"/>
    <col min="13112" max="13112" width="12.85546875" style="78" customWidth="1"/>
    <col min="13113" max="13113" width="11.140625" style="78" customWidth="1"/>
    <col min="13114" max="13114" width="16.85546875" style="78" customWidth="1"/>
    <col min="13115" max="13116" width="11.140625" style="78" bestFit="1" customWidth="1"/>
    <col min="13117" max="13356" width="11.42578125" style="78"/>
    <col min="13357" max="13357" width="2.28515625" style="78" bestFit="1" customWidth="1"/>
    <col min="13358" max="13358" width="86.42578125" style="78" bestFit="1" customWidth="1"/>
    <col min="13359" max="13359" width="10.28515625" style="78" bestFit="1" customWidth="1"/>
    <col min="13360" max="13360" width="11.140625" style="78" bestFit="1" customWidth="1"/>
    <col min="13361" max="13361" width="15.140625" style="78" bestFit="1" customWidth="1"/>
    <col min="13362" max="13362" width="11.140625" style="78" bestFit="1" customWidth="1"/>
    <col min="13363" max="13363" width="15.140625" style="78" bestFit="1" customWidth="1"/>
    <col min="13364" max="13364" width="3.7109375" style="78" customWidth="1"/>
    <col min="13365" max="13365" width="11.140625" style="78" customWidth="1"/>
    <col min="13366" max="13366" width="11.42578125" style="78"/>
    <col min="13367" max="13367" width="72.140625" style="78" bestFit="1" customWidth="1"/>
    <col min="13368" max="13368" width="12.85546875" style="78" customWidth="1"/>
    <col min="13369" max="13369" width="11.140625" style="78" customWidth="1"/>
    <col min="13370" max="13370" width="16.85546875" style="78" customWidth="1"/>
    <col min="13371" max="13372" width="11.140625" style="78" bestFit="1" customWidth="1"/>
    <col min="13373" max="13612" width="11.42578125" style="78"/>
    <col min="13613" max="13613" width="2.28515625" style="78" bestFit="1" customWidth="1"/>
    <col min="13614" max="13614" width="86.42578125" style="78" bestFit="1" customWidth="1"/>
    <col min="13615" max="13615" width="10.28515625" style="78" bestFit="1" customWidth="1"/>
    <col min="13616" max="13616" width="11.140625" style="78" bestFit="1" customWidth="1"/>
    <col min="13617" max="13617" width="15.140625" style="78" bestFit="1" customWidth="1"/>
    <col min="13618" max="13618" width="11.140625" style="78" bestFit="1" customWidth="1"/>
    <col min="13619" max="13619" width="15.140625" style="78" bestFit="1" customWidth="1"/>
    <col min="13620" max="13620" width="3.7109375" style="78" customWidth="1"/>
    <col min="13621" max="13621" width="11.140625" style="78" customWidth="1"/>
    <col min="13622" max="13622" width="11.42578125" style="78"/>
    <col min="13623" max="13623" width="72.140625" style="78" bestFit="1" customWidth="1"/>
    <col min="13624" max="13624" width="12.85546875" style="78" customWidth="1"/>
    <col min="13625" max="13625" width="11.140625" style="78" customWidth="1"/>
    <col min="13626" max="13626" width="16.85546875" style="78" customWidth="1"/>
    <col min="13627" max="13628" width="11.140625" style="78" bestFit="1" customWidth="1"/>
    <col min="13629" max="13868" width="11.42578125" style="78"/>
    <col min="13869" max="13869" width="2.28515625" style="78" bestFit="1" customWidth="1"/>
    <col min="13870" max="13870" width="86.42578125" style="78" bestFit="1" customWidth="1"/>
    <col min="13871" max="13871" width="10.28515625" style="78" bestFit="1" customWidth="1"/>
    <col min="13872" max="13872" width="11.140625" style="78" bestFit="1" customWidth="1"/>
    <col min="13873" max="13873" width="15.140625" style="78" bestFit="1" customWidth="1"/>
    <col min="13874" max="13874" width="11.140625" style="78" bestFit="1" customWidth="1"/>
    <col min="13875" max="13875" width="15.140625" style="78" bestFit="1" customWidth="1"/>
    <col min="13876" max="13876" width="3.7109375" style="78" customWidth="1"/>
    <col min="13877" max="13877" width="11.140625" style="78" customWidth="1"/>
    <col min="13878" max="13878" width="11.42578125" style="78"/>
    <col min="13879" max="13879" width="72.140625" style="78" bestFit="1" customWidth="1"/>
    <col min="13880" max="13880" width="12.85546875" style="78" customWidth="1"/>
    <col min="13881" max="13881" width="11.140625" style="78" customWidth="1"/>
    <col min="13882" max="13882" width="16.85546875" style="78" customWidth="1"/>
    <col min="13883" max="13884" width="11.140625" style="78" bestFit="1" customWidth="1"/>
    <col min="13885" max="14124" width="11.42578125" style="78"/>
    <col min="14125" max="14125" width="2.28515625" style="78" bestFit="1" customWidth="1"/>
    <col min="14126" max="14126" width="86.42578125" style="78" bestFit="1" customWidth="1"/>
    <col min="14127" max="14127" width="10.28515625" style="78" bestFit="1" customWidth="1"/>
    <col min="14128" max="14128" width="11.140625" style="78" bestFit="1" customWidth="1"/>
    <col min="14129" max="14129" width="15.140625" style="78" bestFit="1" customWidth="1"/>
    <col min="14130" max="14130" width="11.140625" style="78" bestFit="1" customWidth="1"/>
    <col min="14131" max="14131" width="15.140625" style="78" bestFit="1" customWidth="1"/>
    <col min="14132" max="14132" width="3.7109375" style="78" customWidth="1"/>
    <col min="14133" max="14133" width="11.140625" style="78" customWidth="1"/>
    <col min="14134" max="14134" width="11.42578125" style="78"/>
    <col min="14135" max="14135" width="72.140625" style="78" bestFit="1" customWidth="1"/>
    <col min="14136" max="14136" width="12.85546875" style="78" customWidth="1"/>
    <col min="14137" max="14137" width="11.140625" style="78" customWidth="1"/>
    <col min="14138" max="14138" width="16.85546875" style="78" customWidth="1"/>
    <col min="14139" max="14140" width="11.140625" style="78" bestFit="1" customWidth="1"/>
    <col min="14141" max="14380" width="11.42578125" style="78"/>
    <col min="14381" max="14381" width="2.28515625" style="78" bestFit="1" customWidth="1"/>
    <col min="14382" max="14382" width="86.42578125" style="78" bestFit="1" customWidth="1"/>
    <col min="14383" max="14383" width="10.28515625" style="78" bestFit="1" customWidth="1"/>
    <col min="14384" max="14384" width="11.140625" style="78" bestFit="1" customWidth="1"/>
    <col min="14385" max="14385" width="15.140625" style="78" bestFit="1" customWidth="1"/>
    <col min="14386" max="14386" width="11.140625" style="78" bestFit="1" customWidth="1"/>
    <col min="14387" max="14387" width="15.140625" style="78" bestFit="1" customWidth="1"/>
    <col min="14388" max="14388" width="3.7109375" style="78" customWidth="1"/>
    <col min="14389" max="14389" width="11.140625" style="78" customWidth="1"/>
    <col min="14390" max="14390" width="11.42578125" style="78"/>
    <col min="14391" max="14391" width="72.140625" style="78" bestFit="1" customWidth="1"/>
    <col min="14392" max="14392" width="12.85546875" style="78" customWidth="1"/>
    <col min="14393" max="14393" width="11.140625" style="78" customWidth="1"/>
    <col min="14394" max="14394" width="16.85546875" style="78" customWidth="1"/>
    <col min="14395" max="14396" width="11.140625" style="78" bestFit="1" customWidth="1"/>
    <col min="14397" max="14636" width="11.42578125" style="78"/>
    <col min="14637" max="14637" width="2.28515625" style="78" bestFit="1" customWidth="1"/>
    <col min="14638" max="14638" width="86.42578125" style="78" bestFit="1" customWidth="1"/>
    <col min="14639" max="14639" width="10.28515625" style="78" bestFit="1" customWidth="1"/>
    <col min="14640" max="14640" width="11.140625" style="78" bestFit="1" customWidth="1"/>
    <col min="14641" max="14641" width="15.140625" style="78" bestFit="1" customWidth="1"/>
    <col min="14642" max="14642" width="11.140625" style="78" bestFit="1" customWidth="1"/>
    <col min="14643" max="14643" width="15.140625" style="78" bestFit="1" customWidth="1"/>
    <col min="14644" max="14644" width="3.7109375" style="78" customWidth="1"/>
    <col min="14645" max="14645" width="11.140625" style="78" customWidth="1"/>
    <col min="14646" max="14646" width="11.42578125" style="78"/>
    <col min="14647" max="14647" width="72.140625" style="78" bestFit="1" customWidth="1"/>
    <col min="14648" max="14648" width="12.85546875" style="78" customWidth="1"/>
    <col min="14649" max="14649" width="11.140625" style="78" customWidth="1"/>
    <col min="14650" max="14650" width="16.85546875" style="78" customWidth="1"/>
    <col min="14651" max="14652" width="11.140625" style="78" bestFit="1" customWidth="1"/>
    <col min="14653" max="14892" width="11.42578125" style="78"/>
    <col min="14893" max="14893" width="2.28515625" style="78" bestFit="1" customWidth="1"/>
    <col min="14894" max="14894" width="86.42578125" style="78" bestFit="1" customWidth="1"/>
    <col min="14895" max="14895" width="10.28515625" style="78" bestFit="1" customWidth="1"/>
    <col min="14896" max="14896" width="11.140625" style="78" bestFit="1" customWidth="1"/>
    <col min="14897" max="14897" width="15.140625" style="78" bestFit="1" customWidth="1"/>
    <col min="14898" max="14898" width="11.140625" style="78" bestFit="1" customWidth="1"/>
    <col min="14899" max="14899" width="15.140625" style="78" bestFit="1" customWidth="1"/>
    <col min="14900" max="14900" width="3.7109375" style="78" customWidth="1"/>
    <col min="14901" max="14901" width="11.140625" style="78" customWidth="1"/>
    <col min="14902" max="14902" width="11.42578125" style="78"/>
    <col min="14903" max="14903" width="72.140625" style="78" bestFit="1" customWidth="1"/>
    <col min="14904" max="14904" width="12.85546875" style="78" customWidth="1"/>
    <col min="14905" max="14905" width="11.140625" style="78" customWidth="1"/>
    <col min="14906" max="14906" width="16.85546875" style="78" customWidth="1"/>
    <col min="14907" max="14908" width="11.140625" style="78" bestFit="1" customWidth="1"/>
    <col min="14909" max="15148" width="11.42578125" style="78"/>
    <col min="15149" max="15149" width="2.28515625" style="78" bestFit="1" customWidth="1"/>
    <col min="15150" max="15150" width="86.42578125" style="78" bestFit="1" customWidth="1"/>
    <col min="15151" max="15151" width="10.28515625" style="78" bestFit="1" customWidth="1"/>
    <col min="15152" max="15152" width="11.140625" style="78" bestFit="1" customWidth="1"/>
    <col min="15153" max="15153" width="15.140625" style="78" bestFit="1" customWidth="1"/>
    <col min="15154" max="15154" width="11.140625" style="78" bestFit="1" customWidth="1"/>
    <col min="15155" max="15155" width="15.140625" style="78" bestFit="1" customWidth="1"/>
    <col min="15156" max="15156" width="3.7109375" style="78" customWidth="1"/>
    <col min="15157" max="15157" width="11.140625" style="78" customWidth="1"/>
    <col min="15158" max="15158" width="11.42578125" style="78"/>
    <col min="15159" max="15159" width="72.140625" style="78" bestFit="1" customWidth="1"/>
    <col min="15160" max="15160" width="12.85546875" style="78" customWidth="1"/>
    <col min="15161" max="15161" width="11.140625" style="78" customWidth="1"/>
    <col min="15162" max="15162" width="16.85546875" style="78" customWidth="1"/>
    <col min="15163" max="15164" width="11.140625" style="78" bestFit="1" customWidth="1"/>
    <col min="15165" max="15404" width="11.42578125" style="78"/>
    <col min="15405" max="15405" width="2.28515625" style="78" bestFit="1" customWidth="1"/>
    <col min="15406" max="15406" width="86.42578125" style="78" bestFit="1" customWidth="1"/>
    <col min="15407" max="15407" width="10.28515625" style="78" bestFit="1" customWidth="1"/>
    <col min="15408" max="15408" width="11.140625" style="78" bestFit="1" customWidth="1"/>
    <col min="15409" max="15409" width="15.140625" style="78" bestFit="1" customWidth="1"/>
    <col min="15410" max="15410" width="11.140625" style="78" bestFit="1" customWidth="1"/>
    <col min="15411" max="15411" width="15.140625" style="78" bestFit="1" customWidth="1"/>
    <col min="15412" max="15412" width="3.7109375" style="78" customWidth="1"/>
    <col min="15413" max="15413" width="11.140625" style="78" customWidth="1"/>
    <col min="15414" max="15414" width="11.42578125" style="78"/>
    <col min="15415" max="15415" width="72.140625" style="78" bestFit="1" customWidth="1"/>
    <col min="15416" max="15416" width="12.85546875" style="78" customWidth="1"/>
    <col min="15417" max="15417" width="11.140625" style="78" customWidth="1"/>
    <col min="15418" max="15418" width="16.85546875" style="78" customWidth="1"/>
    <col min="15419" max="15420" width="11.140625" style="78" bestFit="1" customWidth="1"/>
    <col min="15421" max="15660" width="11.42578125" style="78"/>
    <col min="15661" max="15661" width="2.28515625" style="78" bestFit="1" customWidth="1"/>
    <col min="15662" max="15662" width="86.42578125" style="78" bestFit="1" customWidth="1"/>
    <col min="15663" max="15663" width="10.28515625" style="78" bestFit="1" customWidth="1"/>
    <col min="15664" max="15664" width="11.140625" style="78" bestFit="1" customWidth="1"/>
    <col min="15665" max="15665" width="15.140625" style="78" bestFit="1" customWidth="1"/>
    <col min="15666" max="15666" width="11.140625" style="78" bestFit="1" customWidth="1"/>
    <col min="15667" max="15667" width="15.140625" style="78" bestFit="1" customWidth="1"/>
    <col min="15668" max="15668" width="3.7109375" style="78" customWidth="1"/>
    <col min="15669" max="15669" width="11.140625" style="78" customWidth="1"/>
    <col min="15670" max="15670" width="11.42578125" style="78"/>
    <col min="15671" max="15671" width="72.140625" style="78" bestFit="1" customWidth="1"/>
    <col min="15672" max="15672" width="12.85546875" style="78" customWidth="1"/>
    <col min="15673" max="15673" width="11.140625" style="78" customWidth="1"/>
    <col min="15674" max="15674" width="16.85546875" style="78" customWidth="1"/>
    <col min="15675" max="15676" width="11.140625" style="78" bestFit="1" customWidth="1"/>
    <col min="15677" max="15916" width="11.42578125" style="78"/>
    <col min="15917" max="15917" width="2.28515625" style="78" bestFit="1" customWidth="1"/>
    <col min="15918" max="15918" width="86.42578125" style="78" bestFit="1" customWidth="1"/>
    <col min="15919" max="15919" width="10.28515625" style="78" bestFit="1" customWidth="1"/>
    <col min="15920" max="15920" width="11.140625" style="78" bestFit="1" customWidth="1"/>
    <col min="15921" max="15921" width="15.140625" style="78" bestFit="1" customWidth="1"/>
    <col min="15922" max="15922" width="11.140625" style="78" bestFit="1" customWidth="1"/>
    <col min="15923" max="15923" width="15.140625" style="78" bestFit="1" customWidth="1"/>
    <col min="15924" max="15924" width="3.7109375" style="78" customWidth="1"/>
    <col min="15925" max="15925" width="11.140625" style="78" customWidth="1"/>
    <col min="15926" max="15926" width="11.42578125" style="78"/>
    <col min="15927" max="15927" width="72.140625" style="78" bestFit="1" customWidth="1"/>
    <col min="15928" max="15928" width="12.85546875" style="78" customWidth="1"/>
    <col min="15929" max="15929" width="11.140625" style="78" customWidth="1"/>
    <col min="15930" max="15930" width="16.85546875" style="78" customWidth="1"/>
    <col min="15931" max="15932" width="11.140625" style="78" bestFit="1" customWidth="1"/>
    <col min="15933" max="16384" width="11.42578125" style="78"/>
  </cols>
  <sheetData>
    <row r="1" spans="2:26" s="92" customFormat="1" ht="12.75" customHeight="1" x14ac:dyDescent="0.2">
      <c r="B1" s="4" t="s">
        <v>162</v>
      </c>
    </row>
    <row r="2" spans="2:26" s="75" customFormat="1" ht="12.75" customHeight="1" x14ac:dyDescent="0.2">
      <c r="B2" s="24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2:26" s="92" customFormat="1" ht="12.75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s="92" customFormat="1" ht="12.75" customHeight="1" thickBot="1" x14ac:dyDescent="0.3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2:26" ht="18" customHeight="1" x14ac:dyDescent="0.2">
      <c r="B5" s="77"/>
      <c r="C5" s="99" t="s">
        <v>246</v>
      </c>
      <c r="D5" s="99" t="s">
        <v>3</v>
      </c>
      <c r="E5" s="99" t="s">
        <v>4</v>
      </c>
      <c r="F5" s="99" t="s">
        <v>5</v>
      </c>
      <c r="G5" s="99" t="s">
        <v>6</v>
      </c>
      <c r="H5" s="99" t="s">
        <v>7</v>
      </c>
      <c r="I5" s="99" t="s">
        <v>8</v>
      </c>
      <c r="J5" s="99" t="s">
        <v>9</v>
      </c>
      <c r="K5" s="99" t="s">
        <v>10</v>
      </c>
      <c r="L5" s="99" t="s">
        <v>11</v>
      </c>
      <c r="M5" s="99" t="s">
        <v>12</v>
      </c>
      <c r="N5" s="99" t="s">
        <v>13</v>
      </c>
      <c r="O5" s="99" t="s">
        <v>14</v>
      </c>
      <c r="P5" s="99" t="s">
        <v>15</v>
      </c>
      <c r="Q5" s="99" t="s">
        <v>16</v>
      </c>
      <c r="R5" s="99" t="s">
        <v>17</v>
      </c>
      <c r="S5" s="100" t="s">
        <v>18</v>
      </c>
      <c r="T5" s="100" t="s">
        <v>19</v>
      </c>
      <c r="U5" s="99" t="s">
        <v>20</v>
      </c>
      <c r="V5" s="99" t="s">
        <v>21</v>
      </c>
      <c r="W5" s="99" t="s">
        <v>22</v>
      </c>
      <c r="X5" s="99" t="s">
        <v>23</v>
      </c>
      <c r="Y5" s="99" t="s">
        <v>24</v>
      </c>
      <c r="Z5" s="100" t="s">
        <v>25</v>
      </c>
    </row>
    <row r="6" spans="2:26" ht="12.75" customHeight="1" x14ac:dyDescent="0.25">
      <c r="B6" s="76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2:26" ht="12.75" customHeight="1" x14ac:dyDescent="0.25">
      <c r="B7" s="79" t="s">
        <v>163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2:26" ht="12.75" customHeight="1" x14ac:dyDescent="0.25">
      <c r="B8" s="79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2:26" ht="12.75" customHeight="1" x14ac:dyDescent="0.25">
      <c r="B9" s="82" t="s">
        <v>164</v>
      </c>
      <c r="C9" s="102">
        <v>2669041</v>
      </c>
      <c r="D9" s="102">
        <v>1602406</v>
      </c>
      <c r="E9" s="102">
        <v>1238231</v>
      </c>
      <c r="F9" s="102">
        <v>664667</v>
      </c>
      <c r="G9" s="102">
        <v>2307799</v>
      </c>
      <c r="H9" s="102">
        <v>1732635</v>
      </c>
      <c r="I9" s="102">
        <v>995255</v>
      </c>
      <c r="J9" s="102">
        <v>532190</v>
      </c>
      <c r="K9" s="102">
        <v>2135667</v>
      </c>
      <c r="L9" s="102">
        <v>1516625</v>
      </c>
      <c r="M9" s="102">
        <v>1079725</v>
      </c>
      <c r="N9" s="102">
        <v>630150</v>
      </c>
      <c r="O9" s="102">
        <v>1223987</v>
      </c>
      <c r="P9" s="102">
        <v>489221</v>
      </c>
      <c r="Q9" s="102">
        <v>147420</v>
      </c>
      <c r="R9" s="102">
        <v>669791</v>
      </c>
      <c r="S9" s="102">
        <v>3859045</v>
      </c>
      <c r="T9" s="102">
        <v>3462874</v>
      </c>
      <c r="U9" s="102">
        <v>1716236</v>
      </c>
      <c r="V9" s="102">
        <v>759239</v>
      </c>
      <c r="W9" s="102">
        <v>3834172</v>
      </c>
      <c r="X9" s="102">
        <v>2745901</v>
      </c>
      <c r="Y9" s="102">
        <v>2077854</v>
      </c>
      <c r="Z9" s="102">
        <v>504753</v>
      </c>
    </row>
    <row r="10" spans="2:26" ht="12.75" customHeight="1" x14ac:dyDescent="0.25">
      <c r="B10" s="82" t="s">
        <v>165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1189557</v>
      </c>
      <c r="T10" s="102">
        <v>1189557</v>
      </c>
      <c r="U10" s="102">
        <v>83596</v>
      </c>
      <c r="V10" s="102">
        <v>35935</v>
      </c>
      <c r="W10" s="102">
        <v>75578</v>
      </c>
      <c r="X10" s="102">
        <v>40402</v>
      </c>
      <c r="Y10" s="102">
        <v>28002</v>
      </c>
      <c r="Z10" s="102">
        <v>6163</v>
      </c>
    </row>
    <row r="11" spans="2:26" ht="12.75" customHeight="1" x14ac:dyDescent="0.25">
      <c r="B11" s="80" t="s">
        <v>166</v>
      </c>
      <c r="C11" s="103">
        <f>SUM(C9:C10)</f>
        <v>2669041</v>
      </c>
      <c r="D11" s="103">
        <f>SUM(D9:D10)</f>
        <v>1602406</v>
      </c>
      <c r="E11" s="103">
        <f>SUM(E9:E10)</f>
        <v>1238231</v>
      </c>
      <c r="F11" s="103">
        <f>SUM(F9:F10)</f>
        <v>664667</v>
      </c>
      <c r="G11" s="103">
        <f t="shared" ref="G11:Z11" si="0">SUM(G9:G10)</f>
        <v>2307799</v>
      </c>
      <c r="H11" s="103">
        <f t="shared" si="0"/>
        <v>1732635</v>
      </c>
      <c r="I11" s="103">
        <f t="shared" si="0"/>
        <v>995255</v>
      </c>
      <c r="J11" s="103">
        <f t="shared" si="0"/>
        <v>532190</v>
      </c>
      <c r="K11" s="103">
        <f t="shared" si="0"/>
        <v>2135667</v>
      </c>
      <c r="L11" s="103">
        <f t="shared" si="0"/>
        <v>1516625</v>
      </c>
      <c r="M11" s="103">
        <f t="shared" si="0"/>
        <v>1079725</v>
      </c>
      <c r="N11" s="103">
        <f t="shared" si="0"/>
        <v>630150</v>
      </c>
      <c r="O11" s="103">
        <f t="shared" si="0"/>
        <v>1223987</v>
      </c>
      <c r="P11" s="103">
        <f t="shared" si="0"/>
        <v>489221</v>
      </c>
      <c r="Q11" s="103">
        <f t="shared" si="0"/>
        <v>147420</v>
      </c>
      <c r="R11" s="103">
        <f t="shared" si="0"/>
        <v>669791</v>
      </c>
      <c r="S11" s="103">
        <f t="shared" si="0"/>
        <v>5048602</v>
      </c>
      <c r="T11" s="103">
        <f t="shared" si="0"/>
        <v>4652431</v>
      </c>
      <c r="U11" s="103">
        <f t="shared" si="0"/>
        <v>1799832</v>
      </c>
      <c r="V11" s="103">
        <f t="shared" si="0"/>
        <v>795174</v>
      </c>
      <c r="W11" s="103">
        <f t="shared" si="0"/>
        <v>3909750</v>
      </c>
      <c r="X11" s="103">
        <f t="shared" si="0"/>
        <v>2786303</v>
      </c>
      <c r="Y11" s="103">
        <f t="shared" si="0"/>
        <v>2105856</v>
      </c>
      <c r="Z11" s="103">
        <f t="shared" si="0"/>
        <v>510916</v>
      </c>
    </row>
    <row r="12" spans="2:26" ht="12.75" customHeight="1" x14ac:dyDescent="0.25">
      <c r="B12" s="80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</row>
    <row r="13" spans="2:26" ht="26.25" customHeight="1" x14ac:dyDescent="0.25">
      <c r="B13" s="81" t="s">
        <v>167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2:26" ht="12.75" customHeight="1" x14ac:dyDescent="0.25">
      <c r="B14" s="82" t="s">
        <v>168</v>
      </c>
      <c r="C14" s="102">
        <v>2650447</v>
      </c>
      <c r="D14" s="102">
        <v>2045697</v>
      </c>
      <c r="E14" s="102">
        <v>1343542</v>
      </c>
      <c r="F14" s="102">
        <v>684147</v>
      </c>
      <c r="G14" s="102">
        <v>2071041</v>
      </c>
      <c r="H14" s="102">
        <v>1511124</v>
      </c>
      <c r="I14" s="102">
        <v>1009114</v>
      </c>
      <c r="J14" s="102">
        <v>471223</v>
      </c>
      <c r="K14" s="102">
        <v>1951552</v>
      </c>
      <c r="L14" s="102">
        <v>1433850</v>
      </c>
      <c r="M14" s="102">
        <v>795963</v>
      </c>
      <c r="N14" s="102">
        <v>419656</v>
      </c>
      <c r="O14" s="102">
        <v>1298681</v>
      </c>
      <c r="P14" s="102">
        <v>963354</v>
      </c>
      <c r="Q14" s="102">
        <v>690867</v>
      </c>
      <c r="R14" s="102">
        <v>305700</v>
      </c>
      <c r="S14" s="102">
        <v>601040</v>
      </c>
      <c r="T14" s="102">
        <v>547032</v>
      </c>
      <c r="U14" s="102">
        <v>226126</v>
      </c>
      <c r="V14" s="102">
        <v>109984</v>
      </c>
      <c r="W14" s="102">
        <v>456456</v>
      </c>
      <c r="X14" s="102">
        <v>346207</v>
      </c>
      <c r="Y14" s="102">
        <v>282439</v>
      </c>
      <c r="Z14" s="102">
        <v>184806</v>
      </c>
    </row>
    <row r="15" spans="2:26" ht="12.75" customHeight="1" x14ac:dyDescent="0.25">
      <c r="B15" s="82" t="s">
        <v>169</v>
      </c>
      <c r="C15" s="102">
        <v>-119557</v>
      </c>
      <c r="D15" s="102">
        <v>-94742</v>
      </c>
      <c r="E15" s="102">
        <v>-66137</v>
      </c>
      <c r="F15" s="102">
        <v>-36806</v>
      </c>
      <c r="G15" s="102">
        <v>-120800</v>
      </c>
      <c r="H15" s="102">
        <v>-88600</v>
      </c>
      <c r="I15" s="102">
        <v>-62556</v>
      </c>
      <c r="J15" s="102">
        <v>-33051</v>
      </c>
      <c r="K15" s="102">
        <v>-114370</v>
      </c>
      <c r="L15" s="102">
        <v>-87910</v>
      </c>
      <c r="M15" s="102">
        <v>-62359</v>
      </c>
      <c r="N15" s="102">
        <v>-36944</v>
      </c>
      <c r="O15" s="102">
        <v>-118439</v>
      </c>
      <c r="P15" s="102">
        <v>-89157</v>
      </c>
      <c r="Q15" s="102">
        <v>-78146</v>
      </c>
      <c r="R15" s="102">
        <v>-41919</v>
      </c>
      <c r="S15" s="102">
        <v>-134482</v>
      </c>
      <c r="T15" s="102">
        <v>-96458</v>
      </c>
      <c r="U15" s="102">
        <v>-60148</v>
      </c>
      <c r="V15" s="102">
        <v>-30795</v>
      </c>
      <c r="W15" s="102">
        <v>-94307</v>
      </c>
      <c r="X15" s="102">
        <v>-56953</v>
      </c>
      <c r="Y15" s="102">
        <v>-33555</v>
      </c>
      <c r="Z15" s="102">
        <v>-20200</v>
      </c>
    </row>
    <row r="16" spans="2:26" ht="12.75" customHeight="1" x14ac:dyDescent="0.25">
      <c r="B16" s="82" t="s">
        <v>170</v>
      </c>
      <c r="C16" s="102">
        <v>-867817</v>
      </c>
      <c r="D16" s="102">
        <v>-563403</v>
      </c>
      <c r="E16" s="102">
        <v>-329669</v>
      </c>
      <c r="F16" s="102">
        <v>-204960</v>
      </c>
      <c r="G16" s="102">
        <v>-833630</v>
      </c>
      <c r="H16" s="102">
        <v>-597298</v>
      </c>
      <c r="I16" s="102">
        <v>-385277</v>
      </c>
      <c r="J16" s="102">
        <v>-202886</v>
      </c>
      <c r="K16" s="102">
        <v>-730094</v>
      </c>
      <c r="L16" s="102">
        <v>-561622</v>
      </c>
      <c r="M16" s="102">
        <v>-393015</v>
      </c>
      <c r="N16" s="102">
        <v>-238365</v>
      </c>
      <c r="O16" s="102">
        <v>-769248</v>
      </c>
      <c r="P16" s="102">
        <v>-582687</v>
      </c>
      <c r="Q16" s="102">
        <v>-547268</v>
      </c>
      <c r="R16" s="102">
        <v>-267530</v>
      </c>
      <c r="S16" s="102">
        <v>-1084986</v>
      </c>
      <c r="T16" s="102">
        <v>-824674</v>
      </c>
      <c r="U16" s="102">
        <v>-538061</v>
      </c>
      <c r="V16" s="102">
        <v>-198289</v>
      </c>
      <c r="W16" s="102">
        <v>-777670</v>
      </c>
      <c r="X16" s="102">
        <v>-537659</v>
      </c>
      <c r="Y16" s="102">
        <v>-291548</v>
      </c>
      <c r="Z16" s="102">
        <v>-109468</v>
      </c>
    </row>
    <row r="17" spans="2:26" ht="12.75" customHeight="1" x14ac:dyDescent="0.25">
      <c r="B17" s="82" t="s">
        <v>171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31563</v>
      </c>
      <c r="V17" s="102">
        <v>-3400</v>
      </c>
      <c r="W17" s="102">
        <v>-1755112</v>
      </c>
      <c r="X17" s="102">
        <v>-1845346</v>
      </c>
      <c r="Y17" s="102">
        <v>-1838853</v>
      </c>
      <c r="Z17" s="102">
        <v>0</v>
      </c>
    </row>
    <row r="18" spans="2:26" ht="12.75" customHeight="1" x14ac:dyDescent="0.25">
      <c r="B18" s="82" t="s">
        <v>70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1821933</v>
      </c>
      <c r="P18" s="102">
        <v>1821933</v>
      </c>
      <c r="Q18" s="102">
        <v>1821933</v>
      </c>
      <c r="R18" s="102">
        <v>0</v>
      </c>
      <c r="S18" s="102">
        <v>0</v>
      </c>
      <c r="T18" s="102">
        <v>0</v>
      </c>
      <c r="U18" s="102">
        <v>0</v>
      </c>
      <c r="V18" s="102">
        <v>0</v>
      </c>
      <c r="W18" s="102">
        <v>0</v>
      </c>
      <c r="X18" s="102">
        <v>0</v>
      </c>
      <c r="Y18" s="102">
        <v>0</v>
      </c>
      <c r="Z18" s="102">
        <v>0</v>
      </c>
    </row>
    <row r="19" spans="2:26" ht="12.75" customHeight="1" x14ac:dyDescent="0.25">
      <c r="B19" s="82" t="s">
        <v>40</v>
      </c>
      <c r="C19" s="102">
        <v>196186</v>
      </c>
      <c r="D19" s="102">
        <v>225118</v>
      </c>
      <c r="E19" s="102">
        <v>152305</v>
      </c>
      <c r="F19" s="102">
        <v>228982</v>
      </c>
      <c r="G19" s="102">
        <v>177999</v>
      </c>
      <c r="H19" s="102">
        <v>208150</v>
      </c>
      <c r="I19" s="102">
        <v>142437</v>
      </c>
      <c r="J19" s="102">
        <v>146666</v>
      </c>
      <c r="K19" s="102">
        <v>371104</v>
      </c>
      <c r="L19" s="102">
        <v>297404</v>
      </c>
      <c r="M19" s="102">
        <v>325275</v>
      </c>
      <c r="N19" s="102">
        <v>144504</v>
      </c>
      <c r="O19" s="102">
        <v>368035</v>
      </c>
      <c r="P19" s="102">
        <v>547597</v>
      </c>
      <c r="Q19" s="102">
        <v>388271</v>
      </c>
      <c r="R19" s="102">
        <v>273849</v>
      </c>
      <c r="S19" s="102">
        <v>469226</v>
      </c>
      <c r="T19" s="102">
        <v>450474</v>
      </c>
      <c r="U19" s="102">
        <v>351616</v>
      </c>
      <c r="V19" s="102">
        <v>282105</v>
      </c>
      <c r="W19" s="102">
        <v>1260469</v>
      </c>
      <c r="X19" s="102">
        <v>1225170</v>
      </c>
      <c r="Y19" s="102">
        <v>1000235</v>
      </c>
      <c r="Z19" s="102">
        <v>257315</v>
      </c>
    </row>
    <row r="20" spans="2:26" ht="12.75" customHeight="1" x14ac:dyDescent="0.25">
      <c r="B20" s="82" t="s">
        <v>49</v>
      </c>
      <c r="C20" s="102">
        <v>381432</v>
      </c>
      <c r="D20" s="102">
        <v>466781</v>
      </c>
      <c r="E20" s="102">
        <v>364157</v>
      </c>
      <c r="F20" s="102">
        <v>41358</v>
      </c>
      <c r="G20" s="102">
        <v>421436</v>
      </c>
      <c r="H20" s="102">
        <v>420595</v>
      </c>
      <c r="I20" s="102">
        <v>287767</v>
      </c>
      <c r="J20" s="102">
        <v>88059</v>
      </c>
      <c r="K20" s="102">
        <v>-17047</v>
      </c>
      <c r="L20" s="102">
        <v>-204345</v>
      </c>
      <c r="M20" s="102">
        <v>75945</v>
      </c>
      <c r="N20" s="102">
        <v>87627</v>
      </c>
      <c r="O20" s="102">
        <v>-649134</v>
      </c>
      <c r="P20" s="102">
        <v>-461930</v>
      </c>
      <c r="Q20" s="102">
        <v>-469327</v>
      </c>
      <c r="R20" s="102">
        <v>13613</v>
      </c>
      <c r="S20" s="102">
        <v>790406</v>
      </c>
      <c r="T20" s="102">
        <v>778328</v>
      </c>
      <c r="U20" s="102">
        <v>228206</v>
      </c>
      <c r="V20" s="102">
        <v>-14256</v>
      </c>
      <c r="W20" s="102">
        <v>24896</v>
      </c>
      <c r="X20" s="102">
        <v>109436</v>
      </c>
      <c r="Y20" s="102">
        <v>67518</v>
      </c>
      <c r="Z20" s="102">
        <v>-33</v>
      </c>
    </row>
    <row r="21" spans="2:26" ht="12.75" customHeight="1" x14ac:dyDescent="0.25">
      <c r="B21" s="82" t="s">
        <v>172</v>
      </c>
      <c r="C21" s="102">
        <v>-239997</v>
      </c>
      <c r="D21" s="102">
        <v>-202001</v>
      </c>
      <c r="E21" s="102">
        <v>-164672</v>
      </c>
      <c r="F21" s="102">
        <v>-100416</v>
      </c>
      <c r="G21" s="102">
        <v>-281202</v>
      </c>
      <c r="H21" s="102">
        <v>-225398</v>
      </c>
      <c r="I21" s="102">
        <v>-162188</v>
      </c>
      <c r="J21" s="102">
        <v>-81643</v>
      </c>
      <c r="K21" s="102">
        <v>-307809</v>
      </c>
      <c r="L21" s="102">
        <v>-244675</v>
      </c>
      <c r="M21" s="102">
        <v>-176833</v>
      </c>
      <c r="N21" s="102">
        <v>-104088</v>
      </c>
      <c r="O21" s="102">
        <v>-478577</v>
      </c>
      <c r="P21" s="102">
        <v>-330115</v>
      </c>
      <c r="Q21" s="102">
        <v>-321206</v>
      </c>
      <c r="R21" s="102">
        <v>-112781</v>
      </c>
      <c r="S21" s="102">
        <v>-303137</v>
      </c>
      <c r="T21" s="102">
        <v>-215789</v>
      </c>
      <c r="U21" s="102">
        <v>-152805</v>
      </c>
      <c r="V21" s="102">
        <v>-86734</v>
      </c>
      <c r="W21" s="102">
        <v>-193547</v>
      </c>
      <c r="X21" s="102">
        <v>-83399</v>
      </c>
      <c r="Y21" s="102">
        <v>-27377</v>
      </c>
      <c r="Z21" s="102">
        <v>-22872</v>
      </c>
    </row>
    <row r="22" spans="2:26" ht="12.75" customHeight="1" x14ac:dyDescent="0.25">
      <c r="B22" s="82" t="s">
        <v>173</v>
      </c>
      <c r="C22" s="102">
        <v>234835</v>
      </c>
      <c r="D22" s="102">
        <v>172717</v>
      </c>
      <c r="E22" s="102">
        <v>116829</v>
      </c>
      <c r="F22" s="102">
        <v>59776</v>
      </c>
      <c r="G22" s="102">
        <v>257711</v>
      </c>
      <c r="H22" s="102">
        <v>192662</v>
      </c>
      <c r="I22" s="102">
        <v>131006</v>
      </c>
      <c r="J22" s="102">
        <v>66582</v>
      </c>
      <c r="K22" s="102">
        <v>267741</v>
      </c>
      <c r="L22" s="102">
        <v>192058</v>
      </c>
      <c r="M22" s="102">
        <v>129500</v>
      </c>
      <c r="N22" s="102">
        <v>66794</v>
      </c>
      <c r="O22" s="102">
        <v>266273</v>
      </c>
      <c r="P22" s="102">
        <v>193860</v>
      </c>
      <c r="Q22" s="102">
        <v>131075</v>
      </c>
      <c r="R22" s="102">
        <v>66524</v>
      </c>
      <c r="S22" s="102">
        <v>246812</v>
      </c>
      <c r="T22" s="102">
        <v>174556</v>
      </c>
      <c r="U22" s="102">
        <v>116413</v>
      </c>
      <c r="V22" s="102">
        <v>60206</v>
      </c>
      <c r="W22" s="102">
        <v>224478</v>
      </c>
      <c r="X22" s="102">
        <v>70762</v>
      </c>
      <c r="Y22" s="102">
        <v>47174</v>
      </c>
      <c r="Z22" s="102">
        <v>23589</v>
      </c>
    </row>
    <row r="23" spans="2:26" ht="12.75" customHeight="1" x14ac:dyDescent="0.25">
      <c r="B23" s="82" t="s">
        <v>174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89843</v>
      </c>
      <c r="Y23" s="102">
        <v>59850</v>
      </c>
      <c r="Z23" s="102">
        <v>30606</v>
      </c>
    </row>
    <row r="24" spans="2:26" ht="12.75" customHeight="1" x14ac:dyDescent="0.25">
      <c r="B24" s="82" t="s">
        <v>175</v>
      </c>
      <c r="C24" s="102">
        <v>204301</v>
      </c>
      <c r="D24" s="102">
        <v>148920</v>
      </c>
      <c r="E24" s="102">
        <v>95448</v>
      </c>
      <c r="F24" s="102">
        <v>46998</v>
      </c>
      <c r="G24" s="102">
        <v>181675</v>
      </c>
      <c r="H24" s="102">
        <v>132771</v>
      </c>
      <c r="I24" s="102">
        <v>87284</v>
      </c>
      <c r="J24" s="102">
        <v>43343</v>
      </c>
      <c r="K24" s="102">
        <v>165459</v>
      </c>
      <c r="L24" s="102">
        <v>123556</v>
      </c>
      <c r="M24" s="102">
        <v>79849</v>
      </c>
      <c r="N24" s="102">
        <v>40203</v>
      </c>
      <c r="O24" s="102">
        <v>155705</v>
      </c>
      <c r="P24" s="102">
        <v>116016</v>
      </c>
      <c r="Q24" s="102">
        <v>76881</v>
      </c>
      <c r="R24" s="102">
        <v>41434</v>
      </c>
      <c r="S24" s="102">
        <v>194016</v>
      </c>
      <c r="T24" s="102">
        <v>141011</v>
      </c>
      <c r="U24" s="102">
        <v>83364</v>
      </c>
      <c r="V24" s="102">
        <v>41137</v>
      </c>
      <c r="W24" s="102">
        <v>148019</v>
      </c>
      <c r="X24" s="102">
        <v>100813</v>
      </c>
      <c r="Y24" s="102">
        <v>65666</v>
      </c>
      <c r="Z24" s="102">
        <v>35034</v>
      </c>
    </row>
    <row r="25" spans="2:26" ht="12.75" customHeight="1" x14ac:dyDescent="0.25">
      <c r="B25" s="82" t="s">
        <v>176</v>
      </c>
      <c r="C25" s="102">
        <v>-161244</v>
      </c>
      <c r="D25" s="102">
        <v>-72651</v>
      </c>
      <c r="E25" s="102">
        <v>-35742</v>
      </c>
      <c r="F25" s="102">
        <v>-24016</v>
      </c>
      <c r="G25" s="102">
        <v>-82424</v>
      </c>
      <c r="H25" s="102">
        <v>-49467</v>
      </c>
      <c r="I25" s="102">
        <v>-32277</v>
      </c>
      <c r="J25" s="102">
        <v>-18970</v>
      </c>
      <c r="K25" s="102">
        <v>-62167</v>
      </c>
      <c r="L25" s="102">
        <v>-41898</v>
      </c>
      <c r="M25" s="102">
        <v>-33615</v>
      </c>
      <c r="N25" s="102">
        <v>-25734</v>
      </c>
      <c r="O25" s="102">
        <v>-79169</v>
      </c>
      <c r="P25" s="102">
        <v>-45045</v>
      </c>
      <c r="Q25" s="102">
        <v>-77305</v>
      </c>
      <c r="R25" s="102">
        <v>-42549</v>
      </c>
      <c r="S25" s="102">
        <v>-142642</v>
      </c>
      <c r="T25" s="102">
        <v>-97588</v>
      </c>
      <c r="U25" s="102">
        <v>-68719</v>
      </c>
      <c r="V25" s="102">
        <v>-28870</v>
      </c>
      <c r="W25" s="102">
        <v>-57341</v>
      </c>
      <c r="X25" s="102">
        <v>-12977</v>
      </c>
      <c r="Y25" s="102">
        <v>-4348</v>
      </c>
      <c r="Z25" s="102">
        <v>-9187</v>
      </c>
    </row>
    <row r="26" spans="2:26" ht="12.75" customHeight="1" x14ac:dyDescent="0.25">
      <c r="B26" s="82" t="s">
        <v>99</v>
      </c>
      <c r="C26" s="102">
        <v>-2587485</v>
      </c>
      <c r="D26" s="102">
        <v>-1551696</v>
      </c>
      <c r="E26" s="102">
        <v>-620085</v>
      </c>
      <c r="F26" s="102">
        <v>15931</v>
      </c>
      <c r="G26" s="102">
        <v>-923724</v>
      </c>
      <c r="H26" s="102">
        <v>-623896</v>
      </c>
      <c r="I26" s="102">
        <v>-160304</v>
      </c>
      <c r="J26" s="102">
        <v>59964</v>
      </c>
      <c r="K26" s="102">
        <v>-1070196</v>
      </c>
      <c r="L26" s="102">
        <v>-969376</v>
      </c>
      <c r="M26" s="102">
        <v>-668268</v>
      </c>
      <c r="N26" s="102">
        <v>-269120</v>
      </c>
      <c r="O26" s="102">
        <v>-1847863</v>
      </c>
      <c r="P26" s="102">
        <v>-1332293</v>
      </c>
      <c r="Q26" s="102">
        <v>-747667</v>
      </c>
      <c r="R26" s="102">
        <v>-357229</v>
      </c>
      <c r="S26" s="102">
        <v>-2502324</v>
      </c>
      <c r="T26" s="102">
        <v>-1845082</v>
      </c>
      <c r="U26" s="102">
        <v>-869738</v>
      </c>
      <c r="V26" s="102">
        <v>-397078</v>
      </c>
      <c r="W26" s="102">
        <v>-746052</v>
      </c>
      <c r="X26" s="102">
        <v>-291058</v>
      </c>
      <c r="Y26" s="102">
        <v>-24061</v>
      </c>
      <c r="Z26" s="102">
        <v>64923</v>
      </c>
    </row>
    <row r="27" spans="2:26" ht="12.75" customHeight="1" x14ac:dyDescent="0.25">
      <c r="B27" s="82" t="s">
        <v>110</v>
      </c>
      <c r="C27" s="102">
        <v>1481886</v>
      </c>
      <c r="D27" s="102">
        <v>1092755</v>
      </c>
      <c r="E27" s="102">
        <v>716231</v>
      </c>
      <c r="F27" s="102">
        <v>355020</v>
      </c>
      <c r="G27" s="102">
        <v>1465478</v>
      </c>
      <c r="H27" s="102">
        <v>1089197</v>
      </c>
      <c r="I27" s="102">
        <v>720783</v>
      </c>
      <c r="J27" s="102">
        <v>364628</v>
      </c>
      <c r="K27" s="102">
        <v>1382040</v>
      </c>
      <c r="L27" s="102">
        <v>1027232</v>
      </c>
      <c r="M27" s="102">
        <v>679455</v>
      </c>
      <c r="N27" s="102">
        <v>331415</v>
      </c>
      <c r="O27" s="102">
        <v>1233097</v>
      </c>
      <c r="P27" s="102">
        <v>914882</v>
      </c>
      <c r="Q27" s="102">
        <v>641872</v>
      </c>
      <c r="R27" s="102">
        <v>320378</v>
      </c>
      <c r="S27" s="102">
        <v>1082539</v>
      </c>
      <c r="T27" s="102">
        <v>773797</v>
      </c>
      <c r="U27" s="102">
        <v>511495</v>
      </c>
      <c r="V27" s="102">
        <v>256976</v>
      </c>
      <c r="W27" s="102">
        <v>1009912</v>
      </c>
      <c r="X27" s="102">
        <v>741896</v>
      </c>
      <c r="Y27" s="102">
        <v>494915</v>
      </c>
      <c r="Z27" s="102">
        <v>249910</v>
      </c>
    </row>
    <row r="28" spans="2:26" ht="12.75" customHeight="1" x14ac:dyDescent="0.25">
      <c r="B28" s="82" t="s">
        <v>177</v>
      </c>
      <c r="C28" s="102">
        <v>21489</v>
      </c>
      <c r="D28" s="102">
        <v>20979</v>
      </c>
      <c r="E28" s="102">
        <v>20979</v>
      </c>
      <c r="F28" s="102">
        <v>20979</v>
      </c>
      <c r="G28" s="102">
        <v>18306</v>
      </c>
      <c r="H28" s="102">
        <v>18388</v>
      </c>
      <c r="I28" s="102">
        <v>0</v>
      </c>
      <c r="J28" s="102">
        <v>0</v>
      </c>
      <c r="K28" s="102">
        <v>610057</v>
      </c>
      <c r="L28" s="102">
        <v>610057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2">
        <v>0</v>
      </c>
      <c r="V28" s="102">
        <v>0</v>
      </c>
      <c r="W28" s="102">
        <v>0</v>
      </c>
      <c r="X28" s="102">
        <v>415542</v>
      </c>
      <c r="Y28" s="102">
        <v>0</v>
      </c>
      <c r="Z28" s="102">
        <v>0</v>
      </c>
    </row>
    <row r="29" spans="2:26" ht="12.75" customHeight="1" x14ac:dyDescent="0.25">
      <c r="B29" s="82" t="s">
        <v>178</v>
      </c>
      <c r="C29" s="102">
        <v>24972</v>
      </c>
      <c r="D29" s="102">
        <v>10416</v>
      </c>
      <c r="E29" s="102">
        <v>3864</v>
      </c>
      <c r="F29" s="102">
        <v>2098</v>
      </c>
      <c r="G29" s="102">
        <v>5595</v>
      </c>
      <c r="H29" s="102">
        <v>976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</row>
    <row r="30" spans="2:26" ht="12.75" customHeight="1" x14ac:dyDescent="0.25">
      <c r="B30" s="82" t="s">
        <v>179</v>
      </c>
      <c r="C30" s="102">
        <v>270787</v>
      </c>
      <c r="D30" s="102">
        <v>240010</v>
      </c>
      <c r="E30" s="102">
        <v>154445</v>
      </c>
      <c r="F30" s="102">
        <v>70511</v>
      </c>
      <c r="G30" s="102">
        <v>345102</v>
      </c>
      <c r="H30" s="102">
        <v>227955</v>
      </c>
      <c r="I30" s="102">
        <v>159576</v>
      </c>
      <c r="J30" s="102">
        <v>86021</v>
      </c>
      <c r="K30" s="102">
        <v>92235</v>
      </c>
      <c r="L30" s="102">
        <v>204772</v>
      </c>
      <c r="M30" s="102">
        <v>63601</v>
      </c>
      <c r="N30" s="102">
        <v>-11088</v>
      </c>
      <c r="O30" s="102">
        <v>717531</v>
      </c>
      <c r="P30" s="102">
        <v>226564</v>
      </c>
      <c r="Q30" s="102">
        <v>175837</v>
      </c>
      <c r="R30" s="102">
        <v>115948</v>
      </c>
      <c r="S30" s="102">
        <v>240787</v>
      </c>
      <c r="T30" s="102">
        <v>98691</v>
      </c>
      <c r="U30" s="102">
        <v>-7207</v>
      </c>
      <c r="V30" s="102">
        <v>65962</v>
      </c>
      <c r="W30" s="102">
        <v>237294</v>
      </c>
      <c r="X30" s="102">
        <v>0</v>
      </c>
      <c r="Y30" s="102">
        <v>259610</v>
      </c>
      <c r="Z30" s="102">
        <v>129602</v>
      </c>
    </row>
    <row r="31" spans="2:26" ht="12.75" customHeight="1" x14ac:dyDescent="0.25">
      <c r="B31" s="82" t="s">
        <v>180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-1570543</v>
      </c>
      <c r="T31" s="102">
        <v>-1570543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</row>
    <row r="32" spans="2:26" ht="12.75" customHeight="1" x14ac:dyDescent="0.25">
      <c r="B32" s="82" t="s">
        <v>181</v>
      </c>
      <c r="C32" s="102">
        <v>-2134</v>
      </c>
      <c r="D32" s="102">
        <v>-1348</v>
      </c>
      <c r="E32" s="102">
        <v>-361</v>
      </c>
      <c r="F32" s="102">
        <v>-181</v>
      </c>
      <c r="G32" s="102">
        <v>-722</v>
      </c>
      <c r="H32" s="102">
        <v>-539</v>
      </c>
      <c r="I32" s="102">
        <v>-362</v>
      </c>
      <c r="J32" s="102">
        <v>-181</v>
      </c>
      <c r="K32" s="102">
        <v>-722</v>
      </c>
      <c r="L32" s="102">
        <v>-542</v>
      </c>
      <c r="M32" s="102">
        <v>-361</v>
      </c>
      <c r="N32" s="102">
        <v>-181</v>
      </c>
      <c r="O32" s="102">
        <v>-721</v>
      </c>
      <c r="P32" s="102">
        <v>-541</v>
      </c>
      <c r="Q32" s="102">
        <v>-361</v>
      </c>
      <c r="R32" s="102">
        <v>-180</v>
      </c>
      <c r="S32" s="102">
        <v>-722</v>
      </c>
      <c r="T32" s="102">
        <v>-541</v>
      </c>
      <c r="U32" s="102">
        <v>-361</v>
      </c>
      <c r="V32" s="102">
        <v>-180</v>
      </c>
      <c r="W32" s="102">
        <v>-722</v>
      </c>
      <c r="X32" s="102">
        <v>0</v>
      </c>
      <c r="Y32" s="102">
        <v>-180</v>
      </c>
      <c r="Z32" s="102">
        <v>-180</v>
      </c>
    </row>
    <row r="33" spans="2:26" ht="12.75" customHeight="1" x14ac:dyDescent="0.25">
      <c r="B33" s="82" t="s">
        <v>182</v>
      </c>
      <c r="C33" s="102">
        <v>-18563</v>
      </c>
      <c r="D33" s="102">
        <v>-24973</v>
      </c>
      <c r="E33" s="102">
        <v>-67899</v>
      </c>
      <c r="F33" s="102">
        <v>-6704</v>
      </c>
      <c r="G33" s="102">
        <v>36604</v>
      </c>
      <c r="H33" s="102">
        <v>26009</v>
      </c>
      <c r="I33" s="102">
        <v>43881</v>
      </c>
      <c r="J33" s="102">
        <v>12839</v>
      </c>
      <c r="K33" s="102">
        <v>-5045</v>
      </c>
      <c r="L33" s="102">
        <v>6347</v>
      </c>
      <c r="M33" s="102">
        <v>-28177</v>
      </c>
      <c r="N33" s="102">
        <v>-50291</v>
      </c>
      <c r="O33" s="102">
        <v>-32748</v>
      </c>
      <c r="P33" s="102">
        <v>4139</v>
      </c>
      <c r="Q33" s="102">
        <v>17393</v>
      </c>
      <c r="R33" s="102">
        <v>21834</v>
      </c>
      <c r="S33" s="102">
        <v>35818</v>
      </c>
      <c r="T33" s="102">
        <v>-1323</v>
      </c>
      <c r="U33" s="102">
        <v>-19413</v>
      </c>
      <c r="V33" s="102">
        <v>-1133</v>
      </c>
      <c r="W33" s="102">
        <v>-137463</v>
      </c>
      <c r="X33" s="102">
        <v>-138231</v>
      </c>
      <c r="Y33" s="102">
        <v>-34734</v>
      </c>
      <c r="Z33" s="102">
        <v>-3592</v>
      </c>
    </row>
    <row r="34" spans="2:26" ht="12.75" customHeight="1" x14ac:dyDescent="0.25">
      <c r="B34" s="82" t="s">
        <v>183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2907</v>
      </c>
      <c r="P34" s="102">
        <v>2907</v>
      </c>
      <c r="Q34" s="102">
        <v>2907</v>
      </c>
      <c r="R34" s="102">
        <v>2907</v>
      </c>
      <c r="S34" s="102">
        <v>20401</v>
      </c>
      <c r="T34" s="102">
        <v>17224</v>
      </c>
      <c r="U34" s="102">
        <v>7411</v>
      </c>
      <c r="V34" s="102">
        <v>-3899</v>
      </c>
      <c r="W34" s="102">
        <v>-24511</v>
      </c>
      <c r="X34" s="102">
        <v>-28310</v>
      </c>
      <c r="Y34" s="102">
        <v>-21066</v>
      </c>
      <c r="Z34" s="102">
        <v>-24607</v>
      </c>
    </row>
    <row r="35" spans="2:26" ht="12.75" customHeight="1" x14ac:dyDescent="0.25">
      <c r="B35" s="82" t="s">
        <v>184</v>
      </c>
      <c r="C35" s="102">
        <v>39513</v>
      </c>
      <c r="D35" s="102">
        <v>16779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2">
        <v>0</v>
      </c>
      <c r="Z35" s="102">
        <v>0</v>
      </c>
    </row>
    <row r="36" spans="2:26" ht="12.75" customHeight="1" x14ac:dyDescent="0.25">
      <c r="B36" s="82" t="s">
        <v>185</v>
      </c>
      <c r="C36" s="102">
        <v>6089</v>
      </c>
      <c r="D36" s="102">
        <v>2093</v>
      </c>
      <c r="E36" s="102">
        <v>1854</v>
      </c>
      <c r="F36" s="102">
        <v>1757</v>
      </c>
      <c r="G36" s="102">
        <v>3265</v>
      </c>
      <c r="H36" s="102">
        <v>3193</v>
      </c>
      <c r="I36" s="102">
        <v>299</v>
      </c>
      <c r="J36" s="102">
        <v>84</v>
      </c>
      <c r="K36" s="102">
        <v>270</v>
      </c>
      <c r="L36" s="102">
        <v>186</v>
      </c>
      <c r="M36" s="102">
        <v>144</v>
      </c>
      <c r="N36" s="102">
        <v>30</v>
      </c>
      <c r="O36" s="102">
        <v>26533</v>
      </c>
      <c r="P36" s="102">
        <v>26529</v>
      </c>
      <c r="Q36" s="102">
        <v>26625</v>
      </c>
      <c r="R36" s="102">
        <v>16</v>
      </c>
      <c r="S36" s="102">
        <v>20</v>
      </c>
      <c r="T36" s="102">
        <v>100</v>
      </c>
      <c r="U36" s="102">
        <v>90</v>
      </c>
      <c r="V36" s="102">
        <v>85</v>
      </c>
      <c r="W36" s="102">
        <v>144</v>
      </c>
      <c r="X36" s="102">
        <v>52</v>
      </c>
      <c r="Y36" s="102">
        <v>51</v>
      </c>
      <c r="Z36" s="102">
        <v>5</v>
      </c>
    </row>
    <row r="37" spans="2:26" ht="12.75" customHeight="1" x14ac:dyDescent="0.25">
      <c r="B37" s="82" t="s">
        <v>186</v>
      </c>
      <c r="C37" s="102">
        <v>20453</v>
      </c>
      <c r="D37" s="102">
        <v>7289</v>
      </c>
      <c r="E37" s="102">
        <v>4516</v>
      </c>
      <c r="F37" s="102">
        <v>2114</v>
      </c>
      <c r="G37" s="102">
        <v>14496</v>
      </c>
      <c r="H37" s="102">
        <v>11963</v>
      </c>
      <c r="I37" s="102">
        <v>6684</v>
      </c>
      <c r="J37" s="102">
        <v>3533</v>
      </c>
      <c r="K37" s="102">
        <v>16728</v>
      </c>
      <c r="L37" s="102">
        <v>8346</v>
      </c>
      <c r="M37" s="102">
        <v>5147</v>
      </c>
      <c r="N37" s="102">
        <v>2834</v>
      </c>
      <c r="O37" s="102">
        <v>8829</v>
      </c>
      <c r="P37" s="102">
        <v>5971</v>
      </c>
      <c r="Q37" s="102">
        <v>4742</v>
      </c>
      <c r="R37" s="102">
        <v>3636</v>
      </c>
      <c r="S37" s="102">
        <v>7155</v>
      </c>
      <c r="T37" s="102">
        <v>4403</v>
      </c>
      <c r="U37" s="102">
        <v>1985</v>
      </c>
      <c r="V37" s="102">
        <v>902</v>
      </c>
      <c r="W37" s="102">
        <v>35590</v>
      </c>
      <c r="X37" s="102">
        <v>27393</v>
      </c>
      <c r="Y37" s="102">
        <v>2231</v>
      </c>
      <c r="Z37" s="102">
        <v>1041</v>
      </c>
    </row>
    <row r="38" spans="2:26" ht="12.75" customHeight="1" x14ac:dyDescent="0.25">
      <c r="B38" s="82" t="s">
        <v>187</v>
      </c>
      <c r="C38" s="102">
        <v>42783</v>
      </c>
      <c r="D38" s="102">
        <v>4551</v>
      </c>
      <c r="E38" s="102">
        <v>1074</v>
      </c>
      <c r="F38" s="102">
        <v>365</v>
      </c>
      <c r="G38" s="102">
        <v>32234</v>
      </c>
      <c r="H38" s="102">
        <v>16084</v>
      </c>
      <c r="I38" s="102">
        <v>7068</v>
      </c>
      <c r="J38" s="102">
        <v>2169</v>
      </c>
      <c r="K38" s="102">
        <v>10458</v>
      </c>
      <c r="L38" s="102">
        <v>3079</v>
      </c>
      <c r="M38" s="102">
        <v>3118</v>
      </c>
      <c r="N38" s="102">
        <v>729</v>
      </c>
      <c r="O38" s="102">
        <v>7850</v>
      </c>
      <c r="P38" s="102">
        <v>978</v>
      </c>
      <c r="Q38" s="102">
        <v>874</v>
      </c>
      <c r="R38" s="102">
        <v>405</v>
      </c>
      <c r="S38" s="102">
        <v>40305</v>
      </c>
      <c r="T38" s="102">
        <v>11523</v>
      </c>
      <c r="U38" s="102">
        <v>1394</v>
      </c>
      <c r="V38" s="102">
        <v>2610</v>
      </c>
      <c r="W38" s="102">
        <v>5195</v>
      </c>
      <c r="X38" s="102">
        <v>3808</v>
      </c>
      <c r="Y38" s="102">
        <v>3681</v>
      </c>
      <c r="Z38" s="102">
        <v>3698</v>
      </c>
    </row>
    <row r="39" spans="2:26" ht="12.75" customHeight="1" x14ac:dyDescent="0.25">
      <c r="B39" s="82" t="s">
        <v>188</v>
      </c>
      <c r="C39" s="102">
        <v>148017</v>
      </c>
      <c r="D39" s="102">
        <v>75985</v>
      </c>
      <c r="E39" s="102">
        <v>42894</v>
      </c>
      <c r="F39" s="102">
        <v>18211</v>
      </c>
      <c r="G39" s="102">
        <v>76183</v>
      </c>
      <c r="H39" s="102">
        <v>62406</v>
      </c>
      <c r="I39" s="102">
        <v>29824</v>
      </c>
      <c r="J39" s="102">
        <v>9837</v>
      </c>
      <c r="K39" s="102">
        <v>78728</v>
      </c>
      <c r="L39" s="102">
        <v>32177</v>
      </c>
      <c r="M39" s="102">
        <v>48138</v>
      </c>
      <c r="N39" s="102">
        <v>18252</v>
      </c>
      <c r="O39" s="102">
        <v>55053</v>
      </c>
      <c r="P39" s="102">
        <v>36485</v>
      </c>
      <c r="Q39" s="102">
        <v>24731</v>
      </c>
      <c r="R39" s="102">
        <v>12943</v>
      </c>
      <c r="S39" s="102">
        <v>30623</v>
      </c>
      <c r="T39" s="102">
        <v>21391</v>
      </c>
      <c r="U39" s="102">
        <v>12414</v>
      </c>
      <c r="V39" s="102">
        <v>8258</v>
      </c>
      <c r="W39" s="102">
        <v>52811</v>
      </c>
      <c r="X39" s="102">
        <v>21567</v>
      </c>
      <c r="Y39" s="102">
        <v>14406</v>
      </c>
      <c r="Z39" s="102">
        <v>5851</v>
      </c>
    </row>
    <row r="40" spans="2:26" ht="12.75" customHeight="1" x14ac:dyDescent="0.25">
      <c r="B40" s="82" t="s">
        <v>189</v>
      </c>
      <c r="C40" s="102">
        <v>225</v>
      </c>
      <c r="D40" s="102">
        <v>0</v>
      </c>
      <c r="E40" s="102">
        <v>0</v>
      </c>
      <c r="F40" s="102">
        <v>0</v>
      </c>
      <c r="G40" s="102">
        <v>-4774</v>
      </c>
      <c r="H40" s="102">
        <v>-4631</v>
      </c>
      <c r="I40" s="102">
        <v>0</v>
      </c>
      <c r="J40" s="102">
        <v>-51</v>
      </c>
      <c r="K40" s="102">
        <v>726</v>
      </c>
      <c r="L40" s="102">
        <v>-750</v>
      </c>
      <c r="M40" s="102">
        <v>216</v>
      </c>
      <c r="N40" s="102">
        <v>-4</v>
      </c>
      <c r="O40" s="102">
        <v>-146</v>
      </c>
      <c r="P40" s="102">
        <v>-102</v>
      </c>
      <c r="Q40" s="102">
        <v>-54</v>
      </c>
      <c r="R40" s="102">
        <v>-23</v>
      </c>
      <c r="S40" s="102">
        <v>-177</v>
      </c>
      <c r="T40" s="102">
        <v>-140</v>
      </c>
      <c r="U40" s="102">
        <v>-59</v>
      </c>
      <c r="V40" s="102">
        <v>-10</v>
      </c>
      <c r="W40" s="102">
        <v>-314</v>
      </c>
      <c r="X40" s="102">
        <v>-15</v>
      </c>
      <c r="Y40" s="102">
        <v>44</v>
      </c>
      <c r="Z40" s="102">
        <v>7</v>
      </c>
    </row>
    <row r="41" spans="2:26" ht="12.75" customHeight="1" x14ac:dyDescent="0.25">
      <c r="B41" s="82" t="s">
        <v>190</v>
      </c>
      <c r="C41" s="102">
        <f>-335595-141661</f>
        <v>-477256</v>
      </c>
      <c r="D41" s="102">
        <v>-356278</v>
      </c>
      <c r="E41" s="102">
        <v>-320927</v>
      </c>
      <c r="F41" s="102">
        <v>-109807</v>
      </c>
      <c r="G41" s="102">
        <v>-264434</v>
      </c>
      <c r="H41" s="102">
        <v>-264434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02">
        <v>0</v>
      </c>
      <c r="U41" s="102">
        <v>0</v>
      </c>
      <c r="V41" s="102">
        <v>0</v>
      </c>
      <c r="W41" s="102">
        <v>0</v>
      </c>
      <c r="X41" s="102">
        <v>0</v>
      </c>
      <c r="Y41" s="102">
        <v>0</v>
      </c>
      <c r="Z41" s="102">
        <v>0</v>
      </c>
    </row>
    <row r="42" spans="2:26" ht="12.75" customHeight="1" x14ac:dyDescent="0.25">
      <c r="B42" s="82" t="s">
        <v>191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-1189557</v>
      </c>
      <c r="T42" s="102">
        <v>-1189557</v>
      </c>
      <c r="U42" s="102">
        <v>0</v>
      </c>
      <c r="V42" s="102">
        <v>0</v>
      </c>
      <c r="W42" s="102">
        <v>0</v>
      </c>
      <c r="X42" s="102">
        <v>0</v>
      </c>
      <c r="Y42" s="102">
        <v>0</v>
      </c>
      <c r="Z42" s="102">
        <v>0</v>
      </c>
    </row>
    <row r="43" spans="2:26" ht="12.75" customHeight="1" x14ac:dyDescent="0.25">
      <c r="B43" s="82" t="s">
        <v>192</v>
      </c>
      <c r="C43" s="102">
        <v>-34624</v>
      </c>
      <c r="D43" s="102">
        <v>-24084</v>
      </c>
      <c r="E43" s="102">
        <v>-14963</v>
      </c>
      <c r="F43" s="102">
        <v>-9324</v>
      </c>
      <c r="G43" s="102">
        <v>0</v>
      </c>
      <c r="H43" s="102">
        <v>0</v>
      </c>
      <c r="I43" s="102">
        <v>-52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2">
        <v>0</v>
      </c>
      <c r="W43" s="102">
        <v>0</v>
      </c>
      <c r="X43" s="102">
        <v>0</v>
      </c>
      <c r="Y43" s="102">
        <v>0</v>
      </c>
      <c r="Z43" s="102">
        <v>0</v>
      </c>
    </row>
    <row r="44" spans="2:26" ht="12.75" customHeight="1" x14ac:dyDescent="0.25">
      <c r="B44" s="82"/>
      <c r="C44" s="103">
        <f t="shared" ref="C44:Z44" si="1">SUM(C11:C43)</f>
        <v>3883779</v>
      </c>
      <c r="D44" s="103">
        <f t="shared" si="1"/>
        <v>3241320</v>
      </c>
      <c r="E44" s="103">
        <f>SUM(E11:E43)</f>
        <v>2635914</v>
      </c>
      <c r="F44" s="103">
        <f t="shared" si="1"/>
        <v>1720700</v>
      </c>
      <c r="G44" s="103">
        <f t="shared" si="1"/>
        <v>4903214</v>
      </c>
      <c r="H44" s="103">
        <f t="shared" si="1"/>
        <v>3799845</v>
      </c>
      <c r="I44" s="103">
        <f t="shared" si="1"/>
        <v>2817962</v>
      </c>
      <c r="J44" s="103">
        <f t="shared" si="1"/>
        <v>1550356</v>
      </c>
      <c r="K44" s="103">
        <f t="shared" si="1"/>
        <v>4775315</v>
      </c>
      <c r="L44" s="103">
        <f t="shared" si="1"/>
        <v>3344571</v>
      </c>
      <c r="M44" s="103">
        <f t="shared" si="1"/>
        <v>1923448</v>
      </c>
      <c r="N44" s="103">
        <f t="shared" si="1"/>
        <v>1006379</v>
      </c>
      <c r="O44" s="103">
        <f t="shared" si="1"/>
        <v>3210369</v>
      </c>
      <c r="P44" s="103">
        <f t="shared" si="1"/>
        <v>2508566</v>
      </c>
      <c r="Q44" s="103">
        <f t="shared" si="1"/>
        <v>1910094</v>
      </c>
      <c r="R44" s="103">
        <f t="shared" si="1"/>
        <v>1026767</v>
      </c>
      <c r="S44" s="103">
        <f t="shared" si="1"/>
        <v>1879180</v>
      </c>
      <c r="T44" s="103">
        <f t="shared" si="1"/>
        <v>1829266</v>
      </c>
      <c r="U44" s="103">
        <f t="shared" si="1"/>
        <v>1655398</v>
      </c>
      <c r="V44" s="103">
        <f t="shared" si="1"/>
        <v>858755</v>
      </c>
      <c r="W44" s="103">
        <f t="shared" si="1"/>
        <v>3577975</v>
      </c>
      <c r="X44" s="103">
        <f t="shared" si="1"/>
        <v>2944844</v>
      </c>
      <c r="Y44" s="103">
        <f t="shared" si="1"/>
        <v>2127954</v>
      </c>
      <c r="Z44" s="103">
        <f t="shared" si="1"/>
        <v>1307164</v>
      </c>
    </row>
    <row r="45" spans="2:26" ht="12.75" customHeight="1" x14ac:dyDescent="0.25">
      <c r="B45" s="83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2:26" ht="12.75" customHeight="1" x14ac:dyDescent="0.25">
      <c r="B46" s="80" t="s">
        <v>193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2:26" ht="12.75" customHeight="1" x14ac:dyDescent="0.25">
      <c r="B47" s="82" t="s">
        <v>31</v>
      </c>
      <c r="C47" s="102">
        <v>583133</v>
      </c>
      <c r="D47" s="102">
        <v>353483</v>
      </c>
      <c r="E47" s="102">
        <v>601922</v>
      </c>
      <c r="F47" s="102">
        <v>117931</v>
      </c>
      <c r="G47" s="102">
        <v>602196</v>
      </c>
      <c r="H47" s="102">
        <v>583818</v>
      </c>
      <c r="I47" s="102">
        <v>553950</v>
      </c>
      <c r="J47" s="102">
        <v>98897</v>
      </c>
      <c r="K47" s="102">
        <v>188437</v>
      </c>
      <c r="L47" s="102">
        <v>164172</v>
      </c>
      <c r="M47" s="102">
        <v>395430</v>
      </c>
      <c r="N47" s="102">
        <v>97329</v>
      </c>
      <c r="O47" s="102">
        <v>1482232</v>
      </c>
      <c r="P47" s="102">
        <v>1239898</v>
      </c>
      <c r="Q47" s="102">
        <v>1091748</v>
      </c>
      <c r="R47" s="102">
        <v>85124</v>
      </c>
      <c r="S47" s="102">
        <v>-210965</v>
      </c>
      <c r="T47" s="102">
        <v>-325963</v>
      </c>
      <c r="U47" s="102">
        <v>360596</v>
      </c>
      <c r="V47" s="102">
        <v>269563</v>
      </c>
      <c r="W47" s="102">
        <v>-175049</v>
      </c>
      <c r="X47" s="102">
        <v>505724</v>
      </c>
      <c r="Y47" s="102">
        <v>419426</v>
      </c>
      <c r="Z47" s="102">
        <v>154576</v>
      </c>
    </row>
    <row r="48" spans="2:26" ht="12.75" customHeight="1" x14ac:dyDescent="0.25">
      <c r="B48" s="82" t="s">
        <v>194</v>
      </c>
      <c r="C48" s="102">
        <v>218472</v>
      </c>
      <c r="D48" s="102">
        <v>164241</v>
      </c>
      <c r="E48" s="102">
        <v>143243</v>
      </c>
      <c r="F48" s="102">
        <v>3743</v>
      </c>
      <c r="G48" s="102">
        <v>223985</v>
      </c>
      <c r="H48" s="102">
        <v>158889</v>
      </c>
      <c r="I48" s="102">
        <v>144054</v>
      </c>
      <c r="J48" s="102">
        <v>59208</v>
      </c>
      <c r="K48" s="102">
        <v>174826</v>
      </c>
      <c r="L48" s="102">
        <v>111960</v>
      </c>
      <c r="M48" s="102">
        <v>95557</v>
      </c>
      <c r="N48" s="102">
        <v>5860</v>
      </c>
      <c r="O48" s="102">
        <v>67732</v>
      </c>
      <c r="P48" s="102">
        <v>59336</v>
      </c>
      <c r="Q48" s="102">
        <v>52223</v>
      </c>
      <c r="R48" s="102">
        <v>4127</v>
      </c>
      <c r="S48" s="102">
        <v>82937</v>
      </c>
      <c r="T48" s="102">
        <v>57700</v>
      </c>
      <c r="U48" s="102">
        <v>19927</v>
      </c>
      <c r="V48" s="102">
        <v>341</v>
      </c>
      <c r="W48" s="102">
        <v>53952</v>
      </c>
      <c r="X48" s="102">
        <v>32384</v>
      </c>
      <c r="Y48" s="102">
        <v>23182</v>
      </c>
      <c r="Z48" s="102">
        <v>249</v>
      </c>
    </row>
    <row r="49" spans="2:26" ht="12.75" customHeight="1" x14ac:dyDescent="0.25">
      <c r="B49" s="82" t="s">
        <v>33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1646614</v>
      </c>
      <c r="T49" s="102">
        <v>1646614</v>
      </c>
      <c r="U49" s="102">
        <v>184640</v>
      </c>
      <c r="V49" s="102">
        <v>92320</v>
      </c>
      <c r="W49" s="102">
        <v>300025</v>
      </c>
      <c r="X49" s="102">
        <v>225019</v>
      </c>
      <c r="Y49" s="102">
        <v>150012</v>
      </c>
      <c r="Z49" s="102">
        <v>75006</v>
      </c>
    </row>
    <row r="50" spans="2:26" ht="12.75" customHeight="1" x14ac:dyDescent="0.25">
      <c r="B50" s="82" t="s">
        <v>195</v>
      </c>
      <c r="C50" s="102">
        <v>61233</v>
      </c>
      <c r="D50" s="102">
        <v>46386</v>
      </c>
      <c r="E50" s="102">
        <v>25037</v>
      </c>
      <c r="F50" s="102">
        <v>6084</v>
      </c>
      <c r="G50" s="102">
        <v>18427</v>
      </c>
      <c r="H50" s="102">
        <v>6133</v>
      </c>
      <c r="I50" s="102">
        <v>6345</v>
      </c>
      <c r="J50" s="102">
        <v>-1081</v>
      </c>
      <c r="K50" s="102">
        <v>33298</v>
      </c>
      <c r="L50" s="102">
        <v>22198</v>
      </c>
      <c r="M50" s="102">
        <v>12268</v>
      </c>
      <c r="N50" s="102">
        <v>11724</v>
      </c>
      <c r="O50" s="102">
        <v>1521</v>
      </c>
      <c r="P50" s="102">
        <v>-15116</v>
      </c>
      <c r="Q50" s="102">
        <v>-10546</v>
      </c>
      <c r="R50" s="102">
        <v>9931</v>
      </c>
      <c r="S50" s="102">
        <v>-87866</v>
      </c>
      <c r="T50" s="102">
        <v>-133580</v>
      </c>
      <c r="U50" s="102">
        <v>-46475</v>
      </c>
      <c r="V50" s="102">
        <v>-2419</v>
      </c>
      <c r="W50" s="102">
        <v>16729</v>
      </c>
      <c r="X50" s="102">
        <v>17017</v>
      </c>
      <c r="Y50" s="102">
        <v>4734</v>
      </c>
      <c r="Z50" s="102">
        <v>5819</v>
      </c>
    </row>
    <row r="51" spans="2:26" ht="12.75" customHeight="1" x14ac:dyDescent="0.25">
      <c r="B51" s="82" t="s">
        <v>196</v>
      </c>
      <c r="C51" s="102">
        <v>705732</v>
      </c>
      <c r="D51" s="102">
        <v>502571</v>
      </c>
      <c r="E51" s="102">
        <v>141256</v>
      </c>
      <c r="F51" s="102">
        <v>16849</v>
      </c>
      <c r="G51" s="102">
        <v>354421</v>
      </c>
      <c r="H51" s="102">
        <v>124699</v>
      </c>
      <c r="I51" s="102">
        <v>52536</v>
      </c>
      <c r="J51" s="102">
        <v>-15444</v>
      </c>
      <c r="K51" s="102">
        <v>36964</v>
      </c>
      <c r="L51" s="102">
        <v>52035</v>
      </c>
      <c r="M51" s="102">
        <v>67123</v>
      </c>
      <c r="N51" s="102">
        <v>13796</v>
      </c>
      <c r="O51" s="102">
        <v>966466</v>
      </c>
      <c r="P51" s="102">
        <v>953947</v>
      </c>
      <c r="Q51" s="102">
        <v>606154</v>
      </c>
      <c r="R51" s="102">
        <v>224089</v>
      </c>
      <c r="S51" s="102">
        <v>1509802</v>
      </c>
      <c r="T51" s="102">
        <v>731702</v>
      </c>
      <c r="U51" s="102">
        <v>291232</v>
      </c>
      <c r="V51" s="102">
        <v>131903</v>
      </c>
      <c r="W51" s="102">
        <v>979642</v>
      </c>
      <c r="X51" s="102">
        <v>925806</v>
      </c>
      <c r="Y51" s="102">
        <v>45512</v>
      </c>
      <c r="Z51" s="102">
        <v>38539</v>
      </c>
    </row>
    <row r="52" spans="2:26" ht="12.75" customHeight="1" x14ac:dyDescent="0.25">
      <c r="B52" s="82" t="s">
        <v>197</v>
      </c>
      <c r="C52" s="102">
        <v>-124395</v>
      </c>
      <c r="D52" s="102">
        <v>-78927</v>
      </c>
      <c r="E52" s="102">
        <v>-80361</v>
      </c>
      <c r="F52" s="102">
        <v>10981</v>
      </c>
      <c r="G52" s="102">
        <v>-73515</v>
      </c>
      <c r="H52" s="102">
        <v>-39671</v>
      </c>
      <c r="I52" s="102">
        <v>-20805</v>
      </c>
      <c r="J52" s="102">
        <v>-7045</v>
      </c>
      <c r="K52" s="102">
        <v>-11555</v>
      </c>
      <c r="L52" s="102">
        <v>-61482</v>
      </c>
      <c r="M52" s="102">
        <v>-94197</v>
      </c>
      <c r="N52" s="102">
        <v>-45682</v>
      </c>
      <c r="O52" s="102">
        <v>69208</v>
      </c>
      <c r="P52" s="102">
        <v>47834</v>
      </c>
      <c r="Q52" s="102">
        <v>113186</v>
      </c>
      <c r="R52" s="102">
        <v>129138</v>
      </c>
      <c r="S52" s="102">
        <v>-129814</v>
      </c>
      <c r="T52" s="102">
        <v>-20955</v>
      </c>
      <c r="U52" s="102">
        <v>-271467</v>
      </c>
      <c r="V52" s="102">
        <v>-29112</v>
      </c>
      <c r="W52" s="102">
        <v>-13898</v>
      </c>
      <c r="X52" s="102">
        <v>-40807</v>
      </c>
      <c r="Y52" s="102">
        <v>-18143</v>
      </c>
      <c r="Z52" s="102">
        <v>3209</v>
      </c>
    </row>
    <row r="53" spans="2:26" ht="12.75" customHeight="1" x14ac:dyDescent="0.25">
      <c r="B53" s="82" t="s">
        <v>39</v>
      </c>
      <c r="C53" s="102">
        <v>-37074</v>
      </c>
      <c r="D53" s="102">
        <v>-28589</v>
      </c>
      <c r="E53" s="102">
        <v>-28213</v>
      </c>
      <c r="F53" s="102">
        <v>-16607</v>
      </c>
      <c r="G53" s="102">
        <v>38402</v>
      </c>
      <c r="H53" s="102">
        <v>27493</v>
      </c>
      <c r="I53" s="102">
        <v>14390</v>
      </c>
      <c r="J53" s="102">
        <v>-18665</v>
      </c>
      <c r="K53" s="102">
        <v>18741</v>
      </c>
      <c r="L53" s="102">
        <v>7570</v>
      </c>
      <c r="M53" s="102">
        <v>-16273</v>
      </c>
      <c r="N53" s="102">
        <v>-23359</v>
      </c>
      <c r="O53" s="102">
        <v>7326</v>
      </c>
      <c r="P53" s="102">
        <v>-1139</v>
      </c>
      <c r="Q53" s="102">
        <v>-9010</v>
      </c>
      <c r="R53" s="102">
        <v>-14218</v>
      </c>
      <c r="S53" s="102">
        <v>-30699</v>
      </c>
      <c r="T53" s="102">
        <v>-15244</v>
      </c>
      <c r="U53" s="102">
        <v>-31728</v>
      </c>
      <c r="V53" s="102">
        <v>3774</v>
      </c>
      <c r="W53" s="102">
        <v>-40035</v>
      </c>
      <c r="X53" s="102">
        <v>-22436</v>
      </c>
      <c r="Y53" s="102">
        <v>-20470</v>
      </c>
      <c r="Z53" s="102">
        <v>-9333</v>
      </c>
    </row>
    <row r="54" spans="2:26" ht="12.75" customHeight="1" x14ac:dyDescent="0.25">
      <c r="B54" s="82" t="s">
        <v>198</v>
      </c>
      <c r="C54" s="102">
        <v>-169338</v>
      </c>
      <c r="D54" s="102">
        <v>-181801</v>
      </c>
      <c r="E54" s="102">
        <v>-203841</v>
      </c>
      <c r="F54" s="102">
        <v>-53651</v>
      </c>
      <c r="G54" s="102">
        <v>-295650</v>
      </c>
      <c r="H54" s="102">
        <v>-162094</v>
      </c>
      <c r="I54" s="102">
        <v>-101352</v>
      </c>
      <c r="J54" s="102">
        <v>-59822</v>
      </c>
      <c r="K54" s="102">
        <v>-201003</v>
      </c>
      <c r="L54" s="102">
        <v>-142982</v>
      </c>
      <c r="M54" s="102">
        <v>-18987</v>
      </c>
      <c r="N54" s="102">
        <v>-5395</v>
      </c>
      <c r="O54" s="102">
        <v>-488495</v>
      </c>
      <c r="P54" s="102">
        <v>-59761</v>
      </c>
      <c r="Q54" s="102">
        <v>-50082</v>
      </c>
      <c r="R54" s="102">
        <v>-23502</v>
      </c>
      <c r="S54" s="102">
        <v>-267179</v>
      </c>
      <c r="T54" s="102">
        <v>-137380</v>
      </c>
      <c r="U54" s="102">
        <v>-18368</v>
      </c>
      <c r="V54" s="102">
        <v>-6995</v>
      </c>
      <c r="W54" s="102">
        <v>123582</v>
      </c>
      <c r="X54" s="102">
        <v>7125</v>
      </c>
      <c r="Y54" s="102">
        <v>-28572</v>
      </c>
      <c r="Z54" s="102">
        <v>8766</v>
      </c>
    </row>
    <row r="55" spans="2:26" ht="12.75" customHeight="1" x14ac:dyDescent="0.25">
      <c r="B55" s="82" t="s">
        <v>41</v>
      </c>
      <c r="C55" s="102">
        <v>-168880</v>
      </c>
      <c r="D55" s="102">
        <v>-85411</v>
      </c>
      <c r="E55" s="102">
        <v>-40222</v>
      </c>
      <c r="F55" s="102">
        <v>-1935</v>
      </c>
      <c r="G55" s="102">
        <v>-50731</v>
      </c>
      <c r="H55" s="102">
        <v>-33493</v>
      </c>
      <c r="I55" s="102">
        <v>40483</v>
      </c>
      <c r="J55" s="102">
        <v>76665</v>
      </c>
      <c r="K55" s="102">
        <v>-138520</v>
      </c>
      <c r="L55" s="102">
        <v>-77858</v>
      </c>
      <c r="M55" s="102">
        <v>109187</v>
      </c>
      <c r="N55" s="102">
        <v>64605</v>
      </c>
      <c r="O55" s="102">
        <v>236843</v>
      </c>
      <c r="P55" s="102">
        <v>206480</v>
      </c>
      <c r="Q55" s="102">
        <v>115107</v>
      </c>
      <c r="R55" s="102">
        <v>49080</v>
      </c>
      <c r="S55" s="102">
        <v>-64130</v>
      </c>
      <c r="T55" s="102">
        <v>-176818</v>
      </c>
      <c r="U55" s="102">
        <v>-141225</v>
      </c>
      <c r="V55" s="102">
        <v>-111465</v>
      </c>
      <c r="W55" s="102">
        <v>74125</v>
      </c>
      <c r="X55" s="102">
        <v>62339</v>
      </c>
      <c r="Y55" s="102">
        <v>45920</v>
      </c>
      <c r="Z55" s="102">
        <v>53484</v>
      </c>
    </row>
    <row r="56" spans="2:26" ht="12.75" customHeight="1" x14ac:dyDescent="0.25">
      <c r="B56" s="82" t="s">
        <v>42</v>
      </c>
      <c r="C56" s="102">
        <v>1705</v>
      </c>
      <c r="D56" s="102">
        <v>4971</v>
      </c>
      <c r="E56" s="102">
        <v>5109</v>
      </c>
      <c r="F56" s="102">
        <v>-7349</v>
      </c>
      <c r="G56" s="102">
        <v>-342</v>
      </c>
      <c r="H56" s="102">
        <v>8517</v>
      </c>
      <c r="I56" s="102">
        <v>8391</v>
      </c>
      <c r="J56" s="102">
        <v>-2768</v>
      </c>
      <c r="K56" s="102">
        <v>-2281</v>
      </c>
      <c r="L56" s="102">
        <v>-3819</v>
      </c>
      <c r="M56" s="102">
        <v>-6210</v>
      </c>
      <c r="N56" s="102">
        <v>-9844</v>
      </c>
      <c r="O56" s="102">
        <v>-6585</v>
      </c>
      <c r="P56" s="102">
        <v>-2076</v>
      </c>
      <c r="Q56" s="102">
        <v>-2810</v>
      </c>
      <c r="R56" s="102">
        <v>-9324</v>
      </c>
      <c r="S56" s="102">
        <v>-16621</v>
      </c>
      <c r="T56" s="102">
        <v>-5266</v>
      </c>
      <c r="U56" s="102">
        <v>117</v>
      </c>
      <c r="V56" s="102">
        <v>4713</v>
      </c>
      <c r="W56" s="102">
        <v>-3473</v>
      </c>
      <c r="X56" s="102">
        <v>2403</v>
      </c>
      <c r="Y56" s="102">
        <v>8860</v>
      </c>
      <c r="Z56" s="102">
        <v>6756</v>
      </c>
    </row>
    <row r="57" spans="2:26" ht="12.75" customHeight="1" x14ac:dyDescent="0.25">
      <c r="B57" s="82" t="s">
        <v>43</v>
      </c>
      <c r="C57" s="102">
        <v>621</v>
      </c>
      <c r="D57" s="102">
        <v>621</v>
      </c>
      <c r="E57" s="102">
        <v>621</v>
      </c>
      <c r="F57" s="102">
        <v>-341</v>
      </c>
      <c r="G57" s="102">
        <v>715</v>
      </c>
      <c r="H57" s="102">
        <v>585</v>
      </c>
      <c r="I57" s="102">
        <v>502</v>
      </c>
      <c r="J57" s="102">
        <v>532</v>
      </c>
      <c r="K57" s="102">
        <v>-201</v>
      </c>
      <c r="L57" s="102">
        <v>-14209</v>
      </c>
      <c r="M57" s="102">
        <v>264</v>
      </c>
      <c r="N57" s="102">
        <v>-295</v>
      </c>
      <c r="O57" s="102">
        <v>-1135</v>
      </c>
      <c r="P57" s="102">
        <v>-933</v>
      </c>
      <c r="Q57" s="102">
        <v>-952</v>
      </c>
      <c r="R57" s="102">
        <v>0</v>
      </c>
      <c r="S57" s="102">
        <v>0</v>
      </c>
      <c r="T57" s="102">
        <v>0</v>
      </c>
      <c r="U57" s="102">
        <v>0</v>
      </c>
      <c r="V57" s="102">
        <v>-1059</v>
      </c>
      <c r="W57" s="102">
        <v>0</v>
      </c>
      <c r="X57" s="102">
        <v>0</v>
      </c>
      <c r="Y57" s="102">
        <v>0</v>
      </c>
      <c r="Z57" s="102">
        <v>-227</v>
      </c>
    </row>
    <row r="58" spans="2:26" ht="12.75" customHeight="1" x14ac:dyDescent="0.25">
      <c r="B58" s="82"/>
      <c r="C58" s="103">
        <f t="shared" ref="C58:Z58" si="2">SUM(C47:C57)</f>
        <v>1071209</v>
      </c>
      <c r="D58" s="103">
        <f t="shared" si="2"/>
        <v>697545</v>
      </c>
      <c r="E58" s="103">
        <f t="shared" si="2"/>
        <v>564551</v>
      </c>
      <c r="F58" s="103">
        <f t="shared" si="2"/>
        <v>75705</v>
      </c>
      <c r="G58" s="103">
        <f t="shared" si="2"/>
        <v>817908</v>
      </c>
      <c r="H58" s="103">
        <f t="shared" si="2"/>
        <v>674876</v>
      </c>
      <c r="I58" s="103">
        <f t="shared" si="2"/>
        <v>698494</v>
      </c>
      <c r="J58" s="103">
        <f t="shared" si="2"/>
        <v>130477</v>
      </c>
      <c r="K58" s="103">
        <f t="shared" si="2"/>
        <v>98706</v>
      </c>
      <c r="L58" s="103">
        <f t="shared" si="2"/>
        <v>57585</v>
      </c>
      <c r="M58" s="103">
        <f t="shared" si="2"/>
        <v>544162</v>
      </c>
      <c r="N58" s="103">
        <f t="shared" si="2"/>
        <v>108739</v>
      </c>
      <c r="O58" s="103">
        <f t="shared" si="2"/>
        <v>2335113</v>
      </c>
      <c r="P58" s="103">
        <f t="shared" si="2"/>
        <v>2428470</v>
      </c>
      <c r="Q58" s="103">
        <f t="shared" si="2"/>
        <v>1905018</v>
      </c>
      <c r="R58" s="103">
        <f t="shared" si="2"/>
        <v>454445</v>
      </c>
      <c r="S58" s="103">
        <f t="shared" si="2"/>
        <v>2432079</v>
      </c>
      <c r="T58" s="103">
        <f t="shared" si="2"/>
        <v>1620810</v>
      </c>
      <c r="U58" s="103">
        <f t="shared" si="2"/>
        <v>347249</v>
      </c>
      <c r="V58" s="103">
        <f t="shared" si="2"/>
        <v>351564</v>
      </c>
      <c r="W58" s="103">
        <f t="shared" si="2"/>
        <v>1315600</v>
      </c>
      <c r="X58" s="103">
        <f t="shared" si="2"/>
        <v>1714574</v>
      </c>
      <c r="Y58" s="103">
        <f t="shared" si="2"/>
        <v>630461</v>
      </c>
      <c r="Z58" s="103">
        <f t="shared" si="2"/>
        <v>336844</v>
      </c>
    </row>
    <row r="59" spans="2:26" ht="12.75" customHeight="1" x14ac:dyDescent="0.25">
      <c r="B59" s="75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</row>
    <row r="60" spans="2:26" ht="12.75" customHeight="1" x14ac:dyDescent="0.25">
      <c r="B60" s="80" t="s">
        <v>199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2:26" ht="12.75" customHeight="1" x14ac:dyDescent="0.25">
      <c r="B61" s="82" t="s">
        <v>56</v>
      </c>
      <c r="C61" s="102">
        <v>161</v>
      </c>
      <c r="D61" s="102">
        <v>-51271</v>
      </c>
      <c r="E61" s="102">
        <v>-88006</v>
      </c>
      <c r="F61" s="102">
        <v>21608</v>
      </c>
      <c r="G61" s="102">
        <v>-313552</v>
      </c>
      <c r="H61" s="102">
        <v>-334900</v>
      </c>
      <c r="I61" s="102">
        <v>-9207</v>
      </c>
      <c r="J61" s="102">
        <v>57677</v>
      </c>
      <c r="K61" s="102">
        <v>297343</v>
      </c>
      <c r="L61" s="102">
        <v>158508</v>
      </c>
      <c r="M61" s="102">
        <v>124021</v>
      </c>
      <c r="N61" s="102">
        <v>40189</v>
      </c>
      <c r="O61" s="102">
        <v>-191643</v>
      </c>
      <c r="P61" s="102">
        <v>-205145</v>
      </c>
      <c r="Q61" s="102">
        <v>-183119</v>
      </c>
      <c r="R61" s="102">
        <v>42191</v>
      </c>
      <c r="S61" s="102">
        <v>17224</v>
      </c>
      <c r="T61" s="102">
        <v>-215494</v>
      </c>
      <c r="U61" s="102">
        <v>88482</v>
      </c>
      <c r="V61" s="102">
        <v>59332</v>
      </c>
      <c r="W61" s="102">
        <v>347002</v>
      </c>
      <c r="X61" s="102">
        <v>97652</v>
      </c>
      <c r="Y61" s="102">
        <v>44981</v>
      </c>
      <c r="Z61" s="102">
        <v>16186</v>
      </c>
    </row>
    <row r="62" spans="2:26" ht="12.75" customHeight="1" x14ac:dyDescent="0.25">
      <c r="B62" s="82" t="s">
        <v>43</v>
      </c>
      <c r="C62" s="102">
        <v>0</v>
      </c>
      <c r="D62" s="102">
        <v>0</v>
      </c>
      <c r="E62" s="102">
        <v>0</v>
      </c>
      <c r="F62" s="102">
        <v>1310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  <c r="V62" s="102">
        <v>0</v>
      </c>
      <c r="W62" s="102">
        <v>0</v>
      </c>
      <c r="X62" s="102">
        <v>0</v>
      </c>
      <c r="Y62" s="102">
        <v>0</v>
      </c>
      <c r="Z62" s="102">
        <v>0</v>
      </c>
    </row>
    <row r="63" spans="2:26" ht="12.75" customHeight="1" x14ac:dyDescent="0.25">
      <c r="B63" s="82" t="s">
        <v>73</v>
      </c>
      <c r="C63" s="102">
        <v>441154</v>
      </c>
      <c r="D63" s="102">
        <v>404953</v>
      </c>
      <c r="E63" s="102">
        <v>149882</v>
      </c>
      <c r="F63" s="102">
        <v>-63474</v>
      </c>
      <c r="G63" s="102">
        <v>72730</v>
      </c>
      <c r="H63" s="102">
        <v>110944</v>
      </c>
      <c r="I63" s="102">
        <v>-21301</v>
      </c>
      <c r="J63" s="102">
        <v>-28011</v>
      </c>
      <c r="K63" s="102">
        <v>19506</v>
      </c>
      <c r="L63" s="102">
        <v>53968</v>
      </c>
      <c r="M63" s="102">
        <v>-126758</v>
      </c>
      <c r="N63" s="102">
        <v>-197927</v>
      </c>
      <c r="O63" s="102">
        <v>-347157</v>
      </c>
      <c r="P63" s="102">
        <v>-319036</v>
      </c>
      <c r="Q63" s="102">
        <v>-529029</v>
      </c>
      <c r="R63" s="102">
        <v>-478058</v>
      </c>
      <c r="S63" s="102">
        <v>-53298</v>
      </c>
      <c r="T63" s="102">
        <v>385858</v>
      </c>
      <c r="U63" s="102">
        <v>-236575</v>
      </c>
      <c r="V63" s="102">
        <v>-286370</v>
      </c>
      <c r="W63" s="102">
        <v>292108</v>
      </c>
      <c r="X63" s="102">
        <v>-428524</v>
      </c>
      <c r="Y63" s="102">
        <v>-305783</v>
      </c>
      <c r="Z63" s="102">
        <v>-157208</v>
      </c>
    </row>
    <row r="64" spans="2:26" ht="12.75" customHeight="1" x14ac:dyDescent="0.25">
      <c r="B64" s="82" t="s">
        <v>58</v>
      </c>
      <c r="C64" s="102">
        <v>1151954</v>
      </c>
      <c r="D64" s="102">
        <v>833298</v>
      </c>
      <c r="E64" s="102">
        <v>475590</v>
      </c>
      <c r="F64" s="102">
        <v>303631</v>
      </c>
      <c r="G64" s="102">
        <v>882575</v>
      </c>
      <c r="H64" s="102">
        <v>654962</v>
      </c>
      <c r="I64" s="102">
        <v>282923</v>
      </c>
      <c r="J64" s="102">
        <v>106928</v>
      </c>
      <c r="K64" s="102">
        <v>974083</v>
      </c>
      <c r="L64" s="102">
        <v>728036</v>
      </c>
      <c r="M64" s="102">
        <v>338235</v>
      </c>
      <c r="N64" s="102">
        <v>218766</v>
      </c>
      <c r="O64" s="102">
        <v>884140</v>
      </c>
      <c r="P64" s="102">
        <v>450852</v>
      </c>
      <c r="Q64" s="102">
        <v>325078</v>
      </c>
      <c r="R64" s="102">
        <v>196852</v>
      </c>
      <c r="S64" s="102">
        <v>834358</v>
      </c>
      <c r="T64" s="102">
        <v>463157</v>
      </c>
      <c r="U64" s="102">
        <v>-47491</v>
      </c>
      <c r="V64" s="102">
        <v>-83766</v>
      </c>
      <c r="W64" s="102">
        <v>-79053</v>
      </c>
      <c r="X64" s="102">
        <v>109569</v>
      </c>
      <c r="Y64" s="102">
        <v>177856</v>
      </c>
      <c r="Z64" s="102">
        <v>-160065</v>
      </c>
    </row>
    <row r="65" spans="2:26" ht="12.75" customHeight="1" x14ac:dyDescent="0.25">
      <c r="B65" s="82" t="s">
        <v>76</v>
      </c>
      <c r="C65" s="102">
        <v>-200116</v>
      </c>
      <c r="D65" s="102">
        <v>-149503</v>
      </c>
      <c r="E65" s="102">
        <v>-100616</v>
      </c>
      <c r="F65" s="102">
        <v>-51824</v>
      </c>
      <c r="G65" s="102">
        <v>-219780</v>
      </c>
      <c r="H65" s="102">
        <v>-164689</v>
      </c>
      <c r="I65" s="102">
        <v>-112452</v>
      </c>
      <c r="J65" s="102">
        <v>-57622</v>
      </c>
      <c r="K65" s="102">
        <v>-224809</v>
      </c>
      <c r="L65" s="102">
        <v>-160277</v>
      </c>
      <c r="M65" s="102">
        <v>-108328</v>
      </c>
      <c r="N65" s="102">
        <v>-55942</v>
      </c>
      <c r="O65" s="102">
        <v>-200697</v>
      </c>
      <c r="P65" s="102">
        <v>-144936</v>
      </c>
      <c r="Q65" s="102">
        <v>-97848</v>
      </c>
      <c r="R65" s="102">
        <v>-50141</v>
      </c>
      <c r="S65" s="102">
        <v>-198626</v>
      </c>
      <c r="T65" s="102">
        <v>-138825</v>
      </c>
      <c r="U65" s="102">
        <v>-92448</v>
      </c>
      <c r="V65" s="102">
        <v>-48406</v>
      </c>
      <c r="W65" s="102">
        <v>-197143</v>
      </c>
      <c r="X65" s="102">
        <v>-140369</v>
      </c>
      <c r="Y65" s="102">
        <v>-93655</v>
      </c>
      <c r="Z65" s="102">
        <v>-47532</v>
      </c>
    </row>
    <row r="66" spans="2:26" ht="12.75" customHeight="1" x14ac:dyDescent="0.25">
      <c r="B66" s="82" t="s">
        <v>63</v>
      </c>
      <c r="C66" s="102">
        <v>15283</v>
      </c>
      <c r="D66" s="102">
        <v>56088</v>
      </c>
      <c r="E66" s="102">
        <v>53130</v>
      </c>
      <c r="F66" s="102">
        <v>-13615</v>
      </c>
      <c r="G66" s="102">
        <v>-16641</v>
      </c>
      <c r="H66" s="102">
        <v>7188</v>
      </c>
      <c r="I66" s="102">
        <v>-10868</v>
      </c>
      <c r="J66" s="102">
        <v>1350</v>
      </c>
      <c r="K66" s="102">
        <v>14978</v>
      </c>
      <c r="L66" s="102">
        <v>16871</v>
      </c>
      <c r="M66" s="102">
        <v>14478</v>
      </c>
      <c r="N66" s="102">
        <v>-4150</v>
      </c>
      <c r="O66" s="102">
        <v>-151898</v>
      </c>
      <c r="P66" s="102">
        <v>-155669</v>
      </c>
      <c r="Q66" s="102">
        <v>-145853</v>
      </c>
      <c r="R66" s="102">
        <v>422789</v>
      </c>
      <c r="S66" s="102">
        <v>164674</v>
      </c>
      <c r="T66" s="102">
        <v>161340</v>
      </c>
      <c r="U66" s="102">
        <v>68739</v>
      </c>
      <c r="V66" s="102">
        <v>-2710</v>
      </c>
      <c r="W66" s="102">
        <v>5204</v>
      </c>
      <c r="X66" s="102">
        <v>-11647</v>
      </c>
      <c r="Y66" s="102">
        <v>-15838</v>
      </c>
      <c r="Z66" s="102">
        <v>-14712</v>
      </c>
    </row>
    <row r="67" spans="2:26" ht="12.75" customHeight="1" x14ac:dyDescent="0.25">
      <c r="B67" s="82" t="s">
        <v>64</v>
      </c>
      <c r="C67" s="102">
        <v>-232611</v>
      </c>
      <c r="D67" s="102">
        <v>-199080</v>
      </c>
      <c r="E67" s="102">
        <v>-136662</v>
      </c>
      <c r="F67" s="102">
        <v>-52244</v>
      </c>
      <c r="G67" s="102">
        <v>-336956</v>
      </c>
      <c r="H67" s="102">
        <v>-235389</v>
      </c>
      <c r="I67" s="102">
        <v>-169673</v>
      </c>
      <c r="J67" s="102">
        <v>-51961</v>
      </c>
      <c r="K67" s="102">
        <v>-255295</v>
      </c>
      <c r="L67" s="102">
        <v>-193727</v>
      </c>
      <c r="M67" s="102">
        <v>-96911</v>
      </c>
      <c r="N67" s="102">
        <v>-29894</v>
      </c>
      <c r="O67" s="102">
        <v>-202073</v>
      </c>
      <c r="P67" s="102">
        <v>-141839</v>
      </c>
      <c r="Q67" s="102">
        <v>-116075</v>
      </c>
      <c r="R67" s="102">
        <v>-55326</v>
      </c>
      <c r="S67" s="102">
        <v>-246744</v>
      </c>
      <c r="T67" s="102">
        <v>-159673</v>
      </c>
      <c r="U67" s="102">
        <v>-104339</v>
      </c>
      <c r="V67" s="102">
        <v>-24622</v>
      </c>
      <c r="W67" s="102">
        <v>-153729</v>
      </c>
      <c r="X67" s="102">
        <v>-110240</v>
      </c>
      <c r="Y67" s="102">
        <v>-54998</v>
      </c>
      <c r="Z67" s="102">
        <v>-31638</v>
      </c>
    </row>
    <row r="68" spans="2:26" ht="12.75" customHeight="1" x14ac:dyDescent="0.25">
      <c r="B68" s="82" t="s">
        <v>65</v>
      </c>
      <c r="C68" s="102">
        <v>-117607</v>
      </c>
      <c r="D68" s="102">
        <v>-84955</v>
      </c>
      <c r="E68" s="102">
        <v>-56796</v>
      </c>
      <c r="F68" s="102">
        <v>-28443</v>
      </c>
      <c r="G68" s="102">
        <v>-110385</v>
      </c>
      <c r="H68" s="102">
        <v>-82483</v>
      </c>
      <c r="I68" s="102">
        <v>-54979</v>
      </c>
      <c r="J68" s="102">
        <v>-27481</v>
      </c>
      <c r="K68" s="102">
        <v>-115736</v>
      </c>
      <c r="L68" s="102">
        <v>-87200</v>
      </c>
      <c r="M68" s="102">
        <v>-58124</v>
      </c>
      <c r="N68" s="102">
        <v>-29049</v>
      </c>
      <c r="O68" s="102">
        <v>-106370</v>
      </c>
      <c r="P68" s="102">
        <v>-78769</v>
      </c>
      <c r="Q68" s="102">
        <v>-53735</v>
      </c>
      <c r="R68" s="102">
        <v>-26846</v>
      </c>
      <c r="S68" s="102">
        <v>-88430</v>
      </c>
      <c r="T68" s="102">
        <v>-65037</v>
      </c>
      <c r="U68" s="102">
        <v>-43353</v>
      </c>
      <c r="V68" s="102">
        <v>-21667</v>
      </c>
      <c r="W68" s="102">
        <v>-74931</v>
      </c>
      <c r="X68" s="102">
        <v>-55360</v>
      </c>
      <c r="Y68" s="102">
        <v>-36830</v>
      </c>
      <c r="Z68" s="102">
        <v>-18300</v>
      </c>
    </row>
    <row r="69" spans="2:26" ht="12.75" customHeight="1" x14ac:dyDescent="0.2">
      <c r="B69" s="82" t="s">
        <v>66</v>
      </c>
      <c r="C69" s="104">
        <v>0</v>
      </c>
      <c r="D69" s="104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104">
        <v>0</v>
      </c>
      <c r="R69" s="104">
        <v>0</v>
      </c>
      <c r="S69" s="104">
        <v>0</v>
      </c>
      <c r="T69" s="104">
        <v>0</v>
      </c>
      <c r="U69" s="104">
        <v>0</v>
      </c>
      <c r="V69" s="104">
        <v>0</v>
      </c>
      <c r="W69" s="104">
        <v>0</v>
      </c>
      <c r="X69" s="104">
        <v>0</v>
      </c>
      <c r="Y69" s="104">
        <v>0</v>
      </c>
      <c r="Z69" s="104">
        <v>0</v>
      </c>
    </row>
    <row r="70" spans="2:26" ht="12.75" customHeight="1" x14ac:dyDescent="0.25">
      <c r="B70" s="82" t="s">
        <v>68</v>
      </c>
      <c r="C70" s="102">
        <v>-435763</v>
      </c>
      <c r="D70" s="102">
        <v>-380539</v>
      </c>
      <c r="E70" s="102">
        <v>-511043</v>
      </c>
      <c r="F70" s="102">
        <v>-409336</v>
      </c>
      <c r="G70" s="102">
        <v>-131259</v>
      </c>
      <c r="H70" s="102">
        <v>-191986</v>
      </c>
      <c r="I70" s="102">
        <v>-311691</v>
      </c>
      <c r="J70" s="102">
        <v>-298679</v>
      </c>
      <c r="K70" s="102">
        <v>149450</v>
      </c>
      <c r="L70" s="102">
        <v>86143</v>
      </c>
      <c r="M70" s="102">
        <v>15793</v>
      </c>
      <c r="N70" s="102">
        <v>19470</v>
      </c>
      <c r="O70" s="102">
        <v>106269</v>
      </c>
      <c r="P70" s="102">
        <v>51401</v>
      </c>
      <c r="Q70" s="102">
        <v>48109</v>
      </c>
      <c r="R70" s="102">
        <v>40232</v>
      </c>
      <c r="S70" s="102">
        <v>21828</v>
      </c>
      <c r="T70" s="102">
        <v>-44560</v>
      </c>
      <c r="U70" s="102">
        <v>-29196</v>
      </c>
      <c r="V70" s="102">
        <v>1255</v>
      </c>
      <c r="W70" s="102">
        <v>117610</v>
      </c>
      <c r="X70" s="102">
        <v>92372</v>
      </c>
      <c r="Y70" s="102">
        <v>-18207</v>
      </c>
      <c r="Z70" s="102">
        <v>-15834</v>
      </c>
    </row>
    <row r="71" spans="2:26" ht="12.75" customHeight="1" x14ac:dyDescent="0.25">
      <c r="B71" s="82" t="s">
        <v>200</v>
      </c>
      <c r="C71" s="102">
        <v>-344547</v>
      </c>
      <c r="D71" s="102">
        <v>-262492</v>
      </c>
      <c r="E71" s="102">
        <v>-117525</v>
      </c>
      <c r="F71" s="102">
        <v>-46130</v>
      </c>
      <c r="G71" s="102">
        <v>-345138</v>
      </c>
      <c r="H71" s="102">
        <v>-271351</v>
      </c>
      <c r="I71" s="102">
        <v>-157805</v>
      </c>
      <c r="J71" s="102">
        <v>-56886</v>
      </c>
      <c r="K71" s="102">
        <v>-372838</v>
      </c>
      <c r="L71" s="102">
        <v>-242260</v>
      </c>
      <c r="M71" s="102">
        <v>-135509</v>
      </c>
      <c r="N71" s="102">
        <v>-73755</v>
      </c>
      <c r="O71" s="102">
        <v>-239741</v>
      </c>
      <c r="P71" s="102">
        <v>-159470</v>
      </c>
      <c r="Q71" s="102">
        <v>-108317</v>
      </c>
      <c r="R71" s="102">
        <v>-65962</v>
      </c>
      <c r="S71" s="102">
        <v>-207877</v>
      </c>
      <c r="T71" s="102">
        <v>-130730</v>
      </c>
      <c r="U71" s="102">
        <v>-110124</v>
      </c>
      <c r="V71" s="102">
        <v>-57232</v>
      </c>
      <c r="W71" s="102">
        <v>-167316</v>
      </c>
      <c r="X71" s="102">
        <v>-119567</v>
      </c>
      <c r="Y71" s="102">
        <v>-80670</v>
      </c>
      <c r="Z71" s="102">
        <v>-46181</v>
      </c>
    </row>
    <row r="72" spans="2:26" ht="12.75" customHeight="1" x14ac:dyDescent="0.25">
      <c r="B72" s="82"/>
      <c r="C72" s="103">
        <f t="shared" ref="C72:Z72" si="3">SUM(C61:C71)</f>
        <v>277908</v>
      </c>
      <c r="D72" s="103">
        <f t="shared" si="3"/>
        <v>166499</v>
      </c>
      <c r="E72" s="103">
        <f>SUM(E61:E71)</f>
        <v>-332046</v>
      </c>
      <c r="F72" s="103">
        <f t="shared" si="3"/>
        <v>-338517</v>
      </c>
      <c r="G72" s="103">
        <f t="shared" si="3"/>
        <v>-518406</v>
      </c>
      <c r="H72" s="103">
        <f t="shared" si="3"/>
        <v>-507704</v>
      </c>
      <c r="I72" s="103">
        <f t="shared" si="3"/>
        <v>-565053</v>
      </c>
      <c r="J72" s="103">
        <f t="shared" si="3"/>
        <v>-354685</v>
      </c>
      <c r="K72" s="103">
        <f t="shared" si="3"/>
        <v>486682</v>
      </c>
      <c r="L72" s="103">
        <f t="shared" si="3"/>
        <v>360062</v>
      </c>
      <c r="M72" s="103">
        <f t="shared" si="3"/>
        <v>-33103</v>
      </c>
      <c r="N72" s="103">
        <f t="shared" si="3"/>
        <v>-112292</v>
      </c>
      <c r="O72" s="103">
        <f t="shared" si="3"/>
        <v>-449170</v>
      </c>
      <c r="P72" s="103">
        <f t="shared" si="3"/>
        <v>-702611</v>
      </c>
      <c r="Q72" s="103">
        <f t="shared" si="3"/>
        <v>-860789</v>
      </c>
      <c r="R72" s="103">
        <f t="shared" si="3"/>
        <v>25731</v>
      </c>
      <c r="S72" s="103">
        <f t="shared" si="3"/>
        <v>243109</v>
      </c>
      <c r="T72" s="103">
        <f t="shared" si="3"/>
        <v>256036</v>
      </c>
      <c r="U72" s="103">
        <f t="shared" si="3"/>
        <v>-506305</v>
      </c>
      <c r="V72" s="103">
        <f t="shared" si="3"/>
        <v>-464186</v>
      </c>
      <c r="W72" s="103">
        <f t="shared" si="3"/>
        <v>89752</v>
      </c>
      <c r="X72" s="103">
        <f t="shared" si="3"/>
        <v>-566114</v>
      </c>
      <c r="Y72" s="103">
        <f t="shared" si="3"/>
        <v>-383144</v>
      </c>
      <c r="Z72" s="103">
        <f t="shared" si="3"/>
        <v>-475284</v>
      </c>
    </row>
    <row r="73" spans="2:26" ht="12.75" customHeight="1" x14ac:dyDescent="0.25">
      <c r="B73" s="82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</row>
    <row r="74" spans="2:26" ht="12.75" customHeight="1" x14ac:dyDescent="0.25">
      <c r="B74" s="79" t="s">
        <v>201</v>
      </c>
      <c r="C74" s="103">
        <f t="shared" ref="C74:Z74" si="4">C44+C58+C72</f>
        <v>5232896</v>
      </c>
      <c r="D74" s="103">
        <f t="shared" si="4"/>
        <v>4105364</v>
      </c>
      <c r="E74" s="103">
        <f>E44+E58+E72</f>
        <v>2868419</v>
      </c>
      <c r="F74" s="103">
        <f t="shared" si="4"/>
        <v>1457888</v>
      </c>
      <c r="G74" s="103">
        <f t="shared" si="4"/>
        <v>5202716</v>
      </c>
      <c r="H74" s="103">
        <f t="shared" si="4"/>
        <v>3967017</v>
      </c>
      <c r="I74" s="103">
        <f t="shared" si="4"/>
        <v>2951403</v>
      </c>
      <c r="J74" s="103">
        <f t="shared" si="4"/>
        <v>1326148</v>
      </c>
      <c r="K74" s="103">
        <f t="shared" si="4"/>
        <v>5360703</v>
      </c>
      <c r="L74" s="103">
        <f t="shared" si="4"/>
        <v>3762218</v>
      </c>
      <c r="M74" s="103">
        <f t="shared" si="4"/>
        <v>2434507</v>
      </c>
      <c r="N74" s="103">
        <f t="shared" si="4"/>
        <v>1002826</v>
      </c>
      <c r="O74" s="103">
        <f t="shared" si="4"/>
        <v>5096312</v>
      </c>
      <c r="P74" s="103">
        <f t="shared" si="4"/>
        <v>4234425</v>
      </c>
      <c r="Q74" s="103">
        <f t="shared" si="4"/>
        <v>2954323</v>
      </c>
      <c r="R74" s="103">
        <f t="shared" si="4"/>
        <v>1506943</v>
      </c>
      <c r="S74" s="103">
        <f t="shared" si="4"/>
        <v>4554368</v>
      </c>
      <c r="T74" s="103">
        <f t="shared" si="4"/>
        <v>3706112</v>
      </c>
      <c r="U74" s="103">
        <f t="shared" si="4"/>
        <v>1496342</v>
      </c>
      <c r="V74" s="103">
        <f t="shared" si="4"/>
        <v>746133</v>
      </c>
      <c r="W74" s="103">
        <f t="shared" si="4"/>
        <v>4983327</v>
      </c>
      <c r="X74" s="103">
        <f t="shared" si="4"/>
        <v>4093304</v>
      </c>
      <c r="Y74" s="103">
        <f t="shared" si="4"/>
        <v>2375271</v>
      </c>
      <c r="Z74" s="103">
        <f t="shared" si="4"/>
        <v>1168724</v>
      </c>
    </row>
    <row r="75" spans="2:26" ht="12.75" customHeight="1" x14ac:dyDescent="0.25">
      <c r="B75" s="8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spans="2:26" ht="12.75" customHeight="1" x14ac:dyDescent="0.25">
      <c r="B76" s="82" t="s">
        <v>202</v>
      </c>
      <c r="C76" s="102">
        <v>-197793</v>
      </c>
      <c r="D76" s="102">
        <v>-249631</v>
      </c>
      <c r="E76" s="102">
        <v>-179761</v>
      </c>
      <c r="F76" s="102">
        <v>-188416</v>
      </c>
      <c r="G76" s="102">
        <v>-219219</v>
      </c>
      <c r="H76" s="102">
        <v>-257299</v>
      </c>
      <c r="I76" s="102">
        <v>-223618</v>
      </c>
      <c r="J76" s="102">
        <v>-234376</v>
      </c>
      <c r="K76" s="102">
        <v>-294676</v>
      </c>
      <c r="L76" s="102">
        <v>-272512</v>
      </c>
      <c r="M76" s="102">
        <v>-310381</v>
      </c>
      <c r="N76" s="102">
        <v>-186716</v>
      </c>
      <c r="O76" s="102">
        <v>-124381</v>
      </c>
      <c r="P76" s="102">
        <v>-322688</v>
      </c>
      <c r="Q76" s="102">
        <v>-206005</v>
      </c>
      <c r="R76" s="102">
        <v>-125556</v>
      </c>
      <c r="S76" s="102">
        <v>-659318</v>
      </c>
      <c r="T76" s="102">
        <v>-411540</v>
      </c>
      <c r="U76" s="102">
        <v>-299184</v>
      </c>
      <c r="V76" s="102">
        <v>-146433</v>
      </c>
      <c r="W76" s="102">
        <v>-636420</v>
      </c>
      <c r="X76" s="102">
        <v>-480017</v>
      </c>
      <c r="Y76" s="102">
        <v>-281194</v>
      </c>
      <c r="Z76" s="102">
        <v>-213046</v>
      </c>
    </row>
    <row r="77" spans="2:26" ht="12.75" customHeight="1" x14ac:dyDescent="0.25">
      <c r="B77" s="82" t="s">
        <v>203</v>
      </c>
      <c r="C77" s="102">
        <v>-425192</v>
      </c>
      <c r="D77" s="102">
        <v>-359006</v>
      </c>
      <c r="E77" s="102">
        <v>-244568</v>
      </c>
      <c r="F77" s="102">
        <v>-143677</v>
      </c>
      <c r="G77" s="102">
        <v>-471276</v>
      </c>
      <c r="H77" s="102">
        <v>-386404</v>
      </c>
      <c r="I77" s="102">
        <v>-241765</v>
      </c>
      <c r="J77" s="102">
        <v>-152206</v>
      </c>
      <c r="K77" s="102">
        <v>-521134</v>
      </c>
      <c r="L77" s="102">
        <v>-434261</v>
      </c>
      <c r="M77" s="102">
        <v>-271476</v>
      </c>
      <c r="N77" s="102">
        <v>-166072</v>
      </c>
      <c r="O77" s="102">
        <v>-337455</v>
      </c>
      <c r="P77" s="102">
        <v>-264920</v>
      </c>
      <c r="Q77" s="102">
        <v>-166625</v>
      </c>
      <c r="R77" s="102">
        <v>-77479</v>
      </c>
      <c r="S77" s="102">
        <v>-193421</v>
      </c>
      <c r="T77" s="102">
        <v>-131327</v>
      </c>
      <c r="U77" s="102">
        <v>-85457</v>
      </c>
      <c r="V77" s="102">
        <v>-40753</v>
      </c>
      <c r="W77" s="102">
        <v>-183391</v>
      </c>
      <c r="X77" s="102">
        <v>-140315</v>
      </c>
      <c r="Y77" s="102">
        <v>-96677</v>
      </c>
      <c r="Z77" s="102">
        <v>-49529</v>
      </c>
    </row>
    <row r="78" spans="2:26" ht="12.75" customHeight="1" x14ac:dyDescent="0.25">
      <c r="B78" s="82" t="s">
        <v>204</v>
      </c>
      <c r="C78" s="102">
        <v>-1549452</v>
      </c>
      <c r="D78" s="102">
        <v>-963399</v>
      </c>
      <c r="E78" s="102">
        <v>-688758</v>
      </c>
      <c r="F78" s="102">
        <v>-124643</v>
      </c>
      <c r="G78" s="102">
        <v>-1089013</v>
      </c>
      <c r="H78" s="102">
        <v>-658810</v>
      </c>
      <c r="I78" s="102">
        <v>-546795</v>
      </c>
      <c r="J78" s="102">
        <v>-122975</v>
      </c>
      <c r="K78" s="102">
        <v>-1127607</v>
      </c>
      <c r="L78" s="102">
        <v>-708469</v>
      </c>
      <c r="M78" s="102">
        <v>-455091</v>
      </c>
      <c r="N78" s="102">
        <v>-142569</v>
      </c>
      <c r="O78" s="102">
        <v>-890123</v>
      </c>
      <c r="P78" s="102">
        <v>-541204</v>
      </c>
      <c r="Q78" s="102">
        <v>-370660</v>
      </c>
      <c r="R78" s="102">
        <v>-115772</v>
      </c>
      <c r="S78" s="102">
        <v>-343903</v>
      </c>
      <c r="T78" s="102">
        <v>-248556</v>
      </c>
      <c r="U78" s="102">
        <v>-121881</v>
      </c>
      <c r="V78" s="102">
        <v>-67877</v>
      </c>
      <c r="W78" s="102">
        <v>-386281</v>
      </c>
      <c r="X78" s="102">
        <v>-322849</v>
      </c>
      <c r="Y78" s="102">
        <v>-234060</v>
      </c>
      <c r="Z78" s="102">
        <v>-130425</v>
      </c>
    </row>
    <row r="79" spans="2:26" ht="12.75" customHeight="1" x14ac:dyDescent="0.25">
      <c r="B79" s="82" t="s">
        <v>205</v>
      </c>
      <c r="C79" s="102">
        <v>-32013</v>
      </c>
      <c r="D79" s="102">
        <v>-24081</v>
      </c>
      <c r="E79" s="102">
        <v>-16786</v>
      </c>
      <c r="F79" s="102">
        <v>-8479</v>
      </c>
      <c r="G79" s="102">
        <v>-33292</v>
      </c>
      <c r="H79" s="102">
        <v>-23957</v>
      </c>
      <c r="I79" s="102">
        <v>-14801</v>
      </c>
      <c r="J79" s="102">
        <v>-7121</v>
      </c>
      <c r="K79" s="102">
        <v>-24284</v>
      </c>
      <c r="L79" s="102">
        <v>-17257</v>
      </c>
      <c r="M79" s="102">
        <v>-11619</v>
      </c>
      <c r="N79" s="102">
        <v>-5387</v>
      </c>
      <c r="O79" s="102">
        <v>-19531</v>
      </c>
      <c r="P79" s="102">
        <v>-14228</v>
      </c>
      <c r="Q79" s="102">
        <v>-9737</v>
      </c>
      <c r="R79" s="102">
        <v>-4653</v>
      </c>
      <c r="S79" s="102">
        <v>-6514</v>
      </c>
      <c r="T79" s="102">
        <v>-4690</v>
      </c>
      <c r="U79" s="102">
        <v>-2290</v>
      </c>
      <c r="V79" s="102">
        <v>-753</v>
      </c>
      <c r="W79" s="102">
        <v>-6679</v>
      </c>
      <c r="X79" s="102">
        <v>-4627</v>
      </c>
      <c r="Y79" s="102">
        <v>-4074</v>
      </c>
      <c r="Z79" s="102">
        <v>-1853</v>
      </c>
    </row>
    <row r="80" spans="2:26" ht="12.75" customHeight="1" x14ac:dyDescent="0.25">
      <c r="B80" s="8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spans="2:26" ht="12.75" customHeight="1" x14ac:dyDescent="0.25">
      <c r="B81" s="84" t="s">
        <v>206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spans="2:26" ht="12.75" customHeight="1" x14ac:dyDescent="0.25">
      <c r="B82" s="84" t="s">
        <v>207</v>
      </c>
      <c r="C82" s="103">
        <f t="shared" ref="C82:Z82" si="5">SUM(C74:C79)</f>
        <v>3028446</v>
      </c>
      <c r="D82" s="103">
        <f t="shared" si="5"/>
        <v>2509247</v>
      </c>
      <c r="E82" s="103">
        <f>SUM(E74:E79)</f>
        <v>1738546</v>
      </c>
      <c r="F82" s="103">
        <f t="shared" si="5"/>
        <v>992673</v>
      </c>
      <c r="G82" s="103">
        <f t="shared" si="5"/>
        <v>3389916</v>
      </c>
      <c r="H82" s="103">
        <f t="shared" si="5"/>
        <v>2640547</v>
      </c>
      <c r="I82" s="103">
        <f t="shared" si="5"/>
        <v>1924424</v>
      </c>
      <c r="J82" s="103">
        <f t="shared" si="5"/>
        <v>809470</v>
      </c>
      <c r="K82" s="103">
        <f t="shared" si="5"/>
        <v>3393002</v>
      </c>
      <c r="L82" s="103">
        <f t="shared" si="5"/>
        <v>2329719</v>
      </c>
      <c r="M82" s="103">
        <f t="shared" si="5"/>
        <v>1385940</v>
      </c>
      <c r="N82" s="103">
        <f t="shared" si="5"/>
        <v>502082</v>
      </c>
      <c r="O82" s="103">
        <f t="shared" si="5"/>
        <v>3724822</v>
      </c>
      <c r="P82" s="103">
        <f t="shared" si="5"/>
        <v>3091385</v>
      </c>
      <c r="Q82" s="103">
        <f t="shared" si="5"/>
        <v>2201296</v>
      </c>
      <c r="R82" s="103">
        <f t="shared" si="5"/>
        <v>1183483</v>
      </c>
      <c r="S82" s="103">
        <f t="shared" si="5"/>
        <v>3351212</v>
      </c>
      <c r="T82" s="103">
        <f t="shared" si="5"/>
        <v>2909999</v>
      </c>
      <c r="U82" s="103">
        <f t="shared" si="5"/>
        <v>987530</v>
      </c>
      <c r="V82" s="103">
        <f t="shared" si="5"/>
        <v>490317</v>
      </c>
      <c r="W82" s="103">
        <f t="shared" si="5"/>
        <v>3770556</v>
      </c>
      <c r="X82" s="103">
        <f t="shared" si="5"/>
        <v>3145496</v>
      </c>
      <c r="Y82" s="103">
        <f t="shared" si="5"/>
        <v>1759266</v>
      </c>
      <c r="Z82" s="103">
        <f t="shared" si="5"/>
        <v>773871</v>
      </c>
    </row>
    <row r="83" spans="2:26" ht="12.75" customHeight="1" x14ac:dyDescent="0.25">
      <c r="B83" s="84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2:26" ht="12.75" customHeight="1" x14ac:dyDescent="0.25">
      <c r="B84" s="85" t="s">
        <v>208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spans="2:26" ht="12.75" customHeight="1" x14ac:dyDescent="0.25">
      <c r="B85" s="85" t="s">
        <v>209</v>
      </c>
      <c r="C85" s="102">
        <v>0</v>
      </c>
      <c r="D85" s="102">
        <v>0</v>
      </c>
      <c r="E85" s="102">
        <v>0</v>
      </c>
      <c r="F85" s="102">
        <v>0</v>
      </c>
      <c r="G85" s="102">
        <v>3620</v>
      </c>
      <c r="H85" s="102">
        <v>3620</v>
      </c>
      <c r="I85" s="102">
        <v>-37455</v>
      </c>
      <c r="J85" s="102">
        <v>-30354</v>
      </c>
      <c r="K85" s="102">
        <v>125474</v>
      </c>
      <c r="L85" s="102">
        <v>118351</v>
      </c>
      <c r="M85" s="102">
        <v>86606</v>
      </c>
      <c r="N85" s="102">
        <v>38108</v>
      </c>
      <c r="O85" s="102">
        <v>177827</v>
      </c>
      <c r="P85" s="102">
        <v>128041</v>
      </c>
      <c r="Q85" s="102">
        <v>0</v>
      </c>
      <c r="R85" s="102">
        <v>0</v>
      </c>
      <c r="S85" s="102">
        <v>35620</v>
      </c>
      <c r="T85" s="102">
        <v>35620</v>
      </c>
      <c r="U85" s="102">
        <v>20770</v>
      </c>
      <c r="V85" s="102">
        <v>33404</v>
      </c>
      <c r="W85" s="102">
        <v>170288</v>
      </c>
      <c r="X85" s="102">
        <v>136443</v>
      </c>
      <c r="Y85" s="102">
        <v>84167</v>
      </c>
      <c r="Z85" s="102">
        <v>56712</v>
      </c>
    </row>
    <row r="86" spans="2:26" s="75" customFormat="1" ht="12.75" customHeight="1" x14ac:dyDescent="0.25"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2:26" ht="12.75" customHeight="1" thickBot="1" x14ac:dyDescent="0.3">
      <c r="B87" s="86" t="s">
        <v>208</v>
      </c>
      <c r="C87" s="106">
        <f t="shared" ref="C87:Z87" si="6">C82+C85</f>
        <v>3028446</v>
      </c>
      <c r="D87" s="106">
        <f t="shared" si="6"/>
        <v>2509247</v>
      </c>
      <c r="E87" s="106">
        <f>E82+E85</f>
        <v>1738546</v>
      </c>
      <c r="F87" s="106">
        <f t="shared" si="6"/>
        <v>992673</v>
      </c>
      <c r="G87" s="106">
        <f t="shared" si="6"/>
        <v>3393536</v>
      </c>
      <c r="H87" s="106">
        <f t="shared" si="6"/>
        <v>2644167</v>
      </c>
      <c r="I87" s="106">
        <f t="shared" si="6"/>
        <v>1886969</v>
      </c>
      <c r="J87" s="106">
        <f t="shared" si="6"/>
        <v>779116</v>
      </c>
      <c r="K87" s="106">
        <f t="shared" si="6"/>
        <v>3518476</v>
      </c>
      <c r="L87" s="106">
        <f t="shared" si="6"/>
        <v>2448070</v>
      </c>
      <c r="M87" s="106">
        <f t="shared" si="6"/>
        <v>1472546</v>
      </c>
      <c r="N87" s="106">
        <f t="shared" si="6"/>
        <v>540190</v>
      </c>
      <c r="O87" s="106">
        <f t="shared" si="6"/>
        <v>3902649</v>
      </c>
      <c r="P87" s="106">
        <f t="shared" si="6"/>
        <v>3219426</v>
      </c>
      <c r="Q87" s="106">
        <f t="shared" si="6"/>
        <v>2201296</v>
      </c>
      <c r="R87" s="106">
        <f t="shared" si="6"/>
        <v>1183483</v>
      </c>
      <c r="S87" s="106">
        <f t="shared" si="6"/>
        <v>3386832</v>
      </c>
      <c r="T87" s="106">
        <f t="shared" si="6"/>
        <v>2945619</v>
      </c>
      <c r="U87" s="106">
        <f t="shared" si="6"/>
        <v>1008300</v>
      </c>
      <c r="V87" s="106">
        <f t="shared" si="6"/>
        <v>523721</v>
      </c>
      <c r="W87" s="106">
        <f t="shared" si="6"/>
        <v>3940844</v>
      </c>
      <c r="X87" s="106">
        <f t="shared" si="6"/>
        <v>3281939</v>
      </c>
      <c r="Y87" s="106">
        <f t="shared" si="6"/>
        <v>1843433</v>
      </c>
      <c r="Z87" s="106">
        <f t="shared" si="6"/>
        <v>830583</v>
      </c>
    </row>
    <row r="88" spans="2:26" s="93" customFormat="1" ht="12.75" customHeight="1" x14ac:dyDescent="0.25">
      <c r="B88" s="85" t="s">
        <v>210</v>
      </c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2:26" ht="12.75" customHeight="1" x14ac:dyDescent="0.25">
      <c r="B89" s="88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2:26" ht="12.75" customHeight="1" x14ac:dyDescent="0.25">
      <c r="C90" s="76"/>
      <c r="D90" s="76"/>
      <c r="E90" s="76"/>
      <c r="F90" s="76"/>
      <c r="G90" s="76"/>
      <c r="H90" s="76"/>
      <c r="I90" s="107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2:26" ht="12.75" customHeight="1" x14ac:dyDescent="0.25">
      <c r="C91" s="89"/>
      <c r="D91" s="89"/>
      <c r="E91" s="89"/>
      <c r="F91" s="89"/>
      <c r="G91" s="89"/>
      <c r="H91" s="89"/>
      <c r="I91" s="108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2:26" s="92" customFormat="1" ht="12.75" customHeight="1" x14ac:dyDescent="0.25">
      <c r="B92" s="87" t="s">
        <v>211</v>
      </c>
      <c r="C92" s="94"/>
      <c r="D92" s="94"/>
      <c r="E92" s="94"/>
      <c r="F92" s="94"/>
      <c r="G92" s="94"/>
      <c r="H92" s="94"/>
      <c r="I92" s="111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2:26" s="92" customFormat="1" ht="12.75" customHeight="1" x14ac:dyDescent="0.25">
      <c r="B93" s="87" t="s">
        <v>212</v>
      </c>
      <c r="C93" s="94"/>
      <c r="D93" s="94"/>
      <c r="E93" s="94"/>
      <c r="F93" s="94"/>
      <c r="G93" s="94"/>
      <c r="H93" s="94"/>
      <c r="I93" s="112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2:26" ht="12.75" customHeight="1" x14ac:dyDescent="0.25">
      <c r="B94" s="85"/>
      <c r="C94" s="89"/>
      <c r="D94" s="89"/>
      <c r="E94" s="89"/>
      <c r="F94" s="89"/>
      <c r="G94" s="89"/>
      <c r="H94" s="89"/>
      <c r="I94" s="108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2:26" ht="12.75" customHeight="1" thickBot="1" x14ac:dyDescent="0.3">
      <c r="B95" s="96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spans="2:26" ht="18" customHeight="1" x14ac:dyDescent="0.2">
      <c r="B96" s="77"/>
      <c r="C96" s="99" t="s">
        <v>246</v>
      </c>
      <c r="D96" s="99" t="s">
        <v>3</v>
      </c>
      <c r="E96" s="99" t="s">
        <v>4</v>
      </c>
      <c r="F96" s="99" t="s">
        <v>5</v>
      </c>
      <c r="G96" s="99" t="s">
        <v>6</v>
      </c>
      <c r="H96" s="99" t="s">
        <v>7</v>
      </c>
      <c r="I96" s="99" t="s">
        <v>8</v>
      </c>
      <c r="J96" s="99" t="s">
        <v>9</v>
      </c>
      <c r="K96" s="99" t="s">
        <v>10</v>
      </c>
      <c r="L96" s="99" t="s">
        <v>11</v>
      </c>
      <c r="M96" s="99" t="s">
        <v>12</v>
      </c>
      <c r="N96" s="99" t="s">
        <v>13</v>
      </c>
      <c r="O96" s="99" t="s">
        <v>14</v>
      </c>
      <c r="P96" s="99" t="s">
        <v>15</v>
      </c>
      <c r="Q96" s="99" t="s">
        <v>16</v>
      </c>
      <c r="R96" s="99" t="s">
        <v>17</v>
      </c>
      <c r="S96" s="100" t="s">
        <v>18</v>
      </c>
      <c r="T96" s="100" t="s">
        <v>19</v>
      </c>
      <c r="U96" s="99" t="s">
        <v>20</v>
      </c>
      <c r="V96" s="99" t="s">
        <v>213</v>
      </c>
      <c r="W96" s="99" t="s">
        <v>22</v>
      </c>
      <c r="X96" s="99" t="s">
        <v>23</v>
      </c>
      <c r="Y96" s="99" t="s">
        <v>24</v>
      </c>
      <c r="Z96" s="100" t="s">
        <v>25</v>
      </c>
    </row>
    <row r="97" spans="2:26" ht="12.75" customHeight="1" x14ac:dyDescent="0.25">
      <c r="B97" s="76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</row>
    <row r="98" spans="2:26" ht="12.75" customHeight="1" x14ac:dyDescent="0.25">
      <c r="B98" s="79" t="s">
        <v>214</v>
      </c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2:26" ht="12.75" customHeight="1" x14ac:dyDescent="0.25">
      <c r="B99" s="82" t="s">
        <v>215</v>
      </c>
      <c r="C99" s="102">
        <v>64707</v>
      </c>
      <c r="D99" s="102">
        <v>-88352</v>
      </c>
      <c r="E99" s="102">
        <v>-5867</v>
      </c>
      <c r="F99" s="102">
        <v>-17115</v>
      </c>
      <c r="G99" s="102">
        <v>-32939</v>
      </c>
      <c r="H99" s="102">
        <v>-39727</v>
      </c>
      <c r="I99" s="102">
        <v>-5698</v>
      </c>
      <c r="J99" s="102">
        <v>-38549</v>
      </c>
      <c r="K99" s="102">
        <v>-44061</v>
      </c>
      <c r="L99" s="102">
        <v>-102812</v>
      </c>
      <c r="M99" s="102">
        <v>-59897</v>
      </c>
      <c r="N99" s="102">
        <v>-45638</v>
      </c>
      <c r="O99" s="102">
        <v>44190</v>
      </c>
      <c r="P99" s="102">
        <v>53375</v>
      </c>
      <c r="Q99" s="102">
        <v>77638</v>
      </c>
      <c r="R99" s="102">
        <v>116514</v>
      </c>
      <c r="S99" s="102">
        <v>-54120</v>
      </c>
      <c r="T99" s="102">
        <v>-17498</v>
      </c>
      <c r="U99" s="102">
        <v>20131</v>
      </c>
      <c r="V99" s="102">
        <v>-16182</v>
      </c>
      <c r="W99" s="102">
        <v>-48238</v>
      </c>
      <c r="X99" s="102">
        <v>-58179</v>
      </c>
      <c r="Y99" s="102">
        <v>-45373</v>
      </c>
      <c r="Z99" s="102">
        <v>-33961</v>
      </c>
    </row>
    <row r="100" spans="2:26" ht="12.75" customHeight="1" x14ac:dyDescent="0.25">
      <c r="B100" s="82" t="s">
        <v>216</v>
      </c>
      <c r="C100" s="102">
        <v>-2903661</v>
      </c>
      <c r="D100" s="102">
        <v>-2210701</v>
      </c>
      <c r="E100" s="102">
        <v>-1374321</v>
      </c>
      <c r="F100" s="102">
        <v>-549349</v>
      </c>
      <c r="G100" s="102">
        <v>-2174902</v>
      </c>
      <c r="H100" s="102">
        <v>-1652051</v>
      </c>
      <c r="I100" s="102">
        <v>-1128187</v>
      </c>
      <c r="J100" s="102">
        <v>-522376</v>
      </c>
      <c r="K100" s="102">
        <v>-1973215</v>
      </c>
      <c r="L100" s="102">
        <v>-1422976</v>
      </c>
      <c r="M100" s="102">
        <v>-951973</v>
      </c>
      <c r="N100" s="102">
        <v>-504383</v>
      </c>
      <c r="O100" s="102">
        <v>-1909603</v>
      </c>
      <c r="P100" s="102">
        <v>-1483399</v>
      </c>
      <c r="Q100" s="102">
        <v>-1021933</v>
      </c>
      <c r="R100" s="102">
        <v>-534968</v>
      </c>
      <c r="S100" s="102">
        <v>-1482785</v>
      </c>
      <c r="T100" s="102">
        <v>-1101835</v>
      </c>
      <c r="U100" s="102">
        <v>-701521</v>
      </c>
      <c r="V100" s="102">
        <v>-339305</v>
      </c>
      <c r="W100" s="102">
        <v>-1236999</v>
      </c>
      <c r="X100" s="102">
        <v>-790821</v>
      </c>
      <c r="Y100" s="102">
        <v>-473534</v>
      </c>
      <c r="Z100" s="102">
        <v>-174140</v>
      </c>
    </row>
    <row r="101" spans="2:26" ht="12.75" customHeight="1" x14ac:dyDescent="0.25">
      <c r="B101" s="82" t="s">
        <v>217</v>
      </c>
      <c r="C101" s="102">
        <v>-190433</v>
      </c>
      <c r="D101" s="102">
        <v>-190433</v>
      </c>
      <c r="E101" s="102">
        <v>-190433</v>
      </c>
      <c r="F101" s="102">
        <v>0</v>
      </c>
      <c r="G101" s="102">
        <v>0</v>
      </c>
      <c r="H101" s="102">
        <v>0</v>
      </c>
      <c r="I101" s="102">
        <v>0</v>
      </c>
      <c r="J101" s="102">
        <v>0</v>
      </c>
      <c r="K101" s="102">
        <v>-911450</v>
      </c>
      <c r="L101" s="102">
        <v>-911450</v>
      </c>
      <c r="M101" s="102">
        <v>-911450</v>
      </c>
      <c r="N101" s="102">
        <v>-912139</v>
      </c>
      <c r="O101" s="102">
        <v>-18031</v>
      </c>
      <c r="P101" s="102">
        <v>-18031</v>
      </c>
      <c r="Q101" s="102">
        <v>0</v>
      </c>
      <c r="R101" s="102">
        <v>0</v>
      </c>
      <c r="S101" s="102">
        <v>-501886</v>
      </c>
      <c r="T101" s="102">
        <v>0</v>
      </c>
      <c r="U101" s="102">
        <v>0</v>
      </c>
      <c r="V101" s="102">
        <v>0</v>
      </c>
      <c r="W101" s="102">
        <v>0</v>
      </c>
      <c r="X101" s="102">
        <v>0</v>
      </c>
      <c r="Y101" s="102">
        <v>0</v>
      </c>
      <c r="Z101" s="102">
        <v>0</v>
      </c>
    </row>
    <row r="102" spans="2:26" ht="12.75" customHeight="1" x14ac:dyDescent="0.2">
      <c r="B102" s="82" t="s">
        <v>218</v>
      </c>
      <c r="C102" s="104">
        <v>2536421</v>
      </c>
      <c r="D102" s="104">
        <v>914795</v>
      </c>
      <c r="E102" s="104">
        <v>434502</v>
      </c>
      <c r="F102" s="104">
        <v>276938</v>
      </c>
      <c r="G102" s="104">
        <v>47066</v>
      </c>
      <c r="H102" s="104">
        <v>2066</v>
      </c>
      <c r="I102" s="104">
        <v>2066</v>
      </c>
      <c r="J102" s="104">
        <v>0</v>
      </c>
      <c r="K102" s="104">
        <v>58132</v>
      </c>
      <c r="L102" s="104">
        <v>0</v>
      </c>
      <c r="M102" s="104">
        <v>0</v>
      </c>
      <c r="N102" s="104">
        <v>0</v>
      </c>
      <c r="O102" s="104">
        <v>0</v>
      </c>
      <c r="P102" s="104">
        <v>0</v>
      </c>
      <c r="Q102" s="104">
        <v>0</v>
      </c>
      <c r="R102" s="104">
        <v>0</v>
      </c>
      <c r="S102" s="104">
        <v>0</v>
      </c>
      <c r="T102" s="104">
        <v>0</v>
      </c>
      <c r="U102" s="104">
        <v>0</v>
      </c>
      <c r="V102" s="104">
        <v>0</v>
      </c>
      <c r="W102" s="104">
        <v>0</v>
      </c>
      <c r="X102" s="104">
        <v>0</v>
      </c>
      <c r="Y102" s="104">
        <v>0</v>
      </c>
      <c r="Z102" s="104">
        <v>0</v>
      </c>
    </row>
    <row r="103" spans="2:26" ht="12.75" customHeight="1" x14ac:dyDescent="0.25">
      <c r="B103" s="82" t="s">
        <v>219</v>
      </c>
      <c r="C103" s="102">
        <v>0</v>
      </c>
      <c r="D103" s="102">
        <v>0</v>
      </c>
      <c r="E103" s="102">
        <v>0</v>
      </c>
      <c r="F103" s="102">
        <v>0</v>
      </c>
      <c r="G103" s="102">
        <v>0</v>
      </c>
      <c r="H103" s="102">
        <v>0</v>
      </c>
      <c r="I103" s="102">
        <v>0</v>
      </c>
      <c r="J103" s="102">
        <v>0</v>
      </c>
      <c r="K103" s="102">
        <v>-10780</v>
      </c>
      <c r="L103" s="102">
        <v>-10780</v>
      </c>
      <c r="M103" s="102">
        <v>-10780</v>
      </c>
      <c r="N103" s="102">
        <v>-10780</v>
      </c>
      <c r="O103" s="102">
        <v>-4829</v>
      </c>
      <c r="P103" s="102">
        <v>-4829</v>
      </c>
      <c r="Q103" s="102">
        <v>-4829</v>
      </c>
      <c r="R103" s="102">
        <v>-4830</v>
      </c>
      <c r="S103" s="102">
        <v>-30970</v>
      </c>
      <c r="T103" s="102">
        <v>-30970</v>
      </c>
      <c r="U103" s="102">
        <v>-100</v>
      </c>
      <c r="V103" s="102">
        <v>-100</v>
      </c>
      <c r="W103" s="102">
        <v>-72439</v>
      </c>
      <c r="X103" s="102">
        <v>-56899</v>
      </c>
      <c r="Y103" s="102">
        <v>-52710</v>
      </c>
      <c r="Z103" s="102">
        <v>-25351</v>
      </c>
    </row>
    <row r="104" spans="2:26" ht="12.75" customHeight="1" x14ac:dyDescent="0.25">
      <c r="B104" s="82" t="s">
        <v>220</v>
      </c>
      <c r="C104" s="102">
        <v>294</v>
      </c>
      <c r="D104" s="102">
        <v>294</v>
      </c>
      <c r="E104" s="102">
        <v>0</v>
      </c>
      <c r="F104" s="102">
        <v>0</v>
      </c>
      <c r="G104" s="102">
        <v>37129</v>
      </c>
      <c r="H104" s="102">
        <v>37129</v>
      </c>
      <c r="I104" s="102">
        <v>37129</v>
      </c>
      <c r="J104" s="102">
        <v>37129</v>
      </c>
      <c r="K104" s="102">
        <v>0</v>
      </c>
      <c r="L104" s="102">
        <v>0</v>
      </c>
      <c r="M104" s="102">
        <v>0</v>
      </c>
      <c r="N104" s="102">
        <v>0</v>
      </c>
      <c r="O104" s="102">
        <v>61536</v>
      </c>
      <c r="P104" s="102">
        <v>61537</v>
      </c>
      <c r="Q104" s="102">
        <v>61537</v>
      </c>
      <c r="R104" s="102">
        <v>61536</v>
      </c>
      <c r="S104" s="102">
        <v>0</v>
      </c>
      <c r="T104" s="102">
        <v>0</v>
      </c>
      <c r="U104" s="102">
        <v>0</v>
      </c>
      <c r="V104" s="102">
        <v>0</v>
      </c>
      <c r="W104" s="102">
        <v>228</v>
      </c>
      <c r="X104" s="102">
        <v>228</v>
      </c>
      <c r="Y104" s="102">
        <v>228</v>
      </c>
      <c r="Z104" s="102">
        <v>228</v>
      </c>
    </row>
    <row r="105" spans="2:26" ht="12.75" customHeight="1" x14ac:dyDescent="0.25">
      <c r="B105" s="82" t="s">
        <v>221</v>
      </c>
      <c r="C105" s="102">
        <v>-162100</v>
      </c>
      <c r="D105" s="102">
        <v>-108137</v>
      </c>
      <c r="E105" s="102">
        <v>-53820</v>
      </c>
      <c r="F105" s="102">
        <v>-17001</v>
      </c>
      <c r="G105" s="102">
        <v>-137635</v>
      </c>
      <c r="H105" s="102">
        <v>-82954</v>
      </c>
      <c r="I105" s="102">
        <v>-62095</v>
      </c>
      <c r="J105" s="102">
        <v>-38355</v>
      </c>
      <c r="K105" s="102">
        <v>-204805</v>
      </c>
      <c r="L105" s="102">
        <v>-148152</v>
      </c>
      <c r="M105" s="102">
        <v>-114137</v>
      </c>
      <c r="N105" s="102">
        <v>-34907</v>
      </c>
      <c r="O105" s="102">
        <v>-381938</v>
      </c>
      <c r="P105" s="102">
        <v>-309827</v>
      </c>
      <c r="Q105" s="102">
        <v>-353477</v>
      </c>
      <c r="R105" s="102">
        <v>-170806</v>
      </c>
      <c r="S105" s="102">
        <v>-338137</v>
      </c>
      <c r="T105" s="102">
        <v>-139095</v>
      </c>
      <c r="U105" s="102">
        <v>-64585</v>
      </c>
      <c r="V105" s="102">
        <v>-51628</v>
      </c>
      <c r="W105" s="102">
        <v>-226325</v>
      </c>
      <c r="X105" s="102">
        <v>-173326</v>
      </c>
      <c r="Y105" s="102">
        <v>-137221</v>
      </c>
      <c r="Z105" s="102">
        <v>-83575</v>
      </c>
    </row>
    <row r="106" spans="2:26" ht="12.75" customHeight="1" x14ac:dyDescent="0.25">
      <c r="B106" s="82" t="s">
        <v>222</v>
      </c>
      <c r="C106" s="102">
        <v>0</v>
      </c>
      <c r="D106" s="102">
        <v>0</v>
      </c>
      <c r="E106" s="102">
        <v>0</v>
      </c>
      <c r="F106" s="102">
        <v>1071</v>
      </c>
      <c r="G106" s="102">
        <v>11440</v>
      </c>
      <c r="H106" s="102">
        <v>10357</v>
      </c>
      <c r="I106" s="102">
        <v>0</v>
      </c>
      <c r="J106" s="102">
        <v>0</v>
      </c>
      <c r="K106" s="102">
        <v>0</v>
      </c>
      <c r="L106" s="102">
        <v>0</v>
      </c>
      <c r="M106" s="102">
        <v>0</v>
      </c>
      <c r="N106" s="102">
        <v>0</v>
      </c>
      <c r="O106" s="102">
        <v>0</v>
      </c>
      <c r="P106" s="102">
        <v>0</v>
      </c>
      <c r="Q106" s="102">
        <v>0</v>
      </c>
      <c r="R106" s="102">
        <v>0</v>
      </c>
      <c r="S106" s="102">
        <v>0</v>
      </c>
      <c r="T106" s="102">
        <v>0</v>
      </c>
      <c r="U106" s="102">
        <v>0</v>
      </c>
      <c r="V106" s="102">
        <v>0</v>
      </c>
      <c r="W106" s="102">
        <v>0</v>
      </c>
      <c r="X106" s="102">
        <v>0</v>
      </c>
      <c r="Y106" s="102">
        <v>0</v>
      </c>
      <c r="Z106" s="102">
        <v>0</v>
      </c>
    </row>
    <row r="107" spans="2:26" ht="12.75" customHeight="1" x14ac:dyDescent="0.25">
      <c r="B107" s="82" t="s">
        <v>223</v>
      </c>
      <c r="C107" s="102">
        <v>-43788</v>
      </c>
      <c r="D107" s="102">
        <v>-26319</v>
      </c>
      <c r="E107" s="102">
        <v>-17508</v>
      </c>
      <c r="F107" s="102">
        <v>-5156</v>
      </c>
      <c r="G107" s="102">
        <v>-4098286</v>
      </c>
      <c r="H107" s="102">
        <v>-9923</v>
      </c>
      <c r="I107" s="102">
        <v>-5517</v>
      </c>
      <c r="J107" s="102">
        <v>-2756</v>
      </c>
      <c r="K107" s="102">
        <v>-13388</v>
      </c>
      <c r="L107" s="102">
        <v>-6107</v>
      </c>
      <c r="M107" s="102">
        <v>-4710</v>
      </c>
      <c r="N107" s="102">
        <v>-2044</v>
      </c>
      <c r="O107" s="102">
        <v>-8319</v>
      </c>
      <c r="P107" s="102">
        <v>-6244</v>
      </c>
      <c r="Q107" s="102">
        <v>-3468</v>
      </c>
      <c r="R107" s="102">
        <v>-1567</v>
      </c>
      <c r="S107" s="102">
        <v>-4546</v>
      </c>
      <c r="T107" s="102">
        <v>-1337</v>
      </c>
      <c r="U107" s="102">
        <v>-3635</v>
      </c>
      <c r="V107" s="102">
        <v>-2023</v>
      </c>
      <c r="W107" s="102">
        <v>-10225</v>
      </c>
      <c r="X107" s="102">
        <v>-9091</v>
      </c>
      <c r="Y107" s="102">
        <v>-4011</v>
      </c>
      <c r="Z107" s="102">
        <v>-1124</v>
      </c>
    </row>
    <row r="108" spans="2:26" ht="12.75" customHeight="1" x14ac:dyDescent="0.25">
      <c r="B108" s="82" t="s">
        <v>224</v>
      </c>
      <c r="C108" s="102">
        <v>-1060804</v>
      </c>
      <c r="D108" s="102">
        <v>-1060804</v>
      </c>
      <c r="E108" s="102">
        <v>-1060804</v>
      </c>
      <c r="F108" s="102">
        <v>0</v>
      </c>
      <c r="G108" s="102">
        <v>0</v>
      </c>
      <c r="H108" s="102">
        <v>0</v>
      </c>
      <c r="I108" s="102">
        <v>0</v>
      </c>
      <c r="J108" s="102">
        <v>0</v>
      </c>
      <c r="K108" s="102">
        <v>0</v>
      </c>
      <c r="L108" s="102">
        <v>0</v>
      </c>
      <c r="M108" s="102">
        <v>0</v>
      </c>
      <c r="N108" s="102">
        <v>0</v>
      </c>
      <c r="O108" s="102">
        <v>0</v>
      </c>
      <c r="P108" s="102">
        <v>0</v>
      </c>
      <c r="Q108" s="102">
        <v>0</v>
      </c>
      <c r="R108" s="102">
        <v>0</v>
      </c>
      <c r="S108" s="102">
        <v>0</v>
      </c>
      <c r="T108" s="102">
        <v>0</v>
      </c>
      <c r="U108" s="102">
        <v>0</v>
      </c>
      <c r="V108" s="102">
        <v>0</v>
      </c>
      <c r="W108" s="102">
        <v>0</v>
      </c>
      <c r="X108" s="102">
        <v>0</v>
      </c>
      <c r="Y108" s="102">
        <v>0</v>
      </c>
      <c r="Z108" s="102">
        <v>0</v>
      </c>
    </row>
    <row r="109" spans="2:26" ht="12.75" customHeight="1" x14ac:dyDescent="0.25">
      <c r="B109" s="8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2:26" ht="12.75" customHeight="1" x14ac:dyDescent="0.25">
      <c r="B110" s="84" t="s">
        <v>225</v>
      </c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2:26" ht="12.75" customHeight="1" x14ac:dyDescent="0.25">
      <c r="B111" s="84" t="s">
        <v>207</v>
      </c>
      <c r="C111" s="103">
        <f t="shared" ref="C111:Z111" si="7">SUM(C99:C108)</f>
        <v>-1759364</v>
      </c>
      <c r="D111" s="103">
        <f t="shared" si="7"/>
        <v>-2769657</v>
      </c>
      <c r="E111" s="103">
        <f>SUM(E99:E108)</f>
        <v>-2268251</v>
      </c>
      <c r="F111" s="103">
        <f t="shared" si="7"/>
        <v>-310612</v>
      </c>
      <c r="G111" s="103">
        <f t="shared" si="7"/>
        <v>-6348127</v>
      </c>
      <c r="H111" s="103">
        <f t="shared" si="7"/>
        <v>-1735103</v>
      </c>
      <c r="I111" s="103">
        <f t="shared" si="7"/>
        <v>-1162302</v>
      </c>
      <c r="J111" s="103">
        <f t="shared" si="7"/>
        <v>-564907</v>
      </c>
      <c r="K111" s="103">
        <f t="shared" si="7"/>
        <v>-3099567</v>
      </c>
      <c r="L111" s="103">
        <f t="shared" si="7"/>
        <v>-2602277</v>
      </c>
      <c r="M111" s="103">
        <f t="shared" si="7"/>
        <v>-2052947</v>
      </c>
      <c r="N111" s="103">
        <f t="shared" si="7"/>
        <v>-1509891</v>
      </c>
      <c r="O111" s="103">
        <f t="shared" si="7"/>
        <v>-2216994</v>
      </c>
      <c r="P111" s="103">
        <f t="shared" si="7"/>
        <v>-1707418</v>
      </c>
      <c r="Q111" s="103">
        <f t="shared" si="7"/>
        <v>-1244532</v>
      </c>
      <c r="R111" s="103">
        <f t="shared" si="7"/>
        <v>-534121</v>
      </c>
      <c r="S111" s="103">
        <f t="shared" si="7"/>
        <v>-2412444</v>
      </c>
      <c r="T111" s="103">
        <f t="shared" si="7"/>
        <v>-1290735</v>
      </c>
      <c r="U111" s="103">
        <f t="shared" si="7"/>
        <v>-749710</v>
      </c>
      <c r="V111" s="103">
        <f t="shared" si="7"/>
        <v>-409238</v>
      </c>
      <c r="W111" s="103">
        <f t="shared" si="7"/>
        <v>-1593998</v>
      </c>
      <c r="X111" s="103">
        <f t="shared" si="7"/>
        <v>-1088088</v>
      </c>
      <c r="Y111" s="103">
        <f t="shared" si="7"/>
        <v>-712621</v>
      </c>
      <c r="Z111" s="103">
        <f t="shared" si="7"/>
        <v>-317923</v>
      </c>
    </row>
    <row r="112" spans="2:26" ht="12.75" customHeight="1" x14ac:dyDescent="0.25">
      <c r="B112" s="84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spans="2:26" ht="12.75" customHeight="1" x14ac:dyDescent="0.25">
      <c r="B113" s="85" t="s">
        <v>225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2:26" ht="12.75" customHeight="1" x14ac:dyDescent="0.25">
      <c r="B114" s="85" t="s">
        <v>209</v>
      </c>
      <c r="C114" s="102">
        <v>0</v>
      </c>
      <c r="D114" s="102">
        <v>0</v>
      </c>
      <c r="E114" s="102">
        <v>0</v>
      </c>
      <c r="F114" s="102">
        <v>0</v>
      </c>
      <c r="G114" s="102">
        <v>608713</v>
      </c>
      <c r="H114" s="102">
        <v>608713</v>
      </c>
      <c r="I114" s="102">
        <v>-15791</v>
      </c>
      <c r="J114" s="102">
        <v>-3721</v>
      </c>
      <c r="K114" s="102">
        <v>-35524</v>
      </c>
      <c r="L114" s="102">
        <v>-24156</v>
      </c>
      <c r="M114" s="102">
        <v>-16234</v>
      </c>
      <c r="N114" s="102">
        <v>-3824</v>
      </c>
      <c r="O114" s="102">
        <v>-558002</v>
      </c>
      <c r="P114" s="102">
        <v>-133706</v>
      </c>
      <c r="Q114" s="102">
        <v>0</v>
      </c>
      <c r="R114" s="102">
        <v>0</v>
      </c>
      <c r="S114" s="102">
        <v>2444352</v>
      </c>
      <c r="T114" s="102">
        <v>2444352</v>
      </c>
      <c r="U114" s="102">
        <v>-47338</v>
      </c>
      <c r="V114" s="102">
        <v>-23474</v>
      </c>
      <c r="W114" s="102">
        <v>-73573</v>
      </c>
      <c r="X114" s="102">
        <v>-56205</v>
      </c>
      <c r="Y114" s="102">
        <v>-39114</v>
      </c>
      <c r="Z114" s="102">
        <v>-22471</v>
      </c>
    </row>
    <row r="115" spans="2:26" ht="12.75" customHeight="1" x14ac:dyDescent="0.25">
      <c r="B115" s="7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2:26" ht="12.75" customHeight="1" thickBot="1" x14ac:dyDescent="0.3">
      <c r="B116" s="86" t="s">
        <v>226</v>
      </c>
      <c r="C116" s="106">
        <f t="shared" ref="C116:Z116" si="8">C111+C114</f>
        <v>-1759364</v>
      </c>
      <c r="D116" s="106">
        <f t="shared" si="8"/>
        <v>-2769657</v>
      </c>
      <c r="E116" s="106">
        <f>E111+E114</f>
        <v>-2268251</v>
      </c>
      <c r="F116" s="106">
        <f t="shared" si="8"/>
        <v>-310612</v>
      </c>
      <c r="G116" s="106">
        <f t="shared" si="8"/>
        <v>-5739414</v>
      </c>
      <c r="H116" s="106">
        <f t="shared" si="8"/>
        <v>-1126390</v>
      </c>
      <c r="I116" s="106">
        <f t="shared" si="8"/>
        <v>-1178093</v>
      </c>
      <c r="J116" s="106">
        <f t="shared" si="8"/>
        <v>-568628</v>
      </c>
      <c r="K116" s="106">
        <f t="shared" si="8"/>
        <v>-3135091</v>
      </c>
      <c r="L116" s="106">
        <f t="shared" si="8"/>
        <v>-2626433</v>
      </c>
      <c r="M116" s="106">
        <f t="shared" si="8"/>
        <v>-2069181</v>
      </c>
      <c r="N116" s="106">
        <f t="shared" si="8"/>
        <v>-1513715</v>
      </c>
      <c r="O116" s="106">
        <f t="shared" si="8"/>
        <v>-2774996</v>
      </c>
      <c r="P116" s="106">
        <f t="shared" si="8"/>
        <v>-1841124</v>
      </c>
      <c r="Q116" s="106">
        <f t="shared" si="8"/>
        <v>-1244532</v>
      </c>
      <c r="R116" s="106">
        <f t="shared" si="8"/>
        <v>-534121</v>
      </c>
      <c r="S116" s="106">
        <f t="shared" si="8"/>
        <v>31908</v>
      </c>
      <c r="T116" s="106">
        <f t="shared" si="8"/>
        <v>1153617</v>
      </c>
      <c r="U116" s="106">
        <f t="shared" si="8"/>
        <v>-797048</v>
      </c>
      <c r="V116" s="106">
        <f t="shared" si="8"/>
        <v>-432712</v>
      </c>
      <c r="W116" s="106">
        <f t="shared" si="8"/>
        <v>-1667571</v>
      </c>
      <c r="X116" s="106">
        <f t="shared" si="8"/>
        <v>-1144293</v>
      </c>
      <c r="Y116" s="106">
        <f t="shared" si="8"/>
        <v>-751735</v>
      </c>
      <c r="Z116" s="106">
        <f t="shared" si="8"/>
        <v>-340394</v>
      </c>
    </row>
    <row r="117" spans="2:26" ht="12.75" customHeight="1" x14ac:dyDescent="0.25">
      <c r="B117" s="75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2:26" ht="12.75" customHeight="1" x14ac:dyDescent="0.25">
      <c r="B118" s="79" t="s">
        <v>227</v>
      </c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2:26" ht="12.75" customHeight="1" x14ac:dyDescent="0.25">
      <c r="B119" s="82" t="s">
        <v>228</v>
      </c>
      <c r="C119" s="102">
        <v>0</v>
      </c>
      <c r="D119" s="102">
        <v>0</v>
      </c>
      <c r="E119" s="102">
        <v>0</v>
      </c>
      <c r="F119" s="102">
        <v>0</v>
      </c>
      <c r="G119" s="102">
        <v>5051</v>
      </c>
      <c r="H119" s="102">
        <v>2474</v>
      </c>
      <c r="I119" s="102">
        <v>0</v>
      </c>
      <c r="J119" s="102">
        <v>0</v>
      </c>
      <c r="K119" s="102">
        <v>45325</v>
      </c>
      <c r="L119" s="102">
        <v>45325</v>
      </c>
      <c r="M119" s="102">
        <v>31303</v>
      </c>
      <c r="N119" s="102">
        <v>0</v>
      </c>
      <c r="O119" s="102">
        <v>1891954</v>
      </c>
      <c r="P119" s="102">
        <v>1891201</v>
      </c>
      <c r="Q119" s="102">
        <v>121927</v>
      </c>
      <c r="R119" s="102">
        <v>55788</v>
      </c>
      <c r="S119" s="102">
        <v>134313</v>
      </c>
      <c r="T119" s="102">
        <v>51000</v>
      </c>
      <c r="U119" s="102">
        <v>0</v>
      </c>
      <c r="V119" s="102">
        <v>0</v>
      </c>
      <c r="W119" s="102">
        <v>263000</v>
      </c>
      <c r="X119" s="102">
        <v>263000</v>
      </c>
      <c r="Y119" s="102">
        <v>0</v>
      </c>
      <c r="Z119" s="102">
        <v>0</v>
      </c>
    </row>
    <row r="120" spans="2:26" ht="12.75" customHeight="1" x14ac:dyDescent="0.25">
      <c r="B120" s="82" t="s">
        <v>229</v>
      </c>
      <c r="C120" s="102">
        <v>0</v>
      </c>
      <c r="D120" s="102">
        <v>0</v>
      </c>
      <c r="E120" s="102">
        <v>0</v>
      </c>
      <c r="F120" s="102">
        <v>0</v>
      </c>
      <c r="G120" s="102">
        <v>-1693</v>
      </c>
      <c r="H120" s="102">
        <v>0</v>
      </c>
      <c r="I120" s="102">
        <v>0</v>
      </c>
      <c r="J120" s="102">
        <v>0</v>
      </c>
      <c r="K120" s="102">
        <v>-6886</v>
      </c>
      <c r="L120" s="102">
        <v>-6886</v>
      </c>
      <c r="M120" s="102">
        <v>0</v>
      </c>
      <c r="N120" s="102">
        <v>0</v>
      </c>
      <c r="O120" s="102">
        <v>-19781</v>
      </c>
      <c r="P120" s="102">
        <v>-19781</v>
      </c>
      <c r="Q120" s="102">
        <v>0</v>
      </c>
      <c r="R120" s="102">
        <v>0</v>
      </c>
      <c r="S120" s="102">
        <v>-1647</v>
      </c>
      <c r="T120" s="102">
        <v>0</v>
      </c>
      <c r="U120" s="102">
        <v>0</v>
      </c>
      <c r="V120" s="102">
        <v>0</v>
      </c>
      <c r="W120" s="102">
        <v>0</v>
      </c>
      <c r="X120" s="102">
        <v>0</v>
      </c>
      <c r="Y120" s="102">
        <v>0</v>
      </c>
      <c r="Z120" s="102">
        <v>0</v>
      </c>
    </row>
    <row r="121" spans="2:26" ht="12.75" customHeight="1" x14ac:dyDescent="0.2">
      <c r="B121" s="82" t="s">
        <v>230</v>
      </c>
      <c r="C121" s="104">
        <v>5000000</v>
      </c>
      <c r="D121" s="104">
        <v>5000000</v>
      </c>
      <c r="E121" s="104">
        <v>2000000</v>
      </c>
      <c r="F121" s="104">
        <v>2000000</v>
      </c>
      <c r="G121" s="104">
        <v>3920000</v>
      </c>
      <c r="H121" s="104">
        <v>2320000</v>
      </c>
      <c r="I121" s="104">
        <v>2320000</v>
      </c>
      <c r="J121" s="104">
        <v>0</v>
      </c>
      <c r="K121" s="104">
        <v>2900000</v>
      </c>
      <c r="L121" s="104">
        <v>2900000</v>
      </c>
      <c r="M121" s="104">
        <v>2900000</v>
      </c>
      <c r="N121" s="104">
        <v>1300000</v>
      </c>
      <c r="O121" s="104">
        <v>1500000</v>
      </c>
      <c r="P121" s="104">
        <v>1500000</v>
      </c>
      <c r="Q121" s="104">
        <v>1500000</v>
      </c>
      <c r="R121" s="104">
        <v>0</v>
      </c>
      <c r="S121" s="104">
        <v>3000000</v>
      </c>
      <c r="T121" s="104">
        <v>1500000</v>
      </c>
      <c r="U121" s="104">
        <v>0</v>
      </c>
      <c r="V121" s="104">
        <v>0</v>
      </c>
      <c r="W121" s="104">
        <v>0</v>
      </c>
      <c r="X121" s="104">
        <v>0</v>
      </c>
      <c r="Y121" s="104">
        <v>0</v>
      </c>
      <c r="Z121" s="104">
        <v>0</v>
      </c>
    </row>
    <row r="122" spans="2:26" ht="12.75" customHeight="1" x14ac:dyDescent="0.2">
      <c r="B122" s="82" t="s">
        <v>231</v>
      </c>
      <c r="C122" s="104">
        <v>-66366</v>
      </c>
      <c r="D122" s="104">
        <v>-66366</v>
      </c>
      <c r="E122" s="104">
        <v>-22632</v>
      </c>
      <c r="F122" s="104">
        <v>-22632</v>
      </c>
      <c r="G122" s="104">
        <v>-60623</v>
      </c>
      <c r="H122" s="104">
        <v>-55612</v>
      </c>
      <c r="I122" s="104">
        <v>-55612</v>
      </c>
      <c r="J122" s="104">
        <v>0</v>
      </c>
      <c r="K122" s="104">
        <v>-60677</v>
      </c>
      <c r="L122" s="104">
        <v>-60677</v>
      </c>
      <c r="M122" s="104">
        <v>-18889</v>
      </c>
      <c r="N122" s="104">
        <v>-11325</v>
      </c>
      <c r="O122" s="104">
        <v>-14445</v>
      </c>
      <c r="P122" s="104">
        <v>-14445</v>
      </c>
      <c r="Q122" s="104">
        <v>-14445</v>
      </c>
      <c r="R122" s="104">
        <v>0</v>
      </c>
      <c r="S122" s="104">
        <v>-35030</v>
      </c>
      <c r="T122" s="104">
        <v>0</v>
      </c>
      <c r="U122" s="104">
        <v>0</v>
      </c>
      <c r="V122" s="104">
        <v>0</v>
      </c>
      <c r="W122" s="104">
        <v>0</v>
      </c>
      <c r="X122" s="104">
        <v>0</v>
      </c>
      <c r="Y122" s="104">
        <v>0</v>
      </c>
      <c r="Z122" s="104">
        <v>0</v>
      </c>
    </row>
    <row r="123" spans="2:26" ht="12.75" customHeight="1" x14ac:dyDescent="0.25">
      <c r="B123" s="82" t="s">
        <v>232</v>
      </c>
      <c r="C123" s="102">
        <v>-1254405</v>
      </c>
      <c r="D123" s="102">
        <v>-1202171</v>
      </c>
      <c r="E123" s="102">
        <v>-630854</v>
      </c>
      <c r="F123" s="102">
        <v>-565351</v>
      </c>
      <c r="G123" s="102">
        <v>-261753</v>
      </c>
      <c r="H123" s="102">
        <v>-196430</v>
      </c>
      <c r="I123" s="102">
        <v>-131999</v>
      </c>
      <c r="J123" s="102">
        <v>-66375</v>
      </c>
      <c r="K123" s="102">
        <v>-260971</v>
      </c>
      <c r="L123" s="102">
        <v>-194678</v>
      </c>
      <c r="M123" s="102">
        <v>-129139</v>
      </c>
      <c r="N123" s="102">
        <v>-59216</v>
      </c>
      <c r="O123" s="102">
        <v>-1000319</v>
      </c>
      <c r="P123" s="102">
        <v>-940584</v>
      </c>
      <c r="Q123" s="102">
        <v>-242732</v>
      </c>
      <c r="R123" s="102">
        <v>-189291</v>
      </c>
      <c r="S123" s="102">
        <v>-202577</v>
      </c>
      <c r="T123" s="102">
        <v>-150669</v>
      </c>
      <c r="U123" s="102">
        <v>-101965</v>
      </c>
      <c r="V123" s="102">
        <v>-53319</v>
      </c>
      <c r="W123" s="102">
        <v>-248863</v>
      </c>
      <c r="X123" s="102">
        <v>-198705</v>
      </c>
      <c r="Y123" s="102">
        <v>-144528</v>
      </c>
      <c r="Z123" s="102">
        <v>-93385</v>
      </c>
    </row>
    <row r="124" spans="2:26" ht="12.75" customHeight="1" x14ac:dyDescent="0.25">
      <c r="B124" s="82" t="s">
        <v>233</v>
      </c>
      <c r="C124" s="102">
        <v>-3317499</v>
      </c>
      <c r="D124" s="102">
        <v>-2448147</v>
      </c>
      <c r="E124" s="102">
        <v>-781958</v>
      </c>
      <c r="F124" s="102">
        <v>-111808</v>
      </c>
      <c r="G124" s="102">
        <v>-1079912</v>
      </c>
      <c r="H124" s="102">
        <v>-1061675</v>
      </c>
      <c r="I124" s="102">
        <v>-576183</v>
      </c>
      <c r="J124" s="102">
        <v>-5862</v>
      </c>
      <c r="K124" s="102">
        <v>-1193910</v>
      </c>
      <c r="L124" s="102">
        <v>-1174084</v>
      </c>
      <c r="M124" s="102">
        <v>-25321</v>
      </c>
      <c r="N124" s="102">
        <v>-5688</v>
      </c>
      <c r="O124" s="102">
        <v>-2051481</v>
      </c>
      <c r="P124" s="102">
        <v>-1271900</v>
      </c>
      <c r="Q124" s="102">
        <v>-526655</v>
      </c>
      <c r="R124" s="102">
        <v>-5492</v>
      </c>
      <c r="S124" s="102">
        <v>-1852048</v>
      </c>
      <c r="T124" s="102">
        <v>-1093538</v>
      </c>
      <c r="U124" s="102">
        <v>-335877</v>
      </c>
      <c r="V124" s="102">
        <v>-314012</v>
      </c>
      <c r="W124" s="102">
        <v>-1036490</v>
      </c>
      <c r="X124" s="102">
        <v>-681796</v>
      </c>
      <c r="Y124" s="102">
        <v>-668096</v>
      </c>
      <c r="Z124" s="102">
        <v>-313696</v>
      </c>
    </row>
    <row r="125" spans="2:26" ht="12.75" customHeight="1" x14ac:dyDescent="0.25">
      <c r="B125" s="82" t="s">
        <v>234</v>
      </c>
      <c r="C125" s="102">
        <v>-69583</v>
      </c>
      <c r="D125" s="102">
        <v>-49859</v>
      </c>
      <c r="E125" s="102">
        <v>-32558</v>
      </c>
      <c r="F125" s="102">
        <v>-16822</v>
      </c>
      <c r="G125" s="102">
        <v>-70949</v>
      </c>
      <c r="H125" s="102">
        <v>-54364</v>
      </c>
      <c r="I125" s="102">
        <v>-33840</v>
      </c>
      <c r="J125" s="102">
        <v>-17047</v>
      </c>
      <c r="K125" s="102">
        <v>-69293</v>
      </c>
      <c r="L125" s="102">
        <v>-51896</v>
      </c>
      <c r="M125" s="102">
        <v>-34199</v>
      </c>
      <c r="N125" s="102">
        <v>-16655</v>
      </c>
      <c r="O125" s="102">
        <v>-57212</v>
      </c>
      <c r="P125" s="102">
        <v>-40747</v>
      </c>
      <c r="Q125" s="102">
        <v>-26327</v>
      </c>
      <c r="R125" s="102">
        <v>-12232</v>
      </c>
      <c r="S125" s="102">
        <v>-51270</v>
      </c>
      <c r="T125" s="102">
        <v>-38039</v>
      </c>
      <c r="U125" s="102">
        <v>-25349</v>
      </c>
      <c r="V125" s="102">
        <v>-12676</v>
      </c>
      <c r="W125" s="102">
        <v>-46365</v>
      </c>
      <c r="X125" s="102">
        <v>-30499</v>
      </c>
      <c r="Y125" s="102">
        <v>-16914</v>
      </c>
      <c r="Z125" s="102">
        <v>-7496</v>
      </c>
    </row>
    <row r="126" spans="2:26" ht="12.75" customHeight="1" x14ac:dyDescent="0.2">
      <c r="B126" s="82" t="s">
        <v>235</v>
      </c>
      <c r="C126" s="104">
        <v>0</v>
      </c>
      <c r="D126" s="104">
        <v>0</v>
      </c>
      <c r="E126" s="104">
        <v>0</v>
      </c>
      <c r="F126" s="104">
        <v>0</v>
      </c>
      <c r="G126" s="104">
        <v>0</v>
      </c>
      <c r="H126" s="104">
        <v>0</v>
      </c>
      <c r="I126" s="104">
        <v>0</v>
      </c>
      <c r="J126" s="104">
        <v>0</v>
      </c>
      <c r="K126" s="104">
        <v>2031619</v>
      </c>
      <c r="L126" s="104">
        <v>2031619</v>
      </c>
      <c r="M126" s="104">
        <v>0</v>
      </c>
      <c r="N126" s="104">
        <v>0</v>
      </c>
      <c r="O126" s="104">
        <v>0</v>
      </c>
      <c r="P126" s="104">
        <v>0</v>
      </c>
      <c r="Q126" s="104">
        <v>0</v>
      </c>
      <c r="R126" s="104">
        <v>0</v>
      </c>
      <c r="S126" s="104">
        <v>0</v>
      </c>
      <c r="T126" s="104">
        <v>0</v>
      </c>
      <c r="U126" s="104"/>
      <c r="V126" s="104">
        <v>0</v>
      </c>
      <c r="W126" s="104">
        <v>0</v>
      </c>
      <c r="X126" s="104">
        <v>0</v>
      </c>
      <c r="Y126" s="104">
        <v>0</v>
      </c>
      <c r="Z126" s="104">
        <v>0</v>
      </c>
    </row>
    <row r="127" spans="2:26" ht="12.75" customHeight="1" x14ac:dyDescent="0.2">
      <c r="B127" s="82" t="s">
        <v>236</v>
      </c>
      <c r="C127" s="104">
        <v>0</v>
      </c>
      <c r="D127" s="104">
        <v>0</v>
      </c>
      <c r="E127" s="104">
        <v>0</v>
      </c>
      <c r="F127" s="104">
        <v>0</v>
      </c>
      <c r="G127" s="104">
        <v>0</v>
      </c>
      <c r="H127" s="104">
        <v>0</v>
      </c>
      <c r="I127" s="104">
        <v>0</v>
      </c>
      <c r="J127" s="104">
        <v>0</v>
      </c>
      <c r="K127" s="104">
        <v>-14941</v>
      </c>
      <c r="L127" s="104">
        <v>-14941</v>
      </c>
      <c r="M127" s="104">
        <v>0</v>
      </c>
      <c r="N127" s="104">
        <v>0</v>
      </c>
      <c r="O127" s="104">
        <v>0</v>
      </c>
      <c r="P127" s="104">
        <v>0</v>
      </c>
      <c r="Q127" s="104">
        <v>0</v>
      </c>
      <c r="R127" s="104">
        <v>0</v>
      </c>
      <c r="S127" s="104">
        <v>0</v>
      </c>
      <c r="T127" s="104">
        <v>0</v>
      </c>
      <c r="U127" s="104"/>
      <c r="V127" s="104">
        <v>0</v>
      </c>
      <c r="W127" s="104">
        <v>0</v>
      </c>
      <c r="X127" s="104">
        <v>0</v>
      </c>
      <c r="Y127" s="104">
        <v>0</v>
      </c>
      <c r="Z127" s="104">
        <v>0</v>
      </c>
    </row>
    <row r="128" spans="2:26" ht="12.75" customHeight="1" x14ac:dyDescent="0.2">
      <c r="B128" s="82" t="s">
        <v>237</v>
      </c>
      <c r="C128" s="104">
        <v>-70046</v>
      </c>
      <c r="D128" s="104">
        <v>-70040</v>
      </c>
      <c r="E128" s="104">
        <v>-70040</v>
      </c>
      <c r="F128" s="104">
        <v>-70040</v>
      </c>
      <c r="G128" s="104">
        <v>-50044</v>
      </c>
      <c r="H128" s="104">
        <v>0</v>
      </c>
      <c r="I128" s="104">
        <v>0</v>
      </c>
      <c r="J128" s="104">
        <v>0</v>
      </c>
      <c r="K128" s="104">
        <v>0</v>
      </c>
      <c r="L128" s="104">
        <v>0</v>
      </c>
      <c r="M128" s="104">
        <v>0</v>
      </c>
      <c r="N128" s="104">
        <v>0</v>
      </c>
      <c r="O128" s="104">
        <v>0</v>
      </c>
      <c r="P128" s="104">
        <v>0</v>
      </c>
      <c r="Q128" s="104">
        <v>0</v>
      </c>
      <c r="R128" s="104">
        <v>0</v>
      </c>
      <c r="S128" s="104">
        <v>0</v>
      </c>
      <c r="T128" s="104">
        <v>0</v>
      </c>
      <c r="U128" s="104">
        <v>0</v>
      </c>
      <c r="V128" s="104">
        <v>0</v>
      </c>
      <c r="W128" s="104">
        <v>0</v>
      </c>
      <c r="X128" s="104">
        <v>0</v>
      </c>
      <c r="Y128" s="104">
        <v>0</v>
      </c>
      <c r="Z128" s="104">
        <v>0</v>
      </c>
    </row>
    <row r="129" spans="2:26" ht="12.75" customHeight="1" x14ac:dyDescent="0.25">
      <c r="B129" s="82" t="s">
        <v>238</v>
      </c>
      <c r="C129" s="102">
        <v>-1249045</v>
      </c>
      <c r="D129" s="102">
        <v>-1249037</v>
      </c>
      <c r="E129" s="102">
        <v>-1249032</v>
      </c>
      <c r="F129" s="102">
        <v>-3</v>
      </c>
      <c r="G129" s="102">
        <v>-1586565</v>
      </c>
      <c r="H129" s="102">
        <v>-586257</v>
      </c>
      <c r="I129" s="102">
        <v>-586261</v>
      </c>
      <c r="J129" s="102">
        <v>-9</v>
      </c>
      <c r="K129" s="102">
        <v>-750371</v>
      </c>
      <c r="L129" s="102">
        <v>-335026</v>
      </c>
      <c r="M129" s="102">
        <v>-335019</v>
      </c>
      <c r="N129" s="102">
        <v>-45</v>
      </c>
      <c r="O129" s="102">
        <v>-2167769</v>
      </c>
      <c r="P129" s="102">
        <v>-1623381</v>
      </c>
      <c r="Q129" s="102">
        <v>-1623198</v>
      </c>
      <c r="R129" s="102">
        <v>-6</v>
      </c>
      <c r="S129" s="102">
        <v>-3874318</v>
      </c>
      <c r="T129" s="102">
        <v>-2451399</v>
      </c>
      <c r="U129" s="102">
        <v>-1255581</v>
      </c>
      <c r="V129" s="102">
        <v>-4489</v>
      </c>
      <c r="W129" s="102">
        <v>-626357</v>
      </c>
      <c r="X129" s="102">
        <v>-594585</v>
      </c>
      <c r="Y129" s="102">
        <v>-297105</v>
      </c>
      <c r="Z129" s="102">
        <v>-5</v>
      </c>
    </row>
    <row r="130" spans="2:26" ht="12.75" customHeight="1" x14ac:dyDescent="0.25">
      <c r="B130" s="82" t="s">
        <v>247</v>
      </c>
      <c r="C130" s="102">
        <v>-1273727</v>
      </c>
      <c r="D130" s="102">
        <v>0</v>
      </c>
      <c r="E130" s="102">
        <v>0</v>
      </c>
      <c r="F130" s="102">
        <v>0</v>
      </c>
      <c r="G130" s="102">
        <v>0</v>
      </c>
      <c r="H130" s="102">
        <v>0</v>
      </c>
      <c r="I130" s="102">
        <v>0</v>
      </c>
      <c r="J130" s="102">
        <v>0</v>
      </c>
      <c r="K130" s="102">
        <v>0</v>
      </c>
      <c r="L130" s="102">
        <v>0</v>
      </c>
      <c r="M130" s="102">
        <v>0</v>
      </c>
      <c r="N130" s="102">
        <v>0</v>
      </c>
      <c r="O130" s="102">
        <v>0</v>
      </c>
      <c r="P130" s="102">
        <v>0</v>
      </c>
      <c r="Q130" s="102">
        <v>0</v>
      </c>
      <c r="R130" s="102">
        <v>0</v>
      </c>
      <c r="S130" s="102">
        <v>0</v>
      </c>
      <c r="T130" s="102">
        <v>0</v>
      </c>
      <c r="U130" s="102">
        <v>0</v>
      </c>
      <c r="V130" s="102">
        <v>0</v>
      </c>
      <c r="W130" s="102">
        <v>0</v>
      </c>
      <c r="X130" s="102">
        <v>0</v>
      </c>
      <c r="Y130" s="102">
        <v>0</v>
      </c>
      <c r="Z130" s="102">
        <v>0</v>
      </c>
    </row>
    <row r="131" spans="2:26" ht="12.75" customHeight="1" x14ac:dyDescent="0.2">
      <c r="B131" s="82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</row>
    <row r="132" spans="2:26" ht="12.75" customHeight="1" x14ac:dyDescent="0.25">
      <c r="B132" s="84" t="s">
        <v>239</v>
      </c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spans="2:26" ht="12.75" customHeight="1" x14ac:dyDescent="0.25">
      <c r="B133" s="84" t="s">
        <v>207</v>
      </c>
      <c r="C133" s="103">
        <f>SUM(C119:C132)</f>
        <v>-2300671</v>
      </c>
      <c r="D133" s="103">
        <f t="shared" ref="C133:Z133" si="9">SUM(D119:D132)</f>
        <v>-85620</v>
      </c>
      <c r="E133" s="103">
        <f>SUM(E119:E132)</f>
        <v>-787074</v>
      </c>
      <c r="F133" s="103">
        <f t="shared" si="9"/>
        <v>1213344</v>
      </c>
      <c r="G133" s="103">
        <f t="shared" si="9"/>
        <v>813512</v>
      </c>
      <c r="H133" s="103">
        <f t="shared" si="9"/>
        <v>368136</v>
      </c>
      <c r="I133" s="103">
        <f t="shared" si="9"/>
        <v>936105</v>
      </c>
      <c r="J133" s="103">
        <f t="shared" si="9"/>
        <v>-89293</v>
      </c>
      <c r="K133" s="103">
        <f t="shared" si="9"/>
        <v>2619895</v>
      </c>
      <c r="L133" s="103">
        <f t="shared" si="9"/>
        <v>3138756</v>
      </c>
      <c r="M133" s="103">
        <f t="shared" si="9"/>
        <v>2388736</v>
      </c>
      <c r="N133" s="103">
        <f t="shared" si="9"/>
        <v>1207071</v>
      </c>
      <c r="O133" s="103">
        <f t="shared" si="9"/>
        <v>-1919053</v>
      </c>
      <c r="P133" s="103">
        <f t="shared" si="9"/>
        <v>-519637</v>
      </c>
      <c r="Q133" s="103">
        <f t="shared" si="9"/>
        <v>-811430</v>
      </c>
      <c r="R133" s="103">
        <f t="shared" si="9"/>
        <v>-151233</v>
      </c>
      <c r="S133" s="103">
        <f t="shared" si="9"/>
        <v>-2882577</v>
      </c>
      <c r="T133" s="103">
        <f t="shared" si="9"/>
        <v>-2182645</v>
      </c>
      <c r="U133" s="103">
        <f t="shared" si="9"/>
        <v>-1718772</v>
      </c>
      <c r="V133" s="103">
        <f t="shared" si="9"/>
        <v>-384496</v>
      </c>
      <c r="W133" s="103">
        <f t="shared" si="9"/>
        <v>-1695075</v>
      </c>
      <c r="X133" s="103">
        <f t="shared" si="9"/>
        <v>-1242585</v>
      </c>
      <c r="Y133" s="103">
        <f t="shared" si="9"/>
        <v>-1126643</v>
      </c>
      <c r="Z133" s="103">
        <f t="shared" si="9"/>
        <v>-414582</v>
      </c>
    </row>
    <row r="134" spans="2:26" ht="12.75" customHeight="1" x14ac:dyDescent="0.25">
      <c r="B134" s="84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spans="2:26" ht="12.75" customHeight="1" x14ac:dyDescent="0.25">
      <c r="B135" s="85" t="s">
        <v>240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spans="2:26" ht="12.75" customHeight="1" x14ac:dyDescent="0.25">
      <c r="B136" s="85" t="s">
        <v>209</v>
      </c>
      <c r="C136" s="102">
        <v>0</v>
      </c>
      <c r="D136" s="102">
        <v>0</v>
      </c>
      <c r="E136" s="102">
        <v>0</v>
      </c>
      <c r="F136" s="102">
        <v>0</v>
      </c>
      <c r="G136" s="102">
        <v>-9656</v>
      </c>
      <c r="H136" s="102">
        <v>-9656</v>
      </c>
      <c r="I136" s="102">
        <v>-50410</v>
      </c>
      <c r="J136" s="102">
        <v>-19299</v>
      </c>
      <c r="K136" s="102">
        <v>76677</v>
      </c>
      <c r="L136" s="102">
        <v>158062</v>
      </c>
      <c r="M136" s="102">
        <v>-23074</v>
      </c>
      <c r="N136" s="102">
        <v>-729</v>
      </c>
      <c r="O136" s="102">
        <v>-2988</v>
      </c>
      <c r="P136" s="102">
        <v>-2180</v>
      </c>
      <c r="Q136" s="102">
        <v>0</v>
      </c>
      <c r="R136" s="102">
        <v>0</v>
      </c>
      <c r="S136" s="102">
        <v>-1850</v>
      </c>
      <c r="T136" s="102">
        <v>-1850</v>
      </c>
      <c r="U136" s="102">
        <v>-1608</v>
      </c>
      <c r="V136" s="102">
        <v>-754</v>
      </c>
      <c r="W136" s="102">
        <v>-20038</v>
      </c>
      <c r="X136" s="102">
        <v>-7353</v>
      </c>
      <c r="Y136" s="102">
        <v>-4775</v>
      </c>
      <c r="Z136" s="102">
        <v>-2377</v>
      </c>
    </row>
    <row r="137" spans="2:26" ht="12.75" customHeight="1" x14ac:dyDescent="0.25">
      <c r="B137" s="7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2:26" ht="12.75" customHeight="1" thickBot="1" x14ac:dyDescent="0.3">
      <c r="B138" s="86" t="s">
        <v>239</v>
      </c>
      <c r="C138" s="106">
        <f t="shared" ref="C138:Z138" si="10">SUM(C133:C136)</f>
        <v>-2300671</v>
      </c>
      <c r="D138" s="106">
        <f t="shared" si="10"/>
        <v>-85620</v>
      </c>
      <c r="E138" s="106">
        <f>SUM(E133:E136)</f>
        <v>-787074</v>
      </c>
      <c r="F138" s="106">
        <f t="shared" si="10"/>
        <v>1213344</v>
      </c>
      <c r="G138" s="106">
        <f t="shared" si="10"/>
        <v>803856</v>
      </c>
      <c r="H138" s="106">
        <f t="shared" si="10"/>
        <v>358480</v>
      </c>
      <c r="I138" s="106">
        <f t="shared" si="10"/>
        <v>885695</v>
      </c>
      <c r="J138" s="106">
        <f t="shared" si="10"/>
        <v>-108592</v>
      </c>
      <c r="K138" s="106">
        <f t="shared" si="10"/>
        <v>2696572</v>
      </c>
      <c r="L138" s="106">
        <f t="shared" si="10"/>
        <v>3296818</v>
      </c>
      <c r="M138" s="106">
        <f t="shared" si="10"/>
        <v>2365662</v>
      </c>
      <c r="N138" s="106">
        <f t="shared" si="10"/>
        <v>1206342</v>
      </c>
      <c r="O138" s="106">
        <f t="shared" si="10"/>
        <v>-1922041</v>
      </c>
      <c r="P138" s="106">
        <f t="shared" si="10"/>
        <v>-521817</v>
      </c>
      <c r="Q138" s="106">
        <f t="shared" si="10"/>
        <v>-811430</v>
      </c>
      <c r="R138" s="106">
        <f t="shared" si="10"/>
        <v>-151233</v>
      </c>
      <c r="S138" s="106">
        <f t="shared" si="10"/>
        <v>-2884427</v>
      </c>
      <c r="T138" s="106">
        <f t="shared" si="10"/>
        <v>-2184495</v>
      </c>
      <c r="U138" s="106">
        <f t="shared" si="10"/>
        <v>-1720380</v>
      </c>
      <c r="V138" s="106">
        <f t="shared" si="10"/>
        <v>-385250</v>
      </c>
      <c r="W138" s="106">
        <f t="shared" si="10"/>
        <v>-1715113</v>
      </c>
      <c r="X138" s="106">
        <f t="shared" si="10"/>
        <v>-1249938</v>
      </c>
      <c r="Y138" s="106">
        <f t="shared" si="10"/>
        <v>-1131418</v>
      </c>
      <c r="Z138" s="106">
        <f t="shared" si="10"/>
        <v>-416959</v>
      </c>
    </row>
    <row r="139" spans="2:26" ht="12.75" customHeight="1" x14ac:dyDescent="0.25">
      <c r="B139" s="75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spans="2:26" ht="12.75" customHeight="1" thickBot="1" x14ac:dyDescent="0.3">
      <c r="B140" s="86" t="s">
        <v>241</v>
      </c>
      <c r="C140" s="106">
        <f t="shared" ref="C140:Z140" si="11">C143-C142+C144</f>
        <v>-1031589</v>
      </c>
      <c r="D140" s="106">
        <f t="shared" si="11"/>
        <v>-346030</v>
      </c>
      <c r="E140" s="106">
        <f t="shared" si="11"/>
        <v>-1316779</v>
      </c>
      <c r="F140" s="106">
        <f t="shared" si="11"/>
        <v>1895405</v>
      </c>
      <c r="G140" s="106">
        <f t="shared" si="11"/>
        <v>-1542022</v>
      </c>
      <c r="H140" s="106">
        <f t="shared" si="11"/>
        <v>1876257</v>
      </c>
      <c r="I140" s="106">
        <f t="shared" si="11"/>
        <v>1594461</v>
      </c>
      <c r="J140" s="106">
        <f t="shared" si="11"/>
        <v>101896</v>
      </c>
      <c r="K140" s="106">
        <f t="shared" si="11"/>
        <v>3079957</v>
      </c>
      <c r="L140" s="106">
        <f t="shared" si="11"/>
        <v>3118455</v>
      </c>
      <c r="M140" s="106">
        <f t="shared" si="11"/>
        <v>1769027</v>
      </c>
      <c r="N140" s="106">
        <f t="shared" si="11"/>
        <v>232817</v>
      </c>
      <c r="O140" s="106">
        <f t="shared" si="11"/>
        <v>-794388</v>
      </c>
      <c r="P140" s="106">
        <f t="shared" si="11"/>
        <v>856485</v>
      </c>
      <c r="Q140" s="106">
        <f t="shared" si="11"/>
        <v>145334</v>
      </c>
      <c r="R140" s="106">
        <f t="shared" si="11"/>
        <v>498129</v>
      </c>
      <c r="S140" s="106">
        <f t="shared" si="11"/>
        <v>534313</v>
      </c>
      <c r="T140" s="106">
        <f t="shared" si="11"/>
        <v>1914741</v>
      </c>
      <c r="U140" s="106">
        <f t="shared" si="11"/>
        <v>-1509128</v>
      </c>
      <c r="V140" s="106">
        <f t="shared" si="11"/>
        <v>-294241</v>
      </c>
      <c r="W140" s="106">
        <f t="shared" si="11"/>
        <v>558160</v>
      </c>
      <c r="X140" s="106">
        <f t="shared" si="11"/>
        <v>887708</v>
      </c>
      <c r="Y140" s="106">
        <f t="shared" si="11"/>
        <v>-39720</v>
      </c>
      <c r="Z140" s="106">
        <f t="shared" si="11"/>
        <v>73230</v>
      </c>
    </row>
    <row r="141" spans="2:26" ht="12.75" customHeight="1" x14ac:dyDescent="0.2">
      <c r="B141" s="75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</row>
    <row r="142" spans="2:26" ht="12.75" customHeight="1" x14ac:dyDescent="0.25">
      <c r="B142" s="82" t="s">
        <v>242</v>
      </c>
      <c r="C142" s="102">
        <v>4161939</v>
      </c>
      <c r="D142" s="102">
        <v>4161939</v>
      </c>
      <c r="E142" s="102">
        <v>4161939</v>
      </c>
      <c r="F142" s="102">
        <v>4161939</v>
      </c>
      <c r="G142" s="102">
        <v>5634623</v>
      </c>
      <c r="H142" s="102">
        <v>5634623</v>
      </c>
      <c r="I142" s="102">
        <v>5634623</v>
      </c>
      <c r="J142" s="102">
        <v>5634623</v>
      </c>
      <c r="K142" s="102">
        <v>2678457</v>
      </c>
      <c r="L142" s="102">
        <v>2678457</v>
      </c>
      <c r="M142" s="102">
        <v>2678457</v>
      </c>
      <c r="N142" s="102">
        <v>2678457</v>
      </c>
      <c r="O142" s="102">
        <v>3472845</v>
      </c>
      <c r="P142" s="102">
        <v>3472845</v>
      </c>
      <c r="Q142" s="102">
        <v>3472845</v>
      </c>
      <c r="R142" s="102">
        <v>3472845</v>
      </c>
      <c r="S142" s="102">
        <v>3222768</v>
      </c>
      <c r="T142" s="102">
        <v>3222768</v>
      </c>
      <c r="U142" s="102">
        <v>3222768</v>
      </c>
      <c r="V142" s="102">
        <v>3222768</v>
      </c>
      <c r="W142" s="102">
        <v>2941727</v>
      </c>
      <c r="X142" s="102">
        <v>2941727</v>
      </c>
      <c r="Y142" s="102">
        <v>2941727</v>
      </c>
      <c r="Z142" s="102">
        <v>2941727</v>
      </c>
    </row>
    <row r="143" spans="2:26" ht="12.75" customHeight="1" x14ac:dyDescent="0.25">
      <c r="B143" s="82" t="s">
        <v>243</v>
      </c>
      <c r="C143" s="102">
        <v>3130363</v>
      </c>
      <c r="D143" s="102">
        <v>3815007</v>
      </c>
      <c r="E143" s="102">
        <v>2835585</v>
      </c>
      <c r="F143" s="102">
        <v>6055823</v>
      </c>
      <c r="G143" s="102">
        <v>4161939</v>
      </c>
      <c r="H143" s="102">
        <v>7580218</v>
      </c>
      <c r="I143" s="102">
        <v>7330747</v>
      </c>
      <c r="J143" s="102">
        <v>5789893</v>
      </c>
      <c r="K143" s="102">
        <v>5634623</v>
      </c>
      <c r="L143" s="102">
        <v>5557791</v>
      </c>
      <c r="M143" s="102">
        <v>4274138</v>
      </c>
      <c r="N143" s="102">
        <v>2751672</v>
      </c>
      <c r="O143" s="102">
        <v>2552407</v>
      </c>
      <c r="P143" s="102">
        <v>3827962</v>
      </c>
      <c r="Q143" s="102">
        <v>3618179</v>
      </c>
      <c r="R143" s="102">
        <v>3970974</v>
      </c>
      <c r="S143" s="102">
        <v>3472845</v>
      </c>
      <c r="T143" s="102">
        <v>4853273</v>
      </c>
      <c r="U143" s="102">
        <v>1437628</v>
      </c>
      <c r="V143" s="102">
        <v>2924126</v>
      </c>
      <c r="W143" s="102">
        <v>3222768</v>
      </c>
      <c r="X143" s="102">
        <v>3599422</v>
      </c>
      <c r="Y143" s="102">
        <v>3132079</v>
      </c>
      <c r="Z143" s="102">
        <v>2986997</v>
      </c>
    </row>
    <row r="144" spans="2:26" s="94" customFormat="1" ht="12.75" customHeight="1" x14ac:dyDescent="0.25">
      <c r="B144" s="82" t="s">
        <v>244</v>
      </c>
      <c r="C144" s="102">
        <v>-13</v>
      </c>
      <c r="D144" s="102">
        <v>902</v>
      </c>
      <c r="E144" s="102">
        <v>9575</v>
      </c>
      <c r="F144" s="102">
        <v>1521</v>
      </c>
      <c r="G144" s="102">
        <v>-69338</v>
      </c>
      <c r="H144" s="102">
        <v>-69338</v>
      </c>
      <c r="I144" s="102">
        <v>-101663</v>
      </c>
      <c r="J144" s="102">
        <v>-53374</v>
      </c>
      <c r="K144" s="102">
        <v>123791</v>
      </c>
      <c r="L144" s="102">
        <v>239121</v>
      </c>
      <c r="M144" s="102">
        <v>173346</v>
      </c>
      <c r="N144" s="102">
        <v>159602</v>
      </c>
      <c r="O144" s="102">
        <v>126050</v>
      </c>
      <c r="P144" s="102">
        <v>501368</v>
      </c>
      <c r="Q144" s="102">
        <v>0</v>
      </c>
      <c r="R144" s="102">
        <v>0</v>
      </c>
      <c r="S144" s="102">
        <v>284236</v>
      </c>
      <c r="T144" s="102">
        <v>284236</v>
      </c>
      <c r="U144" s="102">
        <v>276012</v>
      </c>
      <c r="V144" s="102">
        <v>4401</v>
      </c>
      <c r="W144" s="102">
        <v>277119</v>
      </c>
      <c r="X144" s="102">
        <v>230013</v>
      </c>
      <c r="Y144" s="102">
        <v>-230072</v>
      </c>
      <c r="Z144" s="102">
        <v>27960</v>
      </c>
    </row>
    <row r="145" spans="2:26" s="94" customFormat="1" ht="12.75" customHeight="1" x14ac:dyDescent="0.25">
      <c r="B145" s="8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spans="2:26" ht="12.75" customHeight="1" thickBot="1" x14ac:dyDescent="0.3">
      <c r="B146" s="86" t="s">
        <v>245</v>
      </c>
      <c r="C146" s="106">
        <f t="shared" ref="C146:Z146" si="12">C140</f>
        <v>-1031589</v>
      </c>
      <c r="D146" s="106">
        <f t="shared" si="12"/>
        <v>-346030</v>
      </c>
      <c r="E146" s="106">
        <f t="shared" si="12"/>
        <v>-1316779</v>
      </c>
      <c r="F146" s="106">
        <f t="shared" si="12"/>
        <v>1895405</v>
      </c>
      <c r="G146" s="106">
        <f t="shared" si="12"/>
        <v>-1542022</v>
      </c>
      <c r="H146" s="106">
        <f t="shared" si="12"/>
        <v>1876257</v>
      </c>
      <c r="I146" s="106">
        <f t="shared" si="12"/>
        <v>1594461</v>
      </c>
      <c r="J146" s="106">
        <f t="shared" si="12"/>
        <v>101896</v>
      </c>
      <c r="K146" s="106">
        <f t="shared" si="12"/>
        <v>3079957</v>
      </c>
      <c r="L146" s="106">
        <f t="shared" si="12"/>
        <v>3118455</v>
      </c>
      <c r="M146" s="106">
        <f t="shared" si="12"/>
        <v>1769027</v>
      </c>
      <c r="N146" s="106">
        <f t="shared" si="12"/>
        <v>232817</v>
      </c>
      <c r="O146" s="106">
        <f t="shared" si="12"/>
        <v>-794388</v>
      </c>
      <c r="P146" s="106">
        <f t="shared" si="12"/>
        <v>856485</v>
      </c>
      <c r="Q146" s="106">
        <f t="shared" si="12"/>
        <v>145334</v>
      </c>
      <c r="R146" s="106">
        <f t="shared" si="12"/>
        <v>498129</v>
      </c>
      <c r="S146" s="106">
        <f t="shared" si="12"/>
        <v>534313</v>
      </c>
      <c r="T146" s="106">
        <f t="shared" si="12"/>
        <v>1914741</v>
      </c>
      <c r="U146" s="106">
        <f t="shared" si="12"/>
        <v>-1509128</v>
      </c>
      <c r="V146" s="106">
        <f t="shared" si="12"/>
        <v>-294241</v>
      </c>
      <c r="W146" s="106">
        <f t="shared" si="12"/>
        <v>558160</v>
      </c>
      <c r="X146" s="106">
        <f t="shared" si="12"/>
        <v>887708</v>
      </c>
      <c r="Y146" s="106">
        <f t="shared" si="12"/>
        <v>-39720</v>
      </c>
      <c r="Z146" s="106">
        <f t="shared" si="12"/>
        <v>73230</v>
      </c>
    </row>
    <row r="147" spans="2:26" ht="12.75" customHeight="1" x14ac:dyDescent="0.2"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spans="2:26" ht="12.75" customHeight="1" x14ac:dyDescent="0.25">
      <c r="B148" s="95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46" fitToWidth="2" orientation="portrait" r:id="rId1"/>
  <rowBreaks count="1" manualBreakCount="1">
    <brk id="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7a5799-9ae0-45dd-a0dc-32cdade4a072" xsi:nil="true"/>
    <lcf76f155ced4ddcb4097134ff3c332f xmlns="59eb6ecc-2a25-48c0-a6b3-5e81400326b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A6CADB9E567D48BA16FB89F189D276" ma:contentTypeVersion="16" ma:contentTypeDescription="Crie um novo documento." ma:contentTypeScope="" ma:versionID="38d3a2a2afb382b6eea4409e487f16d0">
  <xsd:schema xmlns:xsd="http://www.w3.org/2001/XMLSchema" xmlns:xs="http://www.w3.org/2001/XMLSchema" xmlns:p="http://schemas.microsoft.com/office/2006/metadata/properties" xmlns:ns1="http://schemas.microsoft.com/sharepoint/v3" xmlns:ns2="59eb6ecc-2a25-48c0-a6b3-5e81400326b1" xmlns:ns3="407a5799-9ae0-45dd-a0dc-32cdade4a072" targetNamespace="http://schemas.microsoft.com/office/2006/metadata/properties" ma:root="true" ma:fieldsID="cecbdbd0f3b5993e2a59c585cd710176" ns1:_="" ns2:_="" ns3:_="">
    <xsd:import namespace="http://schemas.microsoft.com/sharepoint/v3"/>
    <xsd:import namespace="59eb6ecc-2a25-48c0-a6b3-5e81400326b1"/>
    <xsd:import namespace="407a5799-9ae0-45dd-a0dc-32cdade4a0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b6ecc-2a25-48c0-a6b3-5e81400326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f20fbd75-7b3c-4e3c-aa6b-a07a9676e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a5799-9ae0-45dd-a0dc-32cdade4a07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1c22fea-9ed7-4a21-b8eb-feedbed52fb9}" ma:internalName="TaxCatchAll" ma:showField="CatchAllData" ma:web="407a5799-9ae0-45dd-a0dc-32cdade4a0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D0B39-5974-474A-BEBC-52F6F4045E2F}">
  <ds:schemaRefs>
    <ds:schemaRef ds:uri="http://schemas.microsoft.com/office/2006/metadata/properties"/>
    <ds:schemaRef ds:uri="http://schemas.microsoft.com/office/infopath/2007/PartnerControls"/>
    <ds:schemaRef ds:uri="407a5799-9ae0-45dd-a0dc-32cdade4a072"/>
    <ds:schemaRef ds:uri="59eb6ecc-2a25-48c0-a6b3-5e81400326b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D35BD1B-9206-4893-A511-34FA3F451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AB611D-E06C-4563-B3C8-C97ED03B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eb6ecc-2a25-48c0-a6b3-5e81400326b1"/>
    <ds:schemaRef ds:uri="407a5799-9ae0-45dd-a0dc-32cdade4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Balanço Patrimonial</vt:lpstr>
      <vt:lpstr>DRE (Ano)</vt:lpstr>
      <vt:lpstr>DRE (Trimestral)</vt:lpstr>
      <vt:lpstr>DFC</vt:lpstr>
    </vt:vector>
  </TitlesOfParts>
  <Manager/>
  <Company>COPEL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MERIKO JACOJACO</dc:creator>
  <cp:keywords/>
  <dc:description/>
  <cp:lastModifiedBy>Tulio Moreno Savio</cp:lastModifiedBy>
  <cp:revision/>
  <dcterms:created xsi:type="dcterms:W3CDTF">2024-05-15T11:30:21Z</dcterms:created>
  <dcterms:modified xsi:type="dcterms:W3CDTF">2026-04-01T22:29:16Z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0x01010084A6CADB9E567D48BA16FB89F189D276</vt:lpwstr>
  </property>
  <property fmtid="{D5CDD505-2E9C-101B-9397-08002B2CF9AE}" pid="3" name="MediaServiceImageTags">
    <vt:lpwstr/>
  </property>
</Properties>
</file>