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6\1T26\Fundamentos\"/>
    </mc:Choice>
  </mc:AlternateContent>
  <xr:revisionPtr revIDLastSave="0" documentId="13_ncr:1_{EE23FEAB-E61E-4F78-93D6-9539E021167F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Dividendos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DFC!$A$3:$A$79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1" i="1" l="1"/>
  <c r="M13" i="1"/>
  <c r="L13" i="1"/>
  <c r="M12" i="1"/>
  <c r="L12" i="1"/>
  <c r="M11" i="1"/>
  <c r="L5" i="1"/>
  <c r="M5" i="1"/>
  <c r="M6" i="1"/>
  <c r="M7" i="1"/>
  <c r="M8" i="1"/>
  <c r="M9" i="1"/>
  <c r="L6" i="1"/>
  <c r="L7" i="1"/>
  <c r="L8" i="1"/>
  <c r="L9" i="1"/>
  <c r="J4" i="1"/>
  <c r="L16" i="1"/>
  <c r="J33" i="2"/>
  <c r="N19" i="18"/>
  <c r="J43" i="3"/>
  <c r="J23" i="3"/>
  <c r="J58" i="1"/>
  <c r="J18" i="1"/>
  <c r="J21" i="1" s="1"/>
  <c r="J81" i="2"/>
  <c r="J79" i="2"/>
  <c r="J76" i="2"/>
  <c r="J67" i="2"/>
  <c r="J53" i="2"/>
  <c r="J35" i="2"/>
  <c r="J25" i="2"/>
  <c r="J16" i="2"/>
  <c r="G5" i="18"/>
  <c r="K5" i="18"/>
  <c r="B23" i="3"/>
  <c r="M4" i="1" l="1"/>
  <c r="L4" i="1"/>
  <c r="L46" i="1"/>
  <c r="M19" i="18"/>
  <c r="L17" i="1"/>
  <c r="M17" i="1"/>
  <c r="M19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42" i="1"/>
  <c r="M45" i="1"/>
  <c r="M46" i="1"/>
  <c r="M48" i="1"/>
  <c r="M51" i="1"/>
  <c r="M52" i="1"/>
  <c r="M54" i="1"/>
  <c r="M55" i="1"/>
  <c r="M56" i="1"/>
  <c r="M57" i="1"/>
  <c r="I58" i="1"/>
  <c r="I39" i="1"/>
  <c r="I43" i="1" s="1"/>
  <c r="I18" i="1"/>
  <c r="I76" i="2"/>
  <c r="I79" i="2" s="1"/>
  <c r="I40" i="1" l="1"/>
  <c r="I44" i="1" s="1"/>
  <c r="I20" i="1"/>
  <c r="I21" i="1" s="1"/>
  <c r="I67" i="2"/>
  <c r="I53" i="2"/>
  <c r="I25" i="2"/>
  <c r="I33" i="2" s="1"/>
  <c r="I16" i="2"/>
  <c r="H16" i="2"/>
  <c r="H25" i="2"/>
  <c r="H31" i="2"/>
  <c r="I81" i="2" l="1"/>
  <c r="H33" i="2"/>
  <c r="H35" i="2" s="1"/>
  <c r="I35" i="2"/>
  <c r="H53" i="1"/>
  <c r="H58" i="1" s="1"/>
  <c r="H39" i="1"/>
  <c r="H76" i="2"/>
  <c r="H79" i="2" s="1"/>
  <c r="H67" i="2"/>
  <c r="G67" i="2"/>
  <c r="G53" i="2"/>
  <c r="H53" i="2"/>
  <c r="F31" i="2"/>
  <c r="J14" i="18" s="1"/>
  <c r="G31" i="2"/>
  <c r="G25" i="2"/>
  <c r="G16" i="2"/>
  <c r="K6" i="18"/>
  <c r="K9" i="18"/>
  <c r="K10" i="18"/>
  <c r="K11" i="18"/>
  <c r="K15" i="18"/>
  <c r="J5" i="18"/>
  <c r="J6" i="18"/>
  <c r="J9" i="18"/>
  <c r="J10" i="18"/>
  <c r="J11" i="18"/>
  <c r="J15" i="18"/>
  <c r="F70" i="3"/>
  <c r="G70" i="3"/>
  <c r="G56" i="3"/>
  <c r="G43" i="3"/>
  <c r="G76" i="2"/>
  <c r="G79" i="2" s="1"/>
  <c r="G39" i="1"/>
  <c r="G43" i="1" s="1"/>
  <c r="G47" i="1"/>
  <c r="G49" i="1" s="1"/>
  <c r="G50" i="1" s="1"/>
  <c r="G53" i="1" s="1"/>
  <c r="G58" i="1" s="1"/>
  <c r="F76" i="3"/>
  <c r="F79" i="3" s="1"/>
  <c r="F56" i="3"/>
  <c r="F43" i="3"/>
  <c r="F76" i="2"/>
  <c r="F79" i="2" s="1"/>
  <c r="F67" i="2"/>
  <c r="F53" i="2"/>
  <c r="F25" i="2"/>
  <c r="F16" i="2"/>
  <c r="C50" i="1"/>
  <c r="C53" i="1" s="1"/>
  <c r="D50" i="1"/>
  <c r="D53" i="1" s="1"/>
  <c r="E50" i="1"/>
  <c r="E53" i="1" s="1"/>
  <c r="E58" i="1" s="1"/>
  <c r="F47" i="1"/>
  <c r="E39" i="1"/>
  <c r="D39" i="1"/>
  <c r="C39" i="1"/>
  <c r="F39" i="1"/>
  <c r="L35" i="1"/>
  <c r="L22" i="1"/>
  <c r="C14" i="18"/>
  <c r="D14" i="18"/>
  <c r="E14" i="18"/>
  <c r="C15" i="18"/>
  <c r="D15" i="18"/>
  <c r="E15" i="18"/>
  <c r="F15" i="18"/>
  <c r="G15" i="18"/>
  <c r="H15" i="18"/>
  <c r="I15" i="18"/>
  <c r="B14" i="18"/>
  <c r="B15" i="18"/>
  <c r="C9" i="18"/>
  <c r="D9" i="18"/>
  <c r="E9" i="18"/>
  <c r="F9" i="18"/>
  <c r="G9" i="18"/>
  <c r="H9" i="18"/>
  <c r="I9" i="18"/>
  <c r="C10" i="18"/>
  <c r="D10" i="18"/>
  <c r="E10" i="18"/>
  <c r="F10" i="18"/>
  <c r="G10" i="18"/>
  <c r="H10" i="18"/>
  <c r="I10" i="18"/>
  <c r="C11" i="18"/>
  <c r="D11" i="18"/>
  <c r="E11" i="18"/>
  <c r="F11" i="18"/>
  <c r="G11" i="18"/>
  <c r="H11" i="18"/>
  <c r="I11" i="18"/>
  <c r="B11" i="18"/>
  <c r="B10" i="18"/>
  <c r="B9" i="18"/>
  <c r="B12" i="18" s="1"/>
  <c r="C5" i="18"/>
  <c r="D5" i="18"/>
  <c r="E5" i="18"/>
  <c r="C6" i="18"/>
  <c r="D6" i="18"/>
  <c r="E6" i="18"/>
  <c r="F6" i="18"/>
  <c r="G6" i="18"/>
  <c r="H6" i="18"/>
  <c r="I6" i="18"/>
  <c r="B6" i="18"/>
  <c r="B5" i="18"/>
  <c r="L19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41" i="1"/>
  <c r="L42" i="1"/>
  <c r="L43" i="1"/>
  <c r="L45" i="1"/>
  <c r="L48" i="1"/>
  <c r="L51" i="1"/>
  <c r="L52" i="1"/>
  <c r="L54" i="1"/>
  <c r="L55" i="1"/>
  <c r="L56" i="1"/>
  <c r="L57" i="1"/>
  <c r="E76" i="2"/>
  <c r="E79" i="2" s="1"/>
  <c r="E67" i="2"/>
  <c r="E53" i="2"/>
  <c r="E31" i="2"/>
  <c r="E25" i="2"/>
  <c r="E16" i="2"/>
  <c r="J12" i="18" l="1"/>
  <c r="F33" i="2"/>
  <c r="F35" i="2" s="1"/>
  <c r="G33" i="2"/>
  <c r="G35" i="2" s="1"/>
  <c r="K12" i="18"/>
  <c r="J7" i="18"/>
  <c r="F81" i="2"/>
  <c r="H81" i="2"/>
  <c r="K14" i="18"/>
  <c r="J16" i="18"/>
  <c r="M39" i="1"/>
  <c r="E33" i="2"/>
  <c r="E35" i="2" s="1"/>
  <c r="B16" i="18"/>
  <c r="F49" i="1"/>
  <c r="M47" i="1"/>
  <c r="H18" i="1"/>
  <c r="H20" i="1" s="1"/>
  <c r="H21" i="1" s="1"/>
  <c r="K7" i="18"/>
  <c r="G81" i="2"/>
  <c r="I12" i="18"/>
  <c r="E81" i="2"/>
  <c r="H12" i="18"/>
  <c r="E12" i="18"/>
  <c r="E16" i="18" s="1"/>
  <c r="G12" i="18"/>
  <c r="D12" i="18"/>
  <c r="D16" i="18" s="1"/>
  <c r="F12" i="18"/>
  <c r="C12" i="18"/>
  <c r="C16" i="18" s="1"/>
  <c r="B7" i="18"/>
  <c r="F43" i="1"/>
  <c r="M43" i="1" s="1"/>
  <c r="I14" i="18"/>
  <c r="E7" i="18"/>
  <c r="D7" i="18"/>
  <c r="C7" i="18"/>
  <c r="E18" i="1"/>
  <c r="E20" i="1" s="1"/>
  <c r="D76" i="2"/>
  <c r="D79" i="2" s="1"/>
  <c r="D16" i="2"/>
  <c r="D53" i="2"/>
  <c r="D58" i="1"/>
  <c r="D31" i="2"/>
  <c r="H14" i="18" s="1"/>
  <c r="K16" i="18" l="1"/>
  <c r="M16" i="1"/>
  <c r="I16" i="18"/>
  <c r="F50" i="1"/>
  <c r="M49" i="1"/>
  <c r="F18" i="1"/>
  <c r="H16" i="18"/>
  <c r="G18" i="1"/>
  <c r="G40" i="1" s="1"/>
  <c r="G44" i="1" s="1"/>
  <c r="E21" i="1"/>
  <c r="E40" i="1"/>
  <c r="E44" i="1" s="1"/>
  <c r="D4" i="3"/>
  <c r="L58" i="1"/>
  <c r="D18" i="1"/>
  <c r="F53" i="1" l="1"/>
  <c r="M50" i="1"/>
  <c r="F40" i="1"/>
  <c r="F44" i="1" s="1"/>
  <c r="M18" i="1"/>
  <c r="F20" i="1"/>
  <c r="G20" i="1"/>
  <c r="G21" i="1" s="1"/>
  <c r="D20" i="1"/>
  <c r="D21" i="1" s="1"/>
  <c r="D40" i="1"/>
  <c r="D44" i="1" s="1"/>
  <c r="D67" i="2"/>
  <c r="D81" i="2" s="1"/>
  <c r="D25" i="2"/>
  <c r="D33" i="2" s="1"/>
  <c r="C76" i="2"/>
  <c r="C79" i="2" s="1"/>
  <c r="C67" i="2"/>
  <c r="C53" i="2"/>
  <c r="C31" i="2"/>
  <c r="G14" i="18" s="1"/>
  <c r="G16" i="18" s="1"/>
  <c r="K19" i="18" s="1"/>
  <c r="C25" i="2"/>
  <c r="C16" i="2"/>
  <c r="C33" i="2" l="1"/>
  <c r="C35" i="2" s="1"/>
  <c r="F21" i="1"/>
  <c r="M20" i="1"/>
  <c r="M21" i="1" s="1"/>
  <c r="M40" i="1"/>
  <c r="M44" i="1"/>
  <c r="F58" i="1"/>
  <c r="M58" i="1" s="1"/>
  <c r="M53" i="1"/>
  <c r="C81" i="2"/>
  <c r="D35" i="2"/>
  <c r="C18" i="1" l="1"/>
  <c r="C20" i="1" s="1"/>
  <c r="B18" i="1"/>
  <c r="B20" i="1" s="1"/>
  <c r="B25" i="2"/>
  <c r="B16" i="2"/>
  <c r="B76" i="3"/>
  <c r="B79" i="3" s="1"/>
  <c r="B70" i="3"/>
  <c r="B56" i="3"/>
  <c r="B43" i="3"/>
  <c r="B47" i="1"/>
  <c r="B39" i="1" l="1"/>
  <c r="B40" i="1" s="1"/>
  <c r="B44" i="1" s="1"/>
  <c r="B21" i="1"/>
  <c r="C40" i="1"/>
  <c r="C44" i="1" s="1"/>
  <c r="L18" i="1"/>
  <c r="L44" i="1" s="1"/>
  <c r="B49" i="1"/>
  <c r="L47" i="1"/>
  <c r="C21" i="1"/>
  <c r="L20" i="1"/>
  <c r="B76" i="2"/>
  <c r="B79" i="2" s="1"/>
  <c r="B67" i="2"/>
  <c r="B53" i="2"/>
  <c r="B31" i="2"/>
  <c r="L21" i="1" l="1"/>
  <c r="L39" i="1"/>
  <c r="L40" i="1" s="1"/>
  <c r="B33" i="2"/>
  <c r="B35" i="2" s="1"/>
  <c r="F14" i="18"/>
  <c r="F16" i="18" s="1"/>
  <c r="J19" i="18" s="1"/>
  <c r="L49" i="1"/>
  <c r="B50" i="1"/>
  <c r="B53" i="1" s="1"/>
  <c r="B81" i="2"/>
  <c r="L53" i="1" l="1"/>
  <c r="L50" i="1"/>
  <c r="L36" i="1"/>
  <c r="I5" i="18"/>
  <c r="I7" i="18" s="1"/>
  <c r="H5" i="18" l="1"/>
  <c r="H7" i="18" s="1"/>
  <c r="I19" i="18" l="1"/>
  <c r="H19" i="18"/>
  <c r="G7" i="18" l="1"/>
  <c r="G19" i="18" s="1"/>
  <c r="F5" i="18" l="1"/>
  <c r="F7" i="18" s="1"/>
  <c r="F19" i="18" s="1"/>
  <c r="E10" i="15" l="1"/>
  <c r="E9" i="15"/>
  <c r="F23" i="3" l="1"/>
  <c r="F45" i="3" s="1"/>
  <c r="G23" i="3"/>
  <c r="G45" i="3" s="1"/>
</calcChain>
</file>

<file path=xl/sharedStrings.xml><?xml version="1.0" encoding="utf-8"?>
<sst xmlns="http://schemas.openxmlformats.org/spreadsheetml/2006/main" count="285" uniqueCount="226">
  <si>
    <t>2T21</t>
  </si>
  <si>
    <t>1T21</t>
  </si>
  <si>
    <t>4T20</t>
  </si>
  <si>
    <t>3T21</t>
  </si>
  <si>
    <t>Stock options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</si>
  <si>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</si>
  <si>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</si>
  <si>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</si>
  <si>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</si>
  <si>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</si>
  <si>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</si>
  <si>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</si>
  <si>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</si>
  <si>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</si>
  <si>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</si>
  <si>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</si>
  <si>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</si>
  <si>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</si>
  <si>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</si>
  <si>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</si>
  <si>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</si>
  <si>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</si>
  <si>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</si>
  <si>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</si>
  <si>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</si>
  <si>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</si>
  <si>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</si>
  <si>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</si>
  <si>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</si>
  <si>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</si>
  <si>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</si>
  <si>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</si>
  <si>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</si>
  <si>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</si>
  <si>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</si>
  <si>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</si>
  <si>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</si>
  <si>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</si>
  <si>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</si>
  <si>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</si>
  <si>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</si>
  <si>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</si>
  <si>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</si>
  <si>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</si>
  <si>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</si>
  <si>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</si>
  <si>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</si>
  <si>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</si>
  <si>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</si>
  <si>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</si>
  <si>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</si>
  <si>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</si>
  <si>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</si>
  <si>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</si>
  <si>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</si>
  <si>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</si>
  <si>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</si>
  <si>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</si>
  <si>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</si>
  <si>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</si>
  <si>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</si>
  <si>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</si>
  <si>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</si>
  <si>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</si>
  <si>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</si>
  <si>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</si>
  <si>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</si>
  <si>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</si>
  <si>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</si>
  <si>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</si>
  <si>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</si>
  <si>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</si>
  <si>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</si>
  <si>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</si>
  <si>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</si>
  <si>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</si>
  <si>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</si>
  <si>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</si>
  <si>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</si>
  <si>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</si>
  <si>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</si>
  <si>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</si>
  <si>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</si>
  <si>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</si>
  <si>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</si>
  <si>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</si>
  <si>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</si>
  <si>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</si>
  <si>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</si>
  <si>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</si>
  <si>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</si>
  <si>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</si>
  <si>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</si>
  <si>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</si>
  <si>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</si>
  <si>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</si>
  <si>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</si>
  <si>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</si>
  <si>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</si>
  <si>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</si>
  <si>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</si>
  <si>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</si>
  <si>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</si>
  <si>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</si>
  <si>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</si>
  <si>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</si>
  <si>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</si>
  <si>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</si>
  <si>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</si>
  <si>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</si>
  <si>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</si>
  <si>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</si>
  <si>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</si>
  <si>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</si>
  <si>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</si>
  <si>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</si>
  <si>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</si>
  <si>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</si>
  <si>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</si>
  <si>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</si>
  <si>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</si>
  <si>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</si>
  <si>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</si>
  <si>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</si>
  <si>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</si>
  <si>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</si>
  <si>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</si>
  <si>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</si>
  <si>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</si>
  <si>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</si>
  <si>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</si>
  <si>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</si>
  <si>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</si>
  <si>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</si>
  <si>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</si>
  <si>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</si>
  <si>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</si>
  <si>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</si>
  <si>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</si>
  <si>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</si>
  <si>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</si>
  <si>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</si>
  <si>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</si>
  <si>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</si>
  <si>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</si>
  <si>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</si>
  <si>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</si>
  <si>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</si>
  <si>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</si>
  <si>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</si>
  <si>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</si>
  <si>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</si>
  <si>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</si>
  <si>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</si>
  <si>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</si>
  <si>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</si>
  <si>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</si>
  <si>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</si>
  <si>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</si>
  <si>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</si>
  <si>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</si>
  <si>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</si>
  <si>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</si>
  <si>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</si>
  <si>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</si>
  <si>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</si>
  <si>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</si>
  <si>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</si>
  <si>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</si>
  <si>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</si>
  <si>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</si>
  <si>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31/05/2023 (1ª parcela)</t>
  </si>
  <si>
    <t>30/09/2023 (2ª parcela)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</si>
  <si>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</si>
  <si>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</si>
  <si>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</si>
  <si>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</si>
  <si>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1T24</t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</si>
  <si>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</si>
  <si>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</si>
  <si>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</si>
  <si>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</si>
  <si>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</si>
  <si>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</si>
  <si>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</si>
  <si>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</si>
  <si>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</si>
  <si>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</si>
  <si>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</si>
  <si>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</si>
  <si>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</si>
  <si>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</si>
  <si>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</si>
  <si>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</si>
  <si>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</si>
  <si>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</si>
  <si>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</si>
  <si>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</si>
  <si>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2T25</t>
  </si>
  <si>
    <t>,</t>
  </si>
  <si>
    <t>Juros pagos na aquisição de investimentos</t>
  </si>
  <si>
    <t>Baixa de ativo imobilizado</t>
  </si>
  <si>
    <t>3T25</t>
  </si>
  <si>
    <t>Reversão de tributos a recolher</t>
  </si>
  <si>
    <t>4T25</t>
  </si>
  <si>
    <t>1T26</t>
  </si>
  <si>
    <r>
      <t>INFRAESTUTURA, SERVIÇOS E SOLUÇÕES DE TI /</t>
    </r>
    <r>
      <rPr>
        <b/>
        <sz val="9"/>
        <color theme="1" tint="0.34998626667073579"/>
        <rFont val="Calibri"/>
        <family val="2"/>
        <scheme val="minor"/>
      </rPr>
      <t xml:space="preserve"> IT INFRASTRUCTURE, SERVICES AND SOLUTIONS</t>
    </r>
  </si>
  <si>
    <r>
      <t xml:space="preserve">Computadores / </t>
    </r>
    <r>
      <rPr>
        <sz val="9"/>
        <color theme="1" tint="0.34998626667073579"/>
        <rFont val="Calibri"/>
        <family val="2"/>
        <scheme val="minor"/>
      </rPr>
      <t>computers</t>
    </r>
  </si>
  <si>
    <r>
      <t>S+ e outros serviços /</t>
    </r>
    <r>
      <rPr>
        <sz val="9"/>
        <color theme="1" tint="0.34998626667073579"/>
        <rFont val="Calibri"/>
        <family val="2"/>
        <scheme val="minor"/>
      </rPr>
      <t xml:space="preserve"> S+ and other services</t>
    </r>
  </si>
  <si>
    <r>
      <t xml:space="preserve">Servidores / </t>
    </r>
    <r>
      <rPr>
        <sz val="9"/>
        <color theme="1" tint="0.34998626667073579"/>
        <rFont val="Calibri"/>
        <family val="2"/>
        <scheme val="minor"/>
      </rPr>
      <t>Servers</t>
    </r>
  </si>
  <si>
    <r>
      <t xml:space="preserve">Dispositivos móveis / </t>
    </r>
    <r>
      <rPr>
        <sz val="9"/>
        <color theme="1" tint="0.34998626667073579"/>
        <rFont val="Calibri"/>
        <family val="2"/>
        <scheme val="minor"/>
      </rPr>
      <t>mobile devices</t>
    </r>
  </si>
  <si>
    <r>
      <t xml:space="preserve">  Outros / </t>
    </r>
    <r>
      <rPr>
        <sz val="9"/>
        <color theme="1" tint="0.34998626667073579"/>
        <rFont val="Calibri"/>
        <family val="2"/>
        <scheme val="minor"/>
      </rPr>
      <t>others</t>
    </r>
  </si>
  <si>
    <r>
      <t>DISPOSITIVOS INTELIGENTES - CONSUMO /</t>
    </r>
    <r>
      <rPr>
        <b/>
        <sz val="9"/>
        <color theme="1" tint="0.34998626667073579"/>
        <rFont val="Calibri"/>
        <family val="2"/>
        <scheme val="minor"/>
      </rPr>
      <t xml:space="preserve"> SMART DEVICES - CONSUMPTION</t>
    </r>
  </si>
  <si>
    <r>
      <t xml:space="preserve">Outros Produtos / </t>
    </r>
    <r>
      <rPr>
        <sz val="9"/>
        <color theme="1" tint="0.34998626667073579"/>
        <rFont val="Calibri"/>
        <family val="2"/>
        <scheme val="minor"/>
      </rPr>
      <t>other products</t>
    </r>
  </si>
  <si>
    <r>
      <t xml:space="preserve">Negócios Adjacentes / </t>
    </r>
    <r>
      <rPr>
        <b/>
        <sz val="9"/>
        <color theme="1" tint="0.34998626667073579"/>
        <rFont val="Calibri"/>
        <family val="2"/>
        <scheme val="minor"/>
      </rPr>
      <t>Adjacent Businesses</t>
    </r>
  </si>
  <si>
    <r>
      <t xml:space="preserve">Soluções de Pagamento / </t>
    </r>
    <r>
      <rPr>
        <b/>
        <sz val="9"/>
        <color theme="1" tint="0.34998626667073579"/>
        <rFont val="Calibri"/>
        <family val="2"/>
        <scheme val="minor"/>
      </rPr>
      <t>Payment Solutions</t>
    </r>
  </si>
  <si>
    <r>
      <t>Deduções da Receita Bruta /</t>
    </r>
    <r>
      <rPr>
        <sz val="9"/>
        <color theme="1" tint="0.34998626667073579"/>
        <rFont val="Calibri"/>
        <family val="2"/>
        <scheme val="minor"/>
      </rPr>
      <t xml:space="preserve"> Deductions from Gross Revenue</t>
    </r>
  </si>
  <si>
    <r>
      <t xml:space="preserve">BALANÇO PATRIMONIAL / </t>
    </r>
    <r>
      <rPr>
        <b/>
        <i/>
        <sz val="14"/>
        <color theme="4" tint="-0.499984740745262"/>
        <rFont val="Calibri"/>
        <family val="2"/>
        <scheme val="minor"/>
      </rPr>
      <t>BALANCE SHEET</t>
    </r>
  </si>
  <si>
    <r>
      <t xml:space="preserve">FLUXO DE CAIXA / </t>
    </r>
    <r>
      <rPr>
        <b/>
        <i/>
        <sz val="14"/>
        <color theme="4" tint="-0.499984740745262"/>
        <rFont val="Calibri"/>
        <family val="2"/>
        <scheme val="minor"/>
      </rPr>
      <t>CASH FLOW</t>
    </r>
  </si>
  <si>
    <r>
      <t xml:space="preserve">DEMONSTRAÇÃO DE RESULTADOS / </t>
    </r>
    <r>
      <rPr>
        <b/>
        <i/>
        <sz val="12"/>
        <color theme="4" tint="-0.499984740745262"/>
        <rFont val="Calibri"/>
        <family val="2"/>
        <scheme val="minor"/>
      </rPr>
      <t>INCOME STATEMENT</t>
    </r>
  </si>
  <si>
    <r>
      <t xml:space="preserve">DIVIDENDOS E JCP / </t>
    </r>
    <r>
      <rPr>
        <b/>
        <i/>
        <sz val="14"/>
        <color theme="4" tint="-0.499984740745262"/>
        <rFont val="Calibri"/>
        <family val="2"/>
        <scheme val="minor"/>
      </rPr>
      <t>Dividends and Payment of Interest</t>
    </r>
  </si>
  <si>
    <r>
      <t xml:space="preserve">Resultado do período / </t>
    </r>
    <r>
      <rPr>
        <sz val="9"/>
        <color theme="2" tint="-0.749992370372631"/>
        <rFont val="Calibri"/>
        <family val="2"/>
        <scheme val="minor"/>
      </rPr>
      <t>Result</t>
    </r>
    <r>
      <rPr>
        <i/>
        <sz val="9"/>
        <color theme="1" tint="0.249977111117893"/>
        <rFont val="Calibri"/>
        <family val="2"/>
        <scheme val="minor"/>
      </rPr>
      <t xml:space="preserve"> of the period</t>
    </r>
  </si>
  <si>
    <r>
      <t xml:space="preserve">Resultado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for the period </t>
    </r>
  </si>
  <si>
    <r>
      <t>Reconciliação do Resultado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profit  with cash (invested) obtained in operations:</t>
    </r>
  </si>
  <si>
    <r>
      <t xml:space="preserve">LUCRO/PREJUÍZO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</si>
  <si>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LUCRO/PREJUÍZO LÍQUIDO AJUSTADO / ADJUSTED</t>
    </r>
    <r>
      <rPr>
        <b/>
        <i/>
        <sz val="9"/>
        <color theme="1" tint="0.249977111117893"/>
        <rFont val="Calibri"/>
        <family val="2"/>
        <scheme val="minor"/>
      </rPr>
      <t xml:space="preserve"> NET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</si>
</sst>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hair">
        <color theme="1" tint="0.249977111117893"/>
      </left>
      <right/>
      <top style="hair">
        <color theme="1" tint="0.249977111117893"/>
      </top>
      <bottom/>
      <diagonal/>
    </border>
    <border>
      <left/>
      <right/>
      <top style="hair">
        <color theme="1" tint="0.249977111117893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3" borderId="0" xfId="0" applyFont="1" applyFill="1"/>
    <xf numFmtId="0" fontId="9" fillId="3" borderId="5" xfId="0" applyFont="1" applyFill="1" applyBorder="1"/>
    <xf numFmtId="0" fontId="5" fillId="0" borderId="0" xfId="0" applyFont="1"/>
    <xf numFmtId="166" fontId="0" fillId="0" borderId="0" xfId="1" applyNumberFormat="1" applyFont="1"/>
    <xf numFmtId="0" fontId="11" fillId="0" borderId="0" xfId="0" applyFont="1"/>
    <xf numFmtId="0" fontId="5" fillId="0" borderId="2" xfId="0" applyFont="1" applyBorder="1"/>
    <xf numFmtId="0" fontId="5" fillId="4" borderId="8" xfId="0" applyFont="1" applyFill="1" applyBorder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4" fillId="0" borderId="0" xfId="0" applyFont="1" applyAlignment="1">
      <alignment horizontal="left" wrapText="1" indent="1"/>
    </xf>
    <xf numFmtId="0" fontId="5" fillId="3" borderId="7" xfId="0" applyFont="1" applyFill="1" applyBorder="1" applyAlignment="1">
      <alignment horizontal="left" indent="1"/>
    </xf>
    <xf numFmtId="0" fontId="5" fillId="4" borderId="7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10" fillId="3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6" applyNumberFormat="1" applyFont="1" applyFill="1" applyAlignment="1">
      <alignment vertical="center"/>
    </xf>
    <xf numFmtId="165" fontId="11" fillId="0" borderId="0" xfId="6" applyNumberFormat="1" applyFont="1" applyFill="1" applyBorder="1" applyAlignment="1">
      <alignment vertical="center"/>
    </xf>
    <xf numFmtId="165" fontId="13" fillId="0" borderId="10" xfId="6" applyNumberFormat="1" applyFont="1" applyFill="1" applyBorder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3" fillId="0" borderId="11" xfId="6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11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Border="1"/>
    <xf numFmtId="0" fontId="4" fillId="0" borderId="0" xfId="0" applyFont="1" applyAlignment="1">
      <alignment horizontal="left" indent="2"/>
    </xf>
    <xf numFmtId="165" fontId="5" fillId="0" borderId="11" xfId="6" applyNumberFormat="1" applyFont="1" applyFill="1" applyBorder="1"/>
    <xf numFmtId="165" fontId="4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170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21" xfId="0" applyNumberFormat="1" applyBorder="1" applyAlignment="1">
      <alignment horizontal="center" vertical="center"/>
    </xf>
    <xf numFmtId="169" fontId="0" fillId="0" borderId="21" xfId="7" applyNumberFormat="1" applyFont="1" applyBorder="1" applyAlignment="1">
      <alignment horizontal="center" vertical="center"/>
    </xf>
    <xf numFmtId="170" fontId="0" fillId="0" borderId="22" xfId="7" applyNumberFormat="1" applyFont="1" applyBorder="1" applyAlignment="1">
      <alignment horizontal="center"/>
    </xf>
    <xf numFmtId="14" fontId="0" fillId="4" borderId="24" xfId="0" applyNumberFormat="1" applyFill="1" applyBorder="1" applyAlignment="1">
      <alignment horizontal="center" vertical="center"/>
    </xf>
    <xf numFmtId="170" fontId="0" fillId="4" borderId="25" xfId="7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0" fontId="0" fillId="4" borderId="22" xfId="7" applyNumberFormat="1" applyFont="1" applyFill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70" fontId="0" fillId="0" borderId="25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170" fontId="0" fillId="0" borderId="22" xfId="0" applyNumberFormat="1" applyBorder="1" applyAlignment="1">
      <alignment horizontal="center"/>
    </xf>
    <xf numFmtId="0" fontId="0" fillId="4" borderId="30" xfId="0" applyFill="1" applyBorder="1" applyAlignment="1">
      <alignment horizontal="center" vertical="center"/>
    </xf>
    <xf numFmtId="14" fontId="0" fillId="4" borderId="31" xfId="0" applyNumberFormat="1" applyFill="1" applyBorder="1" applyAlignment="1">
      <alignment horizontal="center" vertical="center"/>
    </xf>
    <xf numFmtId="169" fontId="0" fillId="4" borderId="31" xfId="7" applyNumberFormat="1" applyFont="1" applyFill="1" applyBorder="1" applyAlignment="1">
      <alignment horizontal="center" vertical="center"/>
    </xf>
    <xf numFmtId="170" fontId="0" fillId="4" borderId="32" xfId="7" applyNumberFormat="1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69" fontId="0" fillId="0" borderId="31" xfId="7" applyNumberFormat="1" applyFont="1" applyBorder="1" applyAlignment="1">
      <alignment horizontal="center" vertical="center"/>
    </xf>
    <xf numFmtId="170" fontId="0" fillId="0" borderId="32" xfId="7" applyNumberFormat="1" applyFont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70" fontId="0" fillId="4" borderId="25" xfId="7" applyNumberFormat="1" applyFont="1" applyFill="1" applyBorder="1" applyAlignment="1">
      <alignment horizontal="center"/>
    </xf>
    <xf numFmtId="170" fontId="0" fillId="4" borderId="22" xfId="7" applyNumberFormat="1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170" fontId="0" fillId="0" borderId="25" xfId="7" applyNumberFormat="1" applyFont="1" applyBorder="1" applyAlignment="1">
      <alignment horizontal="center"/>
    </xf>
    <xf numFmtId="169" fontId="0" fillId="4" borderId="24" xfId="7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169" fontId="0" fillId="4" borderId="21" xfId="7" applyNumberFormat="1" applyFont="1" applyFill="1" applyBorder="1" applyAlignment="1">
      <alignment horizontal="center" vertical="center"/>
    </xf>
    <xf numFmtId="169" fontId="0" fillId="0" borderId="24" xfId="7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vertical="center"/>
    </xf>
    <xf numFmtId="165" fontId="13" fillId="2" borderId="0" xfId="0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167" fontId="18" fillId="0" borderId="0" xfId="2" applyNumberFormat="1" applyFont="1" applyAlignment="1">
      <alignment vertical="center"/>
    </xf>
    <xf numFmtId="167" fontId="18" fillId="0" borderId="6" xfId="2" applyNumberFormat="1" applyFont="1" applyBorder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7" fontId="6" fillId="3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1" fillId="0" borderId="2" xfId="0" applyNumberFormat="1" applyFont="1" applyBorder="1" applyAlignment="1">
      <alignment vertical="center"/>
    </xf>
    <xf numFmtId="165" fontId="0" fillId="0" borderId="0" xfId="0" applyNumberFormat="1"/>
    <xf numFmtId="165" fontId="13" fillId="4" borderId="9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1" fillId="0" borderId="0" xfId="0" applyNumberFormat="1" applyFont="1"/>
    <xf numFmtId="165" fontId="13" fillId="0" borderId="0" xfId="1" applyNumberFormat="1" applyFont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165" fontId="4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0" fillId="0" borderId="30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5" fillId="0" borderId="0" xfId="2" applyNumberFormat="1" applyFont="1" applyAlignment="1">
      <alignment horizontal="left" vertical="center"/>
    </xf>
    <xf numFmtId="167" fontId="15" fillId="0" borderId="2" xfId="2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170" fontId="0" fillId="0" borderId="0" xfId="0" applyNumberFormat="1"/>
    <xf numFmtId="166" fontId="11" fillId="0" borderId="0" xfId="1" applyNumberFormat="1" applyFont="1" applyAlignment="1">
      <alignment vertical="center"/>
    </xf>
    <xf numFmtId="166" fontId="11" fillId="0" borderId="0" xfId="1" applyNumberFormat="1" applyFont="1" applyFill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13" fillId="0" borderId="7" xfId="1" applyNumberFormat="1" applyFont="1" applyFill="1" applyBorder="1" applyAlignment="1">
      <alignment vertical="center"/>
    </xf>
    <xf numFmtId="166" fontId="13" fillId="4" borderId="7" xfId="1" applyNumberFormat="1" applyFont="1" applyFill="1" applyBorder="1" applyAlignment="1">
      <alignment vertical="center"/>
    </xf>
    <xf numFmtId="166" fontId="13" fillId="0" borderId="0" xfId="1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28" fillId="0" borderId="0" xfId="6" applyNumberFormat="1" applyFont="1" applyFill="1" applyAlignment="1">
      <alignment vertical="center"/>
    </xf>
    <xf numFmtId="166" fontId="28" fillId="0" borderId="0" xfId="1" applyNumberFormat="1" applyFont="1" applyAlignment="1">
      <alignment vertical="center"/>
    </xf>
    <xf numFmtId="166" fontId="28" fillId="0" borderId="0" xfId="1" applyNumberFormat="1" applyFont="1" applyFill="1" applyAlignment="1">
      <alignment vertical="center"/>
    </xf>
    <xf numFmtId="166" fontId="29" fillId="0" borderId="0" xfId="1" applyNumberFormat="1" applyFont="1" applyAlignment="1">
      <alignment vertical="center"/>
    </xf>
    <xf numFmtId="0" fontId="0" fillId="0" borderId="2" xfId="0" applyBorder="1"/>
    <xf numFmtId="0" fontId="3" fillId="4" borderId="0" xfId="0" applyFont="1" applyFill="1"/>
    <xf numFmtId="43" fontId="9" fillId="3" borderId="5" xfId="1" applyFont="1" applyFill="1" applyBorder="1"/>
    <xf numFmtId="43" fontId="0" fillId="0" borderId="0" xfId="1" applyFont="1"/>
    <xf numFmtId="165" fontId="0" fillId="0" borderId="2" xfId="0" applyNumberFormat="1" applyBorder="1"/>
    <xf numFmtId="166" fontId="3" fillId="4" borderId="0" xfId="0" applyNumberFormat="1" applyFont="1" applyFill="1"/>
    <xf numFmtId="0" fontId="4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32" fillId="3" borderId="5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1" fontId="12" fillId="5" borderId="1" xfId="0" applyNumberFormat="1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vertical="center"/>
    </xf>
    <xf numFmtId="1" fontId="12" fillId="5" borderId="0" xfId="0" applyNumberFormat="1" applyFont="1" applyFill="1" applyAlignment="1">
      <alignment horizontal="center" vertical="center"/>
    </xf>
    <xf numFmtId="0" fontId="4" fillId="0" borderId="9" xfId="0" applyFont="1" applyBorder="1" applyAlignment="1">
      <alignment horizontal="left" indent="1"/>
    </xf>
    <xf numFmtId="165" fontId="11" fillId="0" borderId="9" xfId="1" applyNumberFormat="1" applyFont="1" applyBorder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left" indent="1"/>
    </xf>
    <xf numFmtId="166" fontId="13" fillId="6" borderId="7" xfId="1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left" indent="1"/>
    </xf>
    <xf numFmtId="165" fontId="13" fillId="6" borderId="9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3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6" borderId="0" xfId="0" applyFont="1" applyFill="1"/>
    <xf numFmtId="43" fontId="3" fillId="6" borderId="0" xfId="1" applyFont="1" applyFill="1"/>
    <xf numFmtId="167" fontId="13" fillId="6" borderId="0" xfId="2" applyNumberFormat="1" applyFont="1" applyFill="1"/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165" fontId="11" fillId="0" borderId="0" xfId="1" applyNumberFormat="1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165" fontId="13" fillId="0" borderId="38" xfId="0" applyNumberFormat="1" applyFont="1" applyBorder="1" applyAlignment="1">
      <alignment vertical="center"/>
    </xf>
    <xf numFmtId="165" fontId="11" fillId="0" borderId="0" xfId="6" applyNumberFormat="1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9" fontId="0" fillId="0" borderId="27" xfId="7" applyNumberFormat="1" applyFont="1" applyBorder="1" applyAlignment="1">
      <alignment horizontal="center" vertical="center"/>
    </xf>
    <xf numFmtId="169" fontId="0" fillId="0" borderId="14" xfId="7" applyNumberFormat="1" applyFont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4" fontId="0" fillId="4" borderId="24" xfId="0" applyNumberFormat="1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4" fontId="0" fillId="4" borderId="26" xfId="0" applyNumberFormat="1" applyFill="1" applyBorder="1" applyAlignment="1">
      <alignment horizontal="center" vertical="center"/>
    </xf>
    <xf numFmtId="14" fontId="0" fillId="4" borderId="28" xfId="0" applyNumberFormat="1" applyFill="1" applyBorder="1" applyAlignment="1">
      <alignment horizontal="center" vertical="center"/>
    </xf>
    <xf numFmtId="169" fontId="0" fillId="4" borderId="27" xfId="7" applyNumberFormat="1" applyFont="1" applyFill="1" applyBorder="1" applyAlignment="1">
      <alignment horizontal="center" vertical="center"/>
    </xf>
    <xf numFmtId="169" fontId="0" fillId="4" borderId="29" xfId="7" applyNumberFormat="1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4" fontId="0" fillId="4" borderId="33" xfId="0" applyNumberFormat="1" applyFill="1" applyBorder="1" applyAlignment="1">
      <alignment horizontal="center" vertical="center"/>
    </xf>
    <xf numFmtId="14" fontId="0" fillId="4" borderId="34" xfId="0" applyNumberFormat="1" applyFill="1" applyBorder="1" applyAlignment="1">
      <alignment horizontal="center" vertical="center"/>
    </xf>
    <xf numFmtId="169" fontId="0" fillId="4" borderId="33" xfId="7" applyNumberFormat="1" applyFont="1" applyFill="1" applyBorder="1" applyAlignment="1">
      <alignment horizontal="center" vertical="center"/>
    </xf>
    <xf numFmtId="169" fontId="0" fillId="4" borderId="34" xfId="7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5" fontId="13" fillId="2" borderId="2" xfId="0" applyNumberFormat="1" applyFont="1" applyFill="1" applyBorder="1" applyAlignment="1">
      <alignment vertical="center"/>
    </xf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theme" Target="theme/theme1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2" Type="http://schemas.openxmlformats.org/officeDocument/2006/relationships/hyperlink" Target="#BP!A1"/><Relationship Id="rId1" Type="http://schemas.openxmlformats.org/officeDocument/2006/relationships/image" Target="../media/image1.png"/><Relationship Id="rId6" Type="http://schemas.openxmlformats.org/officeDocument/2006/relationships/hyperlink" Target="#ROIC!A1"/><Relationship Id="rId5" Type="http://schemas.openxmlformats.org/officeDocument/2006/relationships/hyperlink" Target="#Dividendos!A1"/><Relationship Id="rId4" Type="http://schemas.openxmlformats.org/officeDocument/2006/relationships/hyperlink" Target="#DF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182CF1-04A8-E848-A7E5-8B9C0D35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18" y="0"/>
          <a:ext cx="15045789" cy="6545036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9</xdr:row>
      <xdr:rowOff>27940</xdr:rowOff>
    </xdr:from>
    <xdr:to>
      <xdr:col>10</xdr:col>
      <xdr:colOff>401955</xdr:colOff>
      <xdr:row>18</xdr:row>
      <xdr:rowOff>44450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6925" y="1656715"/>
          <a:ext cx="5986780" cy="164528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15</xdr:col>
      <xdr:colOff>603410</xdr:colOff>
      <xdr:row>5</xdr:row>
      <xdr:rowOff>74285</xdr:rowOff>
    </xdr:from>
    <xdr:to>
      <xdr:col>22</xdr:col>
      <xdr:colOff>177026</xdr:colOff>
      <xdr:row>24</xdr:row>
      <xdr:rowOff>114019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84439" y="970756"/>
          <a:ext cx="4044763" cy="3446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1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05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050" b="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05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>
    <xdr:from>
      <xdr:col>2</xdr:col>
      <xdr:colOff>363855</xdr:colOff>
      <xdr:row>14</xdr:row>
      <xdr:rowOff>113665</xdr:rowOff>
    </xdr:from>
    <xdr:to>
      <xdr:col>5</xdr:col>
      <xdr:colOff>114300</xdr:colOff>
      <xdr:row>17</xdr:row>
      <xdr:rowOff>180974</xdr:rowOff>
    </xdr:to>
    <xdr:sp macro="" textlink="">
      <xdr:nvSpPr>
        <xdr:cNvPr id="10" name="Retângulo: Cantos Arredondado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1640205" y="2647315"/>
          <a:ext cx="1664970" cy="61023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0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4354658</xdr:colOff>
      <xdr:row>0</xdr:row>
      <xdr:rowOff>47625</xdr:rowOff>
    </xdr:from>
    <xdr:to>
      <xdr:col>0</xdr:col>
      <xdr:colOff>4714703</xdr:colOff>
      <xdr:row>0</xdr:row>
      <xdr:rowOff>408940</xdr:rowOff>
    </xdr:to>
    <xdr:pic>
      <xdr:nvPicPr>
        <xdr:cNvPr id="5" name="Gráfico 4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C7B26-4CD8-486D-9407-030FA6A0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54658" y="47625"/>
          <a:ext cx="360045" cy="361315"/>
        </a:xfrm>
        <a:prstGeom prst="rect">
          <a:avLst/>
        </a:prstGeom>
      </xdr:spPr>
    </xdr:pic>
    <xdr:clientData/>
  </xdr:twoCellAnchor>
  <xdr:twoCellAnchor>
    <xdr:from>
      <xdr:col>0</xdr:col>
      <xdr:colOff>3829050</xdr:colOff>
      <xdr:row>0</xdr:row>
      <xdr:rowOff>350693</xdr:rowOff>
    </xdr:from>
    <xdr:to>
      <xdr:col>1</xdr:col>
      <xdr:colOff>161925</xdr:colOff>
      <xdr:row>1</xdr:row>
      <xdr:rowOff>28864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4C008C-52C6-4F24-8C64-0C08082D274D}"/>
            </a:ext>
          </a:extLst>
        </xdr:cNvPr>
        <xdr:cNvSpPr/>
      </xdr:nvSpPr>
      <xdr:spPr>
        <a:xfrm>
          <a:off x="3829050" y="350693"/>
          <a:ext cx="1685925" cy="2401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3596409</xdr:colOff>
      <xdr:row>0</xdr:row>
      <xdr:rowOff>17318</xdr:rowOff>
    </xdr:from>
    <xdr:to>
      <xdr:col>0</xdr:col>
      <xdr:colOff>3969789</xdr:colOff>
      <xdr:row>0</xdr:row>
      <xdr:rowOff>378633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96409" y="17318"/>
          <a:ext cx="373380" cy="361315"/>
        </a:xfrm>
        <a:prstGeom prst="rect">
          <a:avLst/>
        </a:prstGeom>
      </xdr:spPr>
    </xdr:pic>
    <xdr:clientData/>
  </xdr:twoCellAnchor>
  <xdr:twoCellAnchor>
    <xdr:from>
      <xdr:col>0</xdr:col>
      <xdr:colOff>2406650</xdr:colOff>
      <xdr:row>0</xdr:row>
      <xdr:rowOff>320386</xdr:rowOff>
    </xdr:from>
    <xdr:to>
      <xdr:col>0</xdr:col>
      <xdr:colOff>5152159</xdr:colOff>
      <xdr:row>0</xdr:row>
      <xdr:rowOff>557357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06650" y="320386"/>
          <a:ext cx="2745509" cy="236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2265508</xdr:colOff>
      <xdr:row>0</xdr:row>
      <xdr:rowOff>0</xdr:rowOff>
    </xdr:from>
    <xdr:to>
      <xdr:col>0</xdr:col>
      <xdr:colOff>2631903</xdr:colOff>
      <xdr:row>0</xdr:row>
      <xdr:rowOff>361315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CDCD10-B4E6-4C2C-BEC4-AC407F49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65508" y="0"/>
          <a:ext cx="366395" cy="361315"/>
        </a:xfrm>
        <a:prstGeom prst="rect">
          <a:avLst/>
        </a:prstGeom>
      </xdr:spPr>
    </xdr:pic>
    <xdr:clientData/>
  </xdr:twoCellAnchor>
  <xdr:twoCellAnchor>
    <xdr:from>
      <xdr:col>0</xdr:col>
      <xdr:colOff>1743075</xdr:colOff>
      <xdr:row>0</xdr:row>
      <xdr:rowOff>303068</xdr:rowOff>
    </xdr:from>
    <xdr:to>
      <xdr:col>0</xdr:col>
      <xdr:colOff>3425825</xdr:colOff>
      <xdr:row>0</xdr:row>
      <xdr:rowOff>540039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398FB-ADB2-48CC-AF69-F91E65C63E6F}"/>
            </a:ext>
          </a:extLst>
        </xdr:cNvPr>
        <xdr:cNvSpPr/>
      </xdr:nvSpPr>
      <xdr:spPr>
        <a:xfrm>
          <a:off x="1743075" y="303068"/>
          <a:ext cx="1682750" cy="236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ABILIDADE/comum/Contabilidade/Fechamento%20Resultado/2021/ITR%20CVM/2T21/Positivo%20Tecnologia%20-%202T21.xlsx" TargetMode="External"/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37"/>
  <sheetViews>
    <sheetView showGridLines="0" showRowColHeaders="0" tabSelected="1" zoomScale="85" zoomScaleNormal="85" workbookViewId="0"/>
  </sheetViews>
  <sheetFormatPr defaultColWidth="0" defaultRowHeight="15" customHeight="1" zeroHeight="1" x14ac:dyDescent="0.35"/>
  <cols>
    <col min="1" max="23" width="9.08984375" customWidth="1"/>
    <col min="24" max="24" width="5.08984375" customWidth="1"/>
    <col min="25" max="16384" width="9.08984375" hidden="1"/>
  </cols>
  <sheetData>
    <row r="1" ht="14.5" x14ac:dyDescent="0.35"/>
    <row r="2" ht="14.5" x14ac:dyDescent="0.35"/>
    <row r="3" ht="14.5" x14ac:dyDescent="0.35"/>
    <row r="4" ht="14.5" x14ac:dyDescent="0.35"/>
    <row r="5" ht="14.5" x14ac:dyDescent="0.35"/>
    <row r="6" ht="14.5" x14ac:dyDescent="0.35"/>
    <row r="7" ht="14.5" x14ac:dyDescent="0.35"/>
    <row r="8" ht="14.5" x14ac:dyDescent="0.35"/>
    <row r="9" ht="14.5" x14ac:dyDescent="0.35"/>
    <row r="10" ht="14.5" x14ac:dyDescent="0.35"/>
    <row r="11" ht="14.5" x14ac:dyDescent="0.35"/>
    <row r="12" ht="14.5" x14ac:dyDescent="0.35"/>
    <row r="13" ht="14.5" x14ac:dyDescent="0.35"/>
    <row r="14" ht="14.5" x14ac:dyDescent="0.35"/>
    <row r="15" ht="14.5" x14ac:dyDescent="0.35"/>
    <row r="16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E81"/>
  <sheetViews>
    <sheetView showGridLines="0" zoomScaleNormal="100" workbookViewId="0">
      <pane xSplit="1" ySplit="3" topLeftCell="E51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L32" sqref="L32"/>
    </sheetView>
  </sheetViews>
  <sheetFormatPr defaultColWidth="9.08984375" defaultRowHeight="14.5" x14ac:dyDescent="0.35"/>
  <cols>
    <col min="1" max="1" width="72.6328125" customWidth="1"/>
    <col min="2" max="10" width="12" style="27" bestFit="1" customWidth="1"/>
    <col min="11" max="16384" width="9.08984375" style="81"/>
  </cols>
  <sheetData>
    <row r="1" spans="1:265" s="4" customFormat="1" ht="44.15" customHeight="1" thickBot="1" x14ac:dyDescent="0.35">
      <c r="A1" s="123" t="s">
        <v>217</v>
      </c>
      <c r="B1" s="20"/>
      <c r="C1" s="20"/>
      <c r="D1" s="20"/>
      <c r="E1" s="20"/>
      <c r="F1" s="20"/>
      <c r="G1" s="20"/>
      <c r="H1" s="20"/>
      <c r="I1" s="20"/>
      <c r="J1" s="2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</row>
    <row r="2" spans="1:265" customFormat="1" ht="15" thickTop="1" x14ac:dyDescent="0.35">
      <c r="B2" s="21"/>
      <c r="C2" s="21"/>
      <c r="D2" s="21"/>
      <c r="E2" s="21"/>
      <c r="F2" s="21"/>
      <c r="G2" s="21"/>
      <c r="H2" s="21"/>
      <c r="I2" s="21"/>
      <c r="J2" s="21"/>
    </row>
    <row r="3" spans="1:265" s="4" customFormat="1" ht="15" customHeight="1" x14ac:dyDescent="0.3">
      <c r="A3" s="121" t="s">
        <v>106</v>
      </c>
      <c r="B3" s="122" t="s">
        <v>177</v>
      </c>
      <c r="C3" s="122" t="s">
        <v>179</v>
      </c>
      <c r="D3" s="122" t="s">
        <v>180</v>
      </c>
      <c r="E3" s="122" t="s">
        <v>182</v>
      </c>
      <c r="F3" s="122" t="s">
        <v>197</v>
      </c>
      <c r="G3" s="122" t="s">
        <v>198</v>
      </c>
      <c r="H3" s="122" t="s">
        <v>202</v>
      </c>
      <c r="I3" s="122" t="s">
        <v>204</v>
      </c>
      <c r="J3" s="122" t="s">
        <v>205</v>
      </c>
      <c r="K3" s="91"/>
      <c r="L3" s="91"/>
      <c r="M3" s="91"/>
      <c r="N3" s="90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0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0"/>
      <c r="AS3" s="91"/>
    </row>
    <row r="4" spans="1:265" s="83" customFormat="1" x14ac:dyDescent="0.35">
      <c r="A4" s="13" t="s">
        <v>16</v>
      </c>
      <c r="B4" s="82"/>
      <c r="C4" s="82"/>
      <c r="D4" s="82"/>
      <c r="E4" s="82"/>
      <c r="F4" s="82"/>
      <c r="G4" s="82"/>
      <c r="H4" s="82"/>
      <c r="I4" s="82"/>
      <c r="J4" s="82"/>
    </row>
    <row r="5" spans="1:265" ht="15" customHeight="1" x14ac:dyDescent="0.35">
      <c r="A5" s="12" t="s">
        <v>15</v>
      </c>
      <c r="B5" s="80"/>
      <c r="C5" s="80"/>
      <c r="D5" s="80"/>
      <c r="E5" s="80"/>
      <c r="F5" s="80"/>
      <c r="G5" s="80"/>
      <c r="H5" s="80"/>
      <c r="I5" s="80"/>
      <c r="J5" s="80"/>
    </row>
    <row r="6" spans="1:265" x14ac:dyDescent="0.35">
      <c r="A6" s="2" t="s">
        <v>17</v>
      </c>
      <c r="B6" s="22">
        <v>608349</v>
      </c>
      <c r="C6" s="22">
        <v>527643</v>
      </c>
      <c r="D6" s="108">
        <v>423623</v>
      </c>
      <c r="E6" s="108">
        <v>566929</v>
      </c>
      <c r="F6" s="22">
        <v>465401</v>
      </c>
      <c r="G6" s="22">
        <v>675876</v>
      </c>
      <c r="H6" s="22">
        <v>805539</v>
      </c>
      <c r="I6" s="22">
        <v>618362</v>
      </c>
      <c r="J6" s="22">
        <v>605795</v>
      </c>
    </row>
    <row r="7" spans="1:265" x14ac:dyDescent="0.35">
      <c r="A7" s="2" t="s">
        <v>18</v>
      </c>
      <c r="B7" s="22">
        <v>910</v>
      </c>
      <c r="C7" s="22">
        <v>16921</v>
      </c>
      <c r="D7" s="108">
        <v>0</v>
      </c>
      <c r="E7" s="108">
        <v>21658</v>
      </c>
      <c r="F7" s="22">
        <v>8275</v>
      </c>
      <c r="G7" s="22">
        <v>0</v>
      </c>
      <c r="H7" s="22"/>
      <c r="I7" s="22">
        <v>2765</v>
      </c>
      <c r="J7" s="22">
        <v>99</v>
      </c>
    </row>
    <row r="8" spans="1:265" x14ac:dyDescent="0.35">
      <c r="A8" s="2" t="s">
        <v>19</v>
      </c>
      <c r="B8" s="22">
        <v>1299356</v>
      </c>
      <c r="C8" s="22">
        <v>840695</v>
      </c>
      <c r="D8" s="108">
        <v>815719</v>
      </c>
      <c r="E8" s="108">
        <v>860937</v>
      </c>
      <c r="F8" s="22">
        <v>801482</v>
      </c>
      <c r="G8" s="22">
        <v>647767</v>
      </c>
      <c r="H8" s="22">
        <v>611632</v>
      </c>
      <c r="I8" s="22">
        <v>741297</v>
      </c>
      <c r="J8" s="22">
        <v>522287</v>
      </c>
    </row>
    <row r="9" spans="1:265" x14ac:dyDescent="0.35">
      <c r="A9" s="2" t="s">
        <v>20</v>
      </c>
      <c r="B9" s="22">
        <v>1074140</v>
      </c>
      <c r="C9" s="22">
        <v>1243493</v>
      </c>
      <c r="D9" s="108">
        <v>1236282</v>
      </c>
      <c r="E9" s="108">
        <v>1096246</v>
      </c>
      <c r="F9" s="22">
        <v>1087702</v>
      </c>
      <c r="G9" s="22">
        <v>1002041</v>
      </c>
      <c r="H9" s="22">
        <v>1176019</v>
      </c>
      <c r="I9" s="22">
        <v>1137592</v>
      </c>
      <c r="J9" s="22">
        <v>1331345</v>
      </c>
    </row>
    <row r="10" spans="1:265" x14ac:dyDescent="0.35">
      <c r="A10" s="2" t="s">
        <v>21</v>
      </c>
      <c r="B10" s="22">
        <v>23589</v>
      </c>
      <c r="C10" s="22">
        <v>23988</v>
      </c>
      <c r="D10" s="108">
        <v>23736</v>
      </c>
      <c r="E10" s="108">
        <v>27037</v>
      </c>
      <c r="F10" s="22">
        <v>30070</v>
      </c>
      <c r="G10" s="22">
        <v>37781</v>
      </c>
      <c r="H10" s="22">
        <v>41245</v>
      </c>
      <c r="I10" s="22">
        <v>28438</v>
      </c>
      <c r="J10" s="22">
        <v>33626</v>
      </c>
    </row>
    <row r="11" spans="1:265" x14ac:dyDescent="0.35">
      <c r="A11" s="2" t="s">
        <v>22</v>
      </c>
      <c r="B11" s="22">
        <v>205194</v>
      </c>
      <c r="C11" s="22">
        <v>197081</v>
      </c>
      <c r="D11" s="108">
        <v>187984</v>
      </c>
      <c r="E11" s="108">
        <v>200109</v>
      </c>
      <c r="F11" s="22">
        <v>283686</v>
      </c>
      <c r="G11" s="22">
        <v>307810</v>
      </c>
      <c r="H11" s="22">
        <v>210583</v>
      </c>
      <c r="I11" s="22">
        <v>193497</v>
      </c>
      <c r="J11" s="22">
        <v>194063</v>
      </c>
    </row>
    <row r="12" spans="1:265" x14ac:dyDescent="0.35">
      <c r="A12" s="2" t="s">
        <v>23</v>
      </c>
      <c r="B12" s="22">
        <v>109320</v>
      </c>
      <c r="C12" s="22">
        <v>131623</v>
      </c>
      <c r="D12" s="108">
        <v>136429</v>
      </c>
      <c r="E12" s="108">
        <v>101291</v>
      </c>
      <c r="F12" s="22"/>
      <c r="G12" s="22"/>
      <c r="H12" s="22"/>
      <c r="I12" s="22"/>
      <c r="J12" s="22"/>
    </row>
    <row r="13" spans="1:265" x14ac:dyDescent="0.35">
      <c r="A13" s="2" t="s">
        <v>24</v>
      </c>
      <c r="B13" s="22">
        <v>46682</v>
      </c>
      <c r="C13" s="22">
        <v>49767</v>
      </c>
      <c r="D13" s="108">
        <v>45691</v>
      </c>
      <c r="E13" s="108">
        <v>50857</v>
      </c>
      <c r="F13" s="22">
        <v>47096</v>
      </c>
      <c r="G13" s="22">
        <v>45692</v>
      </c>
      <c r="H13" s="22">
        <v>43276</v>
      </c>
      <c r="I13" s="22">
        <v>43822</v>
      </c>
      <c r="J13" s="22">
        <v>37845</v>
      </c>
    </row>
    <row r="14" spans="1:265" x14ac:dyDescent="0.35">
      <c r="A14" s="2" t="s">
        <v>25</v>
      </c>
      <c r="B14" s="22">
        <v>38233</v>
      </c>
      <c r="C14" s="22">
        <v>42560</v>
      </c>
      <c r="D14" s="108">
        <v>44452</v>
      </c>
      <c r="E14" s="108">
        <v>42683</v>
      </c>
      <c r="F14" s="22">
        <v>40470</v>
      </c>
      <c r="G14" s="22">
        <v>65365</v>
      </c>
      <c r="H14" s="22">
        <v>50941</v>
      </c>
      <c r="I14" s="22">
        <v>55255</v>
      </c>
      <c r="J14" s="22">
        <v>54017</v>
      </c>
    </row>
    <row r="15" spans="1:265" x14ac:dyDescent="0.35">
      <c r="A15" s="2"/>
      <c r="B15" s="22"/>
      <c r="C15" s="22"/>
      <c r="D15" s="108"/>
      <c r="E15" s="108"/>
      <c r="F15" s="22"/>
      <c r="G15" s="22"/>
      <c r="H15" s="22"/>
      <c r="I15" s="22"/>
      <c r="J15" s="22"/>
    </row>
    <row r="16" spans="1:265" s="83" customFormat="1" x14ac:dyDescent="0.35">
      <c r="A16" s="13" t="s">
        <v>36</v>
      </c>
      <c r="B16" s="82">
        <f t="shared" ref="B16:C16" si="0">SUM(B6:B14)</f>
        <v>3405773</v>
      </c>
      <c r="C16" s="82">
        <f t="shared" si="0"/>
        <v>3073771</v>
      </c>
      <c r="D16" s="82">
        <f>SUM(D6:D14)</f>
        <v>2913916</v>
      </c>
      <c r="E16" s="82">
        <f>SUM(E6:E14)</f>
        <v>2967747</v>
      </c>
      <c r="F16" s="82">
        <f>SUM(F6:F14)</f>
        <v>2764182</v>
      </c>
      <c r="G16" s="82">
        <f t="shared" ref="G16:J16" si="1">SUM(G6:G14)</f>
        <v>2782332</v>
      </c>
      <c r="H16" s="82">
        <f t="shared" si="1"/>
        <v>2939235</v>
      </c>
      <c r="I16" s="82">
        <f t="shared" si="1"/>
        <v>2821028</v>
      </c>
      <c r="J16" s="82">
        <f t="shared" si="1"/>
        <v>2779077</v>
      </c>
    </row>
    <row r="17" spans="1:10" x14ac:dyDescent="0.35">
      <c r="A17" s="2"/>
      <c r="B17" s="28"/>
      <c r="C17" s="28"/>
      <c r="D17" s="28"/>
      <c r="E17" s="28"/>
      <c r="F17" s="28"/>
      <c r="G17" s="28"/>
      <c r="H17" s="28"/>
      <c r="I17" s="28"/>
      <c r="J17" s="28"/>
    </row>
    <row r="18" spans="1:10" s="83" customFormat="1" x14ac:dyDescent="0.35">
      <c r="A18" s="13" t="s">
        <v>35</v>
      </c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35">
      <c r="A19" s="2" t="s">
        <v>19</v>
      </c>
      <c r="B19" s="22">
        <v>21850</v>
      </c>
      <c r="C19" s="22">
        <v>204288</v>
      </c>
      <c r="D19" s="108">
        <v>188221</v>
      </c>
      <c r="E19" s="108">
        <v>185092</v>
      </c>
      <c r="F19" s="22">
        <v>183177</v>
      </c>
      <c r="G19" s="22">
        <v>114548</v>
      </c>
      <c r="H19" s="22">
        <v>110033</v>
      </c>
      <c r="I19" s="22">
        <v>206856</v>
      </c>
      <c r="J19" s="22">
        <v>186950</v>
      </c>
    </row>
    <row r="20" spans="1:10" x14ac:dyDescent="0.35">
      <c r="A20" s="2" t="s">
        <v>183</v>
      </c>
      <c r="B20" s="22"/>
      <c r="C20" s="22"/>
      <c r="D20" s="108"/>
      <c r="E20" s="108">
        <v>35760</v>
      </c>
      <c r="F20" s="22">
        <v>4553</v>
      </c>
      <c r="G20" s="22"/>
      <c r="H20" s="22"/>
      <c r="I20" s="22"/>
      <c r="J20" s="22"/>
    </row>
    <row r="21" spans="1:10" x14ac:dyDescent="0.35">
      <c r="A21" s="2" t="s">
        <v>22</v>
      </c>
      <c r="B21" s="22">
        <v>469792</v>
      </c>
      <c r="C21" s="22">
        <v>473167</v>
      </c>
      <c r="D21" s="108">
        <v>473315</v>
      </c>
      <c r="E21" s="108">
        <v>501080</v>
      </c>
      <c r="F21" s="22">
        <v>511429</v>
      </c>
      <c r="G21" s="22">
        <v>479685</v>
      </c>
      <c r="H21" s="22">
        <v>535957</v>
      </c>
      <c r="I21" s="22">
        <v>515114</v>
      </c>
      <c r="J21" s="22">
        <v>472834</v>
      </c>
    </row>
    <row r="22" spans="1:10" x14ac:dyDescent="0.35">
      <c r="A22" s="2" t="s">
        <v>184</v>
      </c>
      <c r="B22" s="22"/>
      <c r="C22" s="22"/>
      <c r="D22" s="108"/>
      <c r="E22" s="108">
        <v>40039</v>
      </c>
      <c r="F22" s="22"/>
      <c r="G22" s="22"/>
      <c r="H22" s="22"/>
      <c r="I22" s="22"/>
      <c r="J22" s="22"/>
    </row>
    <row r="23" spans="1:10" x14ac:dyDescent="0.35">
      <c r="A23" s="2" t="s">
        <v>26</v>
      </c>
      <c r="B23" s="22">
        <v>2386</v>
      </c>
      <c r="C23" s="22">
        <v>2061</v>
      </c>
      <c r="D23" s="108">
        <v>1581</v>
      </c>
      <c r="E23" s="108">
        <v>1190</v>
      </c>
      <c r="F23" s="22">
        <v>1874</v>
      </c>
      <c r="G23" s="22">
        <v>3560</v>
      </c>
      <c r="H23" s="22">
        <v>2983</v>
      </c>
      <c r="I23" s="22">
        <v>4898</v>
      </c>
      <c r="J23" s="22">
        <v>3967</v>
      </c>
    </row>
    <row r="24" spans="1:10" x14ac:dyDescent="0.35">
      <c r="A24" s="2" t="s">
        <v>25</v>
      </c>
      <c r="B24" s="22">
        <v>9929</v>
      </c>
      <c r="C24" s="22">
        <v>2195</v>
      </c>
      <c r="D24" s="108">
        <v>2518</v>
      </c>
      <c r="E24" s="108">
        <v>2641</v>
      </c>
      <c r="F24" s="22">
        <v>7835</v>
      </c>
      <c r="G24" s="22">
        <v>8476</v>
      </c>
      <c r="H24" s="22">
        <v>62414</v>
      </c>
      <c r="I24" s="22">
        <v>68463</v>
      </c>
      <c r="J24" s="22">
        <v>67209</v>
      </c>
    </row>
    <row r="25" spans="1:10" x14ac:dyDescent="0.35">
      <c r="A25" s="14" t="s">
        <v>27</v>
      </c>
      <c r="B25" s="102">
        <f t="shared" ref="B25:J25" si="2">SUM(B19:B24)</f>
        <v>503957</v>
      </c>
      <c r="C25" s="102">
        <f t="shared" si="2"/>
        <v>681711</v>
      </c>
      <c r="D25" s="102">
        <f t="shared" si="2"/>
        <v>665635</v>
      </c>
      <c r="E25" s="102">
        <f t="shared" si="2"/>
        <v>765802</v>
      </c>
      <c r="F25" s="102">
        <f t="shared" si="2"/>
        <v>708868</v>
      </c>
      <c r="G25" s="102">
        <f t="shared" si="2"/>
        <v>606269</v>
      </c>
      <c r="H25" s="102">
        <f t="shared" si="2"/>
        <v>711387</v>
      </c>
      <c r="I25" s="102">
        <f t="shared" si="2"/>
        <v>795331</v>
      </c>
      <c r="J25" s="102">
        <f t="shared" si="2"/>
        <v>730960</v>
      </c>
    </row>
    <row r="26" spans="1:10" x14ac:dyDescent="0.35">
      <c r="A26" s="2"/>
      <c r="B26" s="29"/>
      <c r="C26" s="29"/>
      <c r="D26" s="29"/>
      <c r="E26" s="29"/>
      <c r="F26" s="29"/>
      <c r="G26" s="29"/>
      <c r="H26" s="29"/>
      <c r="I26" s="29"/>
      <c r="J26" s="29"/>
    </row>
    <row r="27" spans="1:10" x14ac:dyDescent="0.35">
      <c r="A27" s="15" t="s">
        <v>28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/>
      <c r="H27" s="22"/>
      <c r="I27" s="22"/>
      <c r="J27" s="22"/>
    </row>
    <row r="28" spans="1:10" x14ac:dyDescent="0.35">
      <c r="A28" s="2" t="s">
        <v>29</v>
      </c>
      <c r="B28" s="22">
        <v>231894</v>
      </c>
      <c r="C28" s="22">
        <v>233182</v>
      </c>
      <c r="D28" s="108">
        <v>235035</v>
      </c>
      <c r="E28" s="108">
        <v>256770</v>
      </c>
      <c r="F28" s="108">
        <v>261275</v>
      </c>
      <c r="G28" s="22">
        <v>255665</v>
      </c>
      <c r="H28" s="22">
        <v>258574</v>
      </c>
      <c r="I28" s="22">
        <v>276474</v>
      </c>
      <c r="J28" s="22">
        <v>278420</v>
      </c>
    </row>
    <row r="29" spans="1:10" x14ac:dyDescent="0.35">
      <c r="A29" s="2" t="s">
        <v>30</v>
      </c>
      <c r="B29" s="22">
        <v>142732</v>
      </c>
      <c r="C29" s="22">
        <v>157488</v>
      </c>
      <c r="D29" s="108">
        <v>155678</v>
      </c>
      <c r="E29" s="108">
        <v>155481</v>
      </c>
      <c r="F29" s="108">
        <v>150512</v>
      </c>
      <c r="G29" s="22">
        <v>143949</v>
      </c>
      <c r="H29" s="22">
        <v>144184</v>
      </c>
      <c r="I29" s="22">
        <v>144523</v>
      </c>
      <c r="J29" s="22">
        <v>144187</v>
      </c>
    </row>
    <row r="30" spans="1:10" x14ac:dyDescent="0.35">
      <c r="A30" s="2" t="s">
        <v>31</v>
      </c>
      <c r="B30" s="22">
        <v>154289</v>
      </c>
      <c r="C30" s="22">
        <v>285197</v>
      </c>
      <c r="D30" s="108">
        <v>293015</v>
      </c>
      <c r="E30" s="108">
        <v>321187</v>
      </c>
      <c r="F30" s="108">
        <v>331031</v>
      </c>
      <c r="G30" s="22">
        <v>374073</v>
      </c>
      <c r="H30" s="22">
        <v>392628</v>
      </c>
      <c r="I30" s="22">
        <v>436195</v>
      </c>
      <c r="J30" s="22">
        <v>451477</v>
      </c>
    </row>
    <row r="31" spans="1:10" x14ac:dyDescent="0.35">
      <c r="A31" s="14" t="s">
        <v>32</v>
      </c>
      <c r="B31" s="127">
        <f t="shared" ref="B31:D31" si="3">SUM(B27:B30)</f>
        <v>528915</v>
      </c>
      <c r="C31" s="127">
        <f t="shared" si="3"/>
        <v>675867</v>
      </c>
      <c r="D31" s="127">
        <f t="shared" si="3"/>
        <v>683728</v>
      </c>
      <c r="E31" s="127">
        <f t="shared" ref="E31:H31" si="4">SUM(E27:E30)</f>
        <v>733438</v>
      </c>
      <c r="F31" s="127">
        <f t="shared" si="4"/>
        <v>742818</v>
      </c>
      <c r="G31" s="127">
        <f t="shared" si="4"/>
        <v>773687</v>
      </c>
      <c r="H31" s="127">
        <f t="shared" si="4"/>
        <v>795386</v>
      </c>
      <c r="I31" s="127">
        <v>857192</v>
      </c>
      <c r="J31" s="127">
        <v>874084</v>
      </c>
    </row>
    <row r="32" spans="1:10" x14ac:dyDescent="0.35">
      <c r="A32" s="16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x14ac:dyDescent="0.35">
      <c r="A33" s="17" t="s">
        <v>37</v>
      </c>
      <c r="B33" s="104">
        <f t="shared" ref="B33:C33" si="5">B31+B25</f>
        <v>1032872</v>
      </c>
      <c r="C33" s="104">
        <f t="shared" si="5"/>
        <v>1357578</v>
      </c>
      <c r="D33" s="104">
        <f>D31+D25</f>
        <v>1349363</v>
      </c>
      <c r="E33" s="104">
        <f>E31+E25</f>
        <v>1499240</v>
      </c>
      <c r="F33" s="104">
        <f>F31+F25</f>
        <v>1451686</v>
      </c>
      <c r="G33" s="104">
        <f t="shared" ref="G33:J33" si="6">G31+G25</f>
        <v>1379956</v>
      </c>
      <c r="H33" s="104">
        <f t="shared" si="6"/>
        <v>1506773</v>
      </c>
      <c r="I33" s="104">
        <f t="shared" si="6"/>
        <v>1652523</v>
      </c>
      <c r="J33" s="104">
        <f>J31+J25</f>
        <v>1605044</v>
      </c>
    </row>
    <row r="34" spans="1:10" x14ac:dyDescent="0.35">
      <c r="A34" s="125"/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0" x14ac:dyDescent="0.35">
      <c r="A35" s="128" t="s">
        <v>39</v>
      </c>
      <c r="B35" s="129">
        <f t="shared" ref="B35:D35" si="7">B33+B16</f>
        <v>4438645</v>
      </c>
      <c r="C35" s="129">
        <f t="shared" si="7"/>
        <v>4431349</v>
      </c>
      <c r="D35" s="129">
        <f t="shared" si="7"/>
        <v>4263279</v>
      </c>
      <c r="E35" s="129">
        <f t="shared" ref="E35:J35" si="8">E33+E16</f>
        <v>4466987</v>
      </c>
      <c r="F35" s="129">
        <f t="shared" si="8"/>
        <v>4215868</v>
      </c>
      <c r="G35" s="129">
        <f t="shared" si="8"/>
        <v>4162288</v>
      </c>
      <c r="H35" s="129">
        <f t="shared" si="8"/>
        <v>4446008</v>
      </c>
      <c r="I35" s="129">
        <f t="shared" si="8"/>
        <v>4473551</v>
      </c>
      <c r="J35" s="129">
        <f t="shared" si="8"/>
        <v>4384121</v>
      </c>
    </row>
    <row r="36" spans="1:10" x14ac:dyDescent="0.35">
      <c r="A36" s="4"/>
      <c r="B36" s="30"/>
      <c r="C36" s="30"/>
      <c r="D36" s="30"/>
      <c r="E36" s="30"/>
      <c r="F36" s="30"/>
      <c r="G36" s="30"/>
      <c r="H36" s="30"/>
      <c r="I36" s="30"/>
      <c r="J36" s="30"/>
    </row>
    <row r="37" spans="1:10" x14ac:dyDescent="0.35">
      <c r="A37" s="9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35">
      <c r="A38" s="17" t="s">
        <v>38</v>
      </c>
      <c r="B38" s="104"/>
      <c r="C38" s="104"/>
      <c r="D38" s="104"/>
      <c r="E38" s="104"/>
      <c r="F38" s="104"/>
      <c r="G38" s="104"/>
      <c r="H38" s="104"/>
      <c r="I38" s="104"/>
      <c r="J38" s="104"/>
    </row>
    <row r="39" spans="1:10" x14ac:dyDescent="0.35">
      <c r="A39" s="9" t="s">
        <v>33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x14ac:dyDescent="0.35">
      <c r="A40" s="2" t="s">
        <v>40</v>
      </c>
      <c r="B40" s="100">
        <v>612924</v>
      </c>
      <c r="C40" s="100">
        <v>714844</v>
      </c>
      <c r="D40" s="109">
        <v>612011</v>
      </c>
      <c r="E40" s="109">
        <v>658247</v>
      </c>
      <c r="F40" s="109">
        <v>521142</v>
      </c>
      <c r="G40" s="100">
        <v>467692</v>
      </c>
      <c r="H40" s="100">
        <v>675370</v>
      </c>
      <c r="I40" s="100">
        <v>692278</v>
      </c>
      <c r="J40" s="100">
        <v>626749</v>
      </c>
    </row>
    <row r="41" spans="1:10" x14ac:dyDescent="0.35">
      <c r="A41" s="2" t="s">
        <v>41</v>
      </c>
      <c r="B41" s="101">
        <v>687640</v>
      </c>
      <c r="C41" s="101">
        <v>438167</v>
      </c>
      <c r="D41" s="101">
        <v>200194</v>
      </c>
      <c r="E41" s="101">
        <v>341080</v>
      </c>
      <c r="F41" s="101">
        <v>385235</v>
      </c>
      <c r="G41" s="100">
        <v>525068</v>
      </c>
      <c r="H41" s="100">
        <v>642156</v>
      </c>
      <c r="I41" s="100">
        <v>454045</v>
      </c>
      <c r="J41" s="100">
        <v>439081</v>
      </c>
    </row>
    <row r="42" spans="1:10" x14ac:dyDescent="0.35">
      <c r="A42" s="2" t="s">
        <v>18</v>
      </c>
      <c r="B42" s="100">
        <v>13283</v>
      </c>
      <c r="C42" s="100">
        <v>0</v>
      </c>
      <c r="D42" s="109">
        <v>4337</v>
      </c>
      <c r="E42" s="109">
        <v>1015</v>
      </c>
      <c r="F42" s="109">
        <v>8518</v>
      </c>
      <c r="G42" s="100">
        <v>18385</v>
      </c>
      <c r="H42" s="100">
        <v>41687</v>
      </c>
      <c r="I42" s="100">
        <v>5595</v>
      </c>
      <c r="J42" s="100">
        <v>47134</v>
      </c>
    </row>
    <row r="43" spans="1:10" x14ac:dyDescent="0.35">
      <c r="A43" s="2" t="s">
        <v>42</v>
      </c>
      <c r="B43" s="100">
        <v>51378</v>
      </c>
      <c r="C43" s="100">
        <v>106211</v>
      </c>
      <c r="D43" s="109">
        <v>118724</v>
      </c>
      <c r="E43" s="109">
        <v>105953</v>
      </c>
      <c r="F43" s="109">
        <v>105622</v>
      </c>
      <c r="G43" s="100">
        <v>122928</v>
      </c>
      <c r="H43" s="100">
        <v>129085</v>
      </c>
      <c r="I43" s="100">
        <v>118211</v>
      </c>
      <c r="J43" s="100">
        <v>117380</v>
      </c>
    </row>
    <row r="44" spans="1:10" x14ac:dyDescent="0.35">
      <c r="A44" s="2" t="s">
        <v>43</v>
      </c>
      <c r="B44" s="100">
        <v>10127</v>
      </c>
      <c r="C44" s="100">
        <v>11051</v>
      </c>
      <c r="D44" s="109">
        <v>11284</v>
      </c>
      <c r="E44" s="109">
        <v>12455</v>
      </c>
      <c r="F44" s="109">
        <v>12870</v>
      </c>
      <c r="G44" s="100">
        <v>12234</v>
      </c>
      <c r="H44" s="100">
        <v>11909</v>
      </c>
      <c r="I44" s="100">
        <v>11421</v>
      </c>
      <c r="J44" s="100">
        <v>10482</v>
      </c>
    </row>
    <row r="45" spans="1:10" x14ac:dyDescent="0.35">
      <c r="A45" s="2" t="s">
        <v>44</v>
      </c>
      <c r="B45" s="100">
        <v>178435</v>
      </c>
      <c r="C45" s="100">
        <v>156444</v>
      </c>
      <c r="D45" s="109">
        <v>131792</v>
      </c>
      <c r="E45" s="109">
        <v>135780</v>
      </c>
      <c r="F45" s="109">
        <v>105316</v>
      </c>
      <c r="G45" s="100">
        <v>115192</v>
      </c>
      <c r="H45" s="100">
        <v>106262</v>
      </c>
      <c r="I45" s="100">
        <v>102668</v>
      </c>
      <c r="J45" s="100">
        <v>92591</v>
      </c>
    </row>
    <row r="46" spans="1:10" x14ac:dyDescent="0.35">
      <c r="A46" s="2" t="s">
        <v>45</v>
      </c>
      <c r="B46" s="100">
        <v>3511</v>
      </c>
      <c r="C46" s="100">
        <v>3437</v>
      </c>
      <c r="D46" s="109">
        <v>3126</v>
      </c>
      <c r="E46" s="109">
        <v>3121</v>
      </c>
      <c r="F46" s="109">
        <v>3354</v>
      </c>
      <c r="G46" s="100">
        <v>3259</v>
      </c>
      <c r="H46" s="100">
        <v>3535</v>
      </c>
      <c r="I46" s="100">
        <v>4412</v>
      </c>
      <c r="J46" s="100">
        <v>4406</v>
      </c>
    </row>
    <row r="47" spans="1:10" x14ac:dyDescent="0.35">
      <c r="A47" s="2" t="s">
        <v>46</v>
      </c>
      <c r="B47" s="100">
        <v>82112</v>
      </c>
      <c r="C47" s="100">
        <v>63478</v>
      </c>
      <c r="D47" s="109">
        <v>59942</v>
      </c>
      <c r="E47" s="109">
        <v>102656</v>
      </c>
      <c r="F47" s="109">
        <v>73017</v>
      </c>
      <c r="G47" s="100">
        <v>83881</v>
      </c>
      <c r="H47" s="100">
        <v>77877</v>
      </c>
      <c r="I47" s="100">
        <v>108571</v>
      </c>
      <c r="J47" s="100">
        <v>81916</v>
      </c>
    </row>
    <row r="48" spans="1:10" x14ac:dyDescent="0.35">
      <c r="A48" s="2" t="s">
        <v>47</v>
      </c>
      <c r="B48" s="100">
        <v>58625</v>
      </c>
      <c r="C48" s="100">
        <v>29</v>
      </c>
      <c r="D48" s="109">
        <v>28</v>
      </c>
      <c r="E48" s="109">
        <v>38208</v>
      </c>
      <c r="F48" s="109">
        <v>38208</v>
      </c>
      <c r="G48" s="100">
        <v>34</v>
      </c>
      <c r="H48" s="100">
        <v>34</v>
      </c>
      <c r="I48" s="100">
        <v>25034</v>
      </c>
      <c r="J48" s="100">
        <v>38</v>
      </c>
    </row>
    <row r="49" spans="1:10" x14ac:dyDescent="0.35">
      <c r="A49" s="2" t="s">
        <v>48</v>
      </c>
      <c r="B49" s="100">
        <v>17535</v>
      </c>
      <c r="C49" s="100">
        <v>17325</v>
      </c>
      <c r="D49" s="109">
        <v>18483</v>
      </c>
      <c r="E49" s="109">
        <v>21404</v>
      </c>
      <c r="F49" s="109">
        <v>24271</v>
      </c>
      <c r="G49" s="100">
        <v>26050</v>
      </c>
      <c r="H49" s="100">
        <v>30588</v>
      </c>
      <c r="I49" s="100">
        <v>42220</v>
      </c>
      <c r="J49" s="100">
        <v>46869</v>
      </c>
    </row>
    <row r="50" spans="1:10" x14ac:dyDescent="0.35">
      <c r="A50" s="2" t="s">
        <v>49</v>
      </c>
      <c r="B50" s="100">
        <v>885</v>
      </c>
      <c r="C50" s="100">
        <v>964</v>
      </c>
      <c r="D50" s="109">
        <v>1193</v>
      </c>
      <c r="E50" s="109">
        <v>1205</v>
      </c>
      <c r="F50" s="109">
        <v>1376</v>
      </c>
      <c r="G50" s="100">
        <v>1265</v>
      </c>
      <c r="H50" s="100">
        <v>1674</v>
      </c>
      <c r="I50" s="100">
        <v>2370</v>
      </c>
      <c r="J50" s="100">
        <v>7648</v>
      </c>
    </row>
    <row r="51" spans="1:10" x14ac:dyDescent="0.35">
      <c r="A51" s="2" t="s">
        <v>50</v>
      </c>
      <c r="B51" s="100">
        <v>21629</v>
      </c>
      <c r="C51" s="100">
        <v>63558</v>
      </c>
      <c r="D51" s="109">
        <v>63836</v>
      </c>
      <c r="E51" s="109">
        <v>81978</v>
      </c>
      <c r="F51" s="109">
        <v>85624</v>
      </c>
      <c r="G51" s="100">
        <v>19167</v>
      </c>
      <c r="H51" s="100">
        <v>21529</v>
      </c>
      <c r="I51" s="100">
        <v>101172</v>
      </c>
      <c r="J51" s="100">
        <v>172776</v>
      </c>
    </row>
    <row r="52" spans="1:10" x14ac:dyDescent="0.35">
      <c r="A52" s="2"/>
      <c r="B52" s="100"/>
      <c r="C52" s="100"/>
      <c r="D52" s="109"/>
      <c r="E52" s="109"/>
      <c r="F52" s="109"/>
      <c r="G52" s="100"/>
      <c r="H52" s="100"/>
      <c r="I52" s="100"/>
      <c r="J52" s="100"/>
    </row>
    <row r="53" spans="1:10" s="83" customFormat="1" x14ac:dyDescent="0.35">
      <c r="A53" s="13" t="s">
        <v>51</v>
      </c>
      <c r="B53" s="82">
        <f t="shared" ref="B53:C53" si="9">SUM(B40:B51)</f>
        <v>1738084</v>
      </c>
      <c r="C53" s="82">
        <f t="shared" si="9"/>
        <v>1575508</v>
      </c>
      <c r="D53" s="82">
        <f>SUM(D40:D51)</f>
        <v>1224950</v>
      </c>
      <c r="E53" s="82">
        <f>SUM(E40:E51)</f>
        <v>1503102</v>
      </c>
      <c r="F53" s="82">
        <f>SUM(F40:F51)</f>
        <v>1364553</v>
      </c>
      <c r="G53" s="82">
        <f t="shared" ref="G53:J53" si="10">SUM(G40:G51)</f>
        <v>1395155</v>
      </c>
      <c r="H53" s="82">
        <f t="shared" si="10"/>
        <v>1741706</v>
      </c>
      <c r="I53" s="82">
        <f t="shared" si="10"/>
        <v>1667997</v>
      </c>
      <c r="J53" s="82">
        <f t="shared" si="10"/>
        <v>1647070</v>
      </c>
    </row>
    <row r="54" spans="1:10" x14ac:dyDescent="0.35">
      <c r="A54" s="4"/>
      <c r="B54" s="30"/>
      <c r="C54" s="30"/>
      <c r="D54" s="30"/>
      <c r="E54" s="30"/>
      <c r="F54" s="30"/>
      <c r="G54" s="30"/>
      <c r="H54" s="30"/>
      <c r="I54" s="30"/>
      <c r="J54" s="30"/>
    </row>
    <row r="55" spans="1:10" s="83" customFormat="1" x14ac:dyDescent="0.35">
      <c r="A55" s="9" t="s">
        <v>52</v>
      </c>
      <c r="B55" s="85"/>
      <c r="C55" s="85"/>
      <c r="D55" s="85"/>
      <c r="E55" s="85"/>
      <c r="F55" s="85"/>
      <c r="G55" s="85"/>
      <c r="H55" s="85"/>
      <c r="I55" s="85"/>
      <c r="J55" s="85"/>
    </row>
    <row r="56" spans="1:10" x14ac:dyDescent="0.35">
      <c r="A56" s="2" t="s">
        <v>41</v>
      </c>
      <c r="B56" s="101">
        <v>689985</v>
      </c>
      <c r="C56" s="101">
        <v>797229</v>
      </c>
      <c r="D56" s="108">
        <v>994006</v>
      </c>
      <c r="E56" s="22">
        <v>941744</v>
      </c>
      <c r="F56" s="22">
        <v>853156</v>
      </c>
      <c r="G56" s="22">
        <v>764156</v>
      </c>
      <c r="H56" s="22">
        <v>702469</v>
      </c>
      <c r="I56" s="22">
        <v>819532</v>
      </c>
      <c r="J56" s="22">
        <v>787063</v>
      </c>
    </row>
    <row r="57" spans="1:10" x14ac:dyDescent="0.35">
      <c r="A57" s="2" t="s">
        <v>173</v>
      </c>
      <c r="B57" s="101">
        <v>4491</v>
      </c>
      <c r="C57" s="101">
        <v>0</v>
      </c>
      <c r="D57" s="110">
        <v>0</v>
      </c>
      <c r="E57" s="101">
        <v>0</v>
      </c>
      <c r="F57" s="101">
        <v>0</v>
      </c>
      <c r="G57" s="101">
        <v>7475</v>
      </c>
      <c r="H57" s="101">
        <v>6670</v>
      </c>
      <c r="I57" s="101">
        <v>5021</v>
      </c>
      <c r="J57" s="101">
        <v>15659</v>
      </c>
    </row>
    <row r="58" spans="1:10" x14ac:dyDescent="0.35">
      <c r="A58" s="2" t="s">
        <v>53</v>
      </c>
      <c r="B58" s="100">
        <v>21041</v>
      </c>
      <c r="C58" s="100">
        <v>27639</v>
      </c>
      <c r="D58" s="109">
        <v>24866</v>
      </c>
      <c r="E58" s="100">
        <v>22731</v>
      </c>
      <c r="F58" s="100">
        <v>18899</v>
      </c>
      <c r="G58" s="100">
        <v>16071</v>
      </c>
      <c r="H58" s="100">
        <v>14301</v>
      </c>
      <c r="I58" s="100">
        <v>11654</v>
      </c>
      <c r="J58" s="100">
        <v>8913</v>
      </c>
    </row>
    <row r="59" spans="1:10" x14ac:dyDescent="0.35">
      <c r="A59" s="2" t="s">
        <v>44</v>
      </c>
      <c r="B59" s="100">
        <v>76690</v>
      </c>
      <c r="C59" s="100">
        <v>74087</v>
      </c>
      <c r="D59" s="109">
        <v>73057</v>
      </c>
      <c r="E59" s="100">
        <v>79014</v>
      </c>
      <c r="F59" s="100">
        <v>77227</v>
      </c>
      <c r="G59" s="100">
        <v>66239</v>
      </c>
      <c r="H59" s="100">
        <v>63436</v>
      </c>
      <c r="I59" s="100">
        <v>53726</v>
      </c>
      <c r="J59" s="100">
        <v>49081</v>
      </c>
    </row>
    <row r="60" spans="1:10" x14ac:dyDescent="0.35">
      <c r="A60" s="2" t="s">
        <v>54</v>
      </c>
      <c r="B60" s="100">
        <v>50649</v>
      </c>
      <c r="C60" s="100">
        <v>62013</v>
      </c>
      <c r="D60" s="109">
        <v>55718</v>
      </c>
      <c r="E60" s="100">
        <v>206836</v>
      </c>
      <c r="F60" s="100">
        <v>207841</v>
      </c>
      <c r="G60" s="100">
        <v>209767</v>
      </c>
      <c r="H60" s="100">
        <v>215326</v>
      </c>
      <c r="I60" s="100">
        <v>222467</v>
      </c>
      <c r="J60" s="100">
        <v>212839</v>
      </c>
    </row>
    <row r="61" spans="1:10" x14ac:dyDescent="0.35">
      <c r="A61" s="2" t="s">
        <v>174</v>
      </c>
      <c r="B61" s="100">
        <v>180290</v>
      </c>
      <c r="C61" s="100">
        <v>189990</v>
      </c>
      <c r="D61" s="109">
        <v>201574</v>
      </c>
      <c r="E61" s="100">
        <v>40003</v>
      </c>
      <c r="F61" s="100">
        <v>48267</v>
      </c>
      <c r="G61" s="100">
        <v>45147</v>
      </c>
      <c r="H61" s="100">
        <v>43205</v>
      </c>
      <c r="I61" s="100">
        <v>41225</v>
      </c>
      <c r="J61" s="100">
        <v>38978</v>
      </c>
    </row>
    <row r="62" spans="1:10" x14ac:dyDescent="0.35">
      <c r="A62" s="2" t="s">
        <v>56</v>
      </c>
      <c r="B62" s="100">
        <v>0</v>
      </c>
      <c r="C62" s="100">
        <v>0</v>
      </c>
      <c r="D62" s="109"/>
      <c r="E62" s="100"/>
      <c r="F62" s="100"/>
      <c r="G62" s="100"/>
      <c r="H62" s="100"/>
      <c r="I62" s="100">
        <v>17838</v>
      </c>
      <c r="J62" s="100">
        <v>10920</v>
      </c>
    </row>
    <row r="63" spans="1:10" x14ac:dyDescent="0.35">
      <c r="A63" s="2" t="s">
        <v>55</v>
      </c>
      <c r="B63" s="100">
        <v>0</v>
      </c>
      <c r="C63" s="100">
        <v>0</v>
      </c>
      <c r="D63" s="109"/>
      <c r="E63" s="100"/>
      <c r="F63" s="100"/>
      <c r="G63" s="100"/>
      <c r="H63" s="100"/>
      <c r="I63" s="100"/>
      <c r="J63" s="100"/>
    </row>
    <row r="64" spans="1:10" x14ac:dyDescent="0.35">
      <c r="A64" s="2" t="s">
        <v>57</v>
      </c>
      <c r="B64" s="100">
        <v>4426</v>
      </c>
      <c r="C64" s="100">
        <v>15242</v>
      </c>
      <c r="D64" s="109">
        <v>15698</v>
      </c>
      <c r="E64" s="100">
        <v>18150</v>
      </c>
      <c r="F64" s="100">
        <v>18031</v>
      </c>
      <c r="G64" s="100">
        <v>38092</v>
      </c>
      <c r="H64" s="100">
        <v>39501</v>
      </c>
      <c r="I64" s="100">
        <v>37113</v>
      </c>
      <c r="J64" s="100">
        <v>37043</v>
      </c>
    </row>
    <row r="65" spans="1:10" x14ac:dyDescent="0.35">
      <c r="A65" s="2" t="s">
        <v>50</v>
      </c>
      <c r="B65" s="100">
        <v>15534</v>
      </c>
      <c r="C65" s="100">
        <v>17070</v>
      </c>
      <c r="D65" s="109">
        <v>13900</v>
      </c>
      <c r="E65" s="100">
        <v>9286</v>
      </c>
      <c r="F65" s="100">
        <v>9058</v>
      </c>
      <c r="G65" s="100">
        <v>8838</v>
      </c>
      <c r="H65" s="100">
        <v>10984</v>
      </c>
      <c r="I65" s="100">
        <v>20986</v>
      </c>
      <c r="J65" s="100">
        <v>19763</v>
      </c>
    </row>
    <row r="66" spans="1:10" x14ac:dyDescent="0.35">
      <c r="A66" s="2"/>
      <c r="B66" s="100"/>
      <c r="C66" s="100"/>
      <c r="D66" s="109"/>
      <c r="E66" s="100"/>
      <c r="F66" s="100"/>
      <c r="G66" s="100"/>
      <c r="H66" s="100"/>
      <c r="I66" s="100"/>
      <c r="J66" s="100"/>
    </row>
    <row r="67" spans="1:10" s="83" customFormat="1" x14ac:dyDescent="0.35">
      <c r="A67" s="13" t="s">
        <v>58</v>
      </c>
      <c r="B67" s="82">
        <f t="shared" ref="B67:C67" si="11">SUM(B56:B65)</f>
        <v>1043106</v>
      </c>
      <c r="C67" s="82">
        <f t="shared" si="11"/>
        <v>1183270</v>
      </c>
      <c r="D67" s="82">
        <f t="shared" ref="D67" si="12">SUM(D56:D65)</f>
        <v>1378819</v>
      </c>
      <c r="E67" s="82">
        <f>SUM(E56:E65)</f>
        <v>1317764</v>
      </c>
      <c r="F67" s="82">
        <f>SUM(F56:F65)</f>
        <v>1232479</v>
      </c>
      <c r="G67" s="82">
        <f t="shared" ref="G67" si="13">SUM(G56:G65)</f>
        <v>1155785</v>
      </c>
      <c r="H67" s="82">
        <f>SUM(H56:H65)</f>
        <v>1095892</v>
      </c>
      <c r="I67" s="82">
        <f>SUM(I56:I65)</f>
        <v>1229562</v>
      </c>
      <c r="J67" s="82">
        <f>SUM(J56:J65)</f>
        <v>1180259</v>
      </c>
    </row>
    <row r="68" spans="1:10" x14ac:dyDescent="0.35">
      <c r="A68" s="4"/>
      <c r="B68" s="30"/>
      <c r="C68" s="30"/>
      <c r="D68" s="30"/>
      <c r="E68" s="30"/>
      <c r="F68" s="30"/>
      <c r="G68" s="30"/>
      <c r="H68" s="30"/>
      <c r="I68" s="30"/>
      <c r="J68" s="30"/>
    </row>
    <row r="69" spans="1:10" s="83" customFormat="1" x14ac:dyDescent="0.35">
      <c r="A69" s="9" t="s">
        <v>59</v>
      </c>
      <c r="B69" s="85"/>
      <c r="C69" s="85"/>
      <c r="D69" s="85"/>
      <c r="E69" s="85"/>
      <c r="F69" s="85"/>
      <c r="G69" s="85"/>
      <c r="H69" s="85"/>
      <c r="I69" s="85"/>
      <c r="J69" s="85"/>
    </row>
    <row r="70" spans="1:10" x14ac:dyDescent="0.35">
      <c r="A70" s="2" t="s">
        <v>60</v>
      </c>
      <c r="B70" s="22">
        <v>721670</v>
      </c>
      <c r="C70" s="22">
        <v>721670</v>
      </c>
      <c r="D70" s="108">
        <v>721670</v>
      </c>
      <c r="E70" s="22">
        <v>721670</v>
      </c>
      <c r="F70" s="22">
        <v>721670</v>
      </c>
      <c r="G70" s="22">
        <v>721670</v>
      </c>
      <c r="H70" s="22">
        <v>721670</v>
      </c>
      <c r="I70" s="22">
        <v>1465068</v>
      </c>
      <c r="J70" s="22">
        <v>1465068</v>
      </c>
    </row>
    <row r="71" spans="1:10" x14ac:dyDescent="0.35">
      <c r="A71" s="1" t="s">
        <v>61</v>
      </c>
      <c r="B71" s="22">
        <v>122258</v>
      </c>
      <c r="C71" s="22">
        <v>122056</v>
      </c>
      <c r="D71" s="108">
        <v>122207</v>
      </c>
      <c r="E71" s="22">
        <v>122258</v>
      </c>
      <c r="F71" s="22">
        <v>122343</v>
      </c>
      <c r="G71" s="22">
        <v>122428</v>
      </c>
      <c r="H71" s="22">
        <v>122504</v>
      </c>
      <c r="I71" s="22">
        <v>97242</v>
      </c>
      <c r="J71" s="22">
        <v>97778</v>
      </c>
    </row>
    <row r="72" spans="1:10" x14ac:dyDescent="0.35">
      <c r="A72" s="1" t="s">
        <v>62</v>
      </c>
      <c r="B72" s="22">
        <v>778544</v>
      </c>
      <c r="C72" s="22">
        <v>778051</v>
      </c>
      <c r="D72" s="108">
        <v>777975</v>
      </c>
      <c r="E72" s="22">
        <v>820122</v>
      </c>
      <c r="F72" s="22">
        <v>820122</v>
      </c>
      <c r="G72" s="22">
        <v>820122</v>
      </c>
      <c r="H72" s="22">
        <v>820122</v>
      </c>
      <c r="I72" s="22">
        <v>60362</v>
      </c>
      <c r="J72" s="22">
        <v>60362</v>
      </c>
    </row>
    <row r="73" spans="1:10" x14ac:dyDescent="0.35">
      <c r="A73" s="1" t="s">
        <v>63</v>
      </c>
      <c r="B73" s="22">
        <v>-22805</v>
      </c>
      <c r="C73" s="22">
        <v>-6327</v>
      </c>
      <c r="D73" s="108">
        <v>-17419</v>
      </c>
      <c r="E73" s="22">
        <v>-7018</v>
      </c>
      <c r="F73" s="22">
        <v>-21387</v>
      </c>
      <c r="G73" s="22">
        <v>-29927</v>
      </c>
      <c r="H73" s="22">
        <v>-32370</v>
      </c>
      <c r="I73" s="22">
        <v>-23800</v>
      </c>
      <c r="J73" s="22">
        <v>-31231</v>
      </c>
    </row>
    <row r="74" spans="1:10" x14ac:dyDescent="0.35">
      <c r="A74" s="2" t="s">
        <v>64</v>
      </c>
      <c r="B74" s="22">
        <v>-15588</v>
      </c>
      <c r="C74" s="22">
        <v>-17718</v>
      </c>
      <c r="D74" s="108">
        <v>-21490</v>
      </c>
      <c r="E74" s="22">
        <v>-21203</v>
      </c>
      <c r="F74" s="22">
        <v>-21596</v>
      </c>
      <c r="G74" s="22">
        <v>-22880</v>
      </c>
      <c r="H74" s="22">
        <v>-22880</v>
      </c>
      <c r="I74" s="22">
        <v>-22880</v>
      </c>
      <c r="J74" s="22">
        <v>-22880</v>
      </c>
    </row>
    <row r="75" spans="1:10" s="83" customFormat="1" x14ac:dyDescent="0.35">
      <c r="A75" s="2" t="s">
        <v>221</v>
      </c>
      <c r="B75" s="22">
        <v>63956</v>
      </c>
      <c r="C75" s="22">
        <v>67602</v>
      </c>
      <c r="D75" s="108">
        <v>68162</v>
      </c>
      <c r="E75" s="22">
        <v>0</v>
      </c>
      <c r="F75" s="22">
        <v>-13498</v>
      </c>
      <c r="G75" s="22">
        <v>-13555</v>
      </c>
      <c r="H75" s="22">
        <v>-12612</v>
      </c>
      <c r="I75" s="22" t="s">
        <v>181</v>
      </c>
      <c r="J75" s="22">
        <v>-12305</v>
      </c>
    </row>
    <row r="76" spans="1:10" x14ac:dyDescent="0.35">
      <c r="A76" s="9" t="s">
        <v>65</v>
      </c>
      <c r="B76" s="105">
        <f t="shared" ref="B76:D76" si="14">SUM(B70:B75)</f>
        <v>1648035</v>
      </c>
      <c r="C76" s="105">
        <f t="shared" si="14"/>
        <v>1665334</v>
      </c>
      <c r="D76" s="111">
        <f t="shared" si="14"/>
        <v>1651105</v>
      </c>
      <c r="E76" s="105">
        <f t="shared" ref="E76:J76" si="15">SUM(E70:E75)</f>
        <v>1635829</v>
      </c>
      <c r="F76" s="105">
        <f t="shared" si="15"/>
        <v>1607654</v>
      </c>
      <c r="G76" s="105">
        <f t="shared" si="15"/>
        <v>1597858</v>
      </c>
      <c r="H76" s="105">
        <f t="shared" si="15"/>
        <v>1596434</v>
      </c>
      <c r="I76" s="105">
        <f t="shared" si="15"/>
        <v>1575992</v>
      </c>
      <c r="J76" s="105">
        <f t="shared" si="15"/>
        <v>1556792</v>
      </c>
    </row>
    <row r="77" spans="1:10" x14ac:dyDescent="0.35">
      <c r="A77" s="4"/>
      <c r="B77" s="100"/>
      <c r="C77" s="100"/>
      <c r="D77" s="109"/>
      <c r="E77" s="109"/>
      <c r="F77" s="109"/>
      <c r="G77" s="100"/>
      <c r="H77" s="100"/>
      <c r="I77" s="100"/>
      <c r="J77" s="100"/>
    </row>
    <row r="78" spans="1:10" x14ac:dyDescent="0.35">
      <c r="A78" s="2" t="s">
        <v>66</v>
      </c>
      <c r="B78" s="22">
        <v>9420</v>
      </c>
      <c r="C78" s="22">
        <v>7237</v>
      </c>
      <c r="D78" s="108">
        <v>8405</v>
      </c>
      <c r="E78" s="22">
        <v>10292</v>
      </c>
      <c r="F78" s="22">
        <v>11182</v>
      </c>
      <c r="G78" s="22">
        <v>13490</v>
      </c>
      <c r="H78" s="22">
        <v>11976</v>
      </c>
      <c r="I78" s="22"/>
      <c r="J78" s="22"/>
    </row>
    <row r="79" spans="1:10" x14ac:dyDescent="0.35">
      <c r="A79" s="19" t="s">
        <v>67</v>
      </c>
      <c r="B79" s="104">
        <f t="shared" ref="B79:C79" si="16">B76+B78</f>
        <v>1657455</v>
      </c>
      <c r="C79" s="104">
        <f t="shared" si="16"/>
        <v>1672571</v>
      </c>
      <c r="D79" s="104">
        <f>D76+D78</f>
        <v>1659510</v>
      </c>
      <c r="E79" s="104">
        <f>E76+E78</f>
        <v>1646121</v>
      </c>
      <c r="F79" s="104">
        <f>F76+F78</f>
        <v>1618836</v>
      </c>
      <c r="G79" s="104">
        <f t="shared" ref="G79:H79" si="17">G76+G78</f>
        <v>1611348</v>
      </c>
      <c r="H79" s="104">
        <f t="shared" si="17"/>
        <v>1608410</v>
      </c>
      <c r="I79" s="104">
        <f t="shared" ref="I79:J79" si="18">I76+I78</f>
        <v>1575992</v>
      </c>
      <c r="J79" s="104">
        <f t="shared" si="18"/>
        <v>1556792</v>
      </c>
    </row>
    <row r="80" spans="1:10" s="83" customFormat="1" x14ac:dyDescent="0.35">
      <c r="A80" s="4"/>
      <c r="B80" s="100"/>
      <c r="C80" s="100"/>
      <c r="D80" s="100"/>
      <c r="E80" s="100"/>
      <c r="F80" s="100"/>
      <c r="G80" s="100"/>
      <c r="H80" s="100"/>
      <c r="I80" s="100"/>
      <c r="J80" s="100"/>
    </row>
    <row r="81" spans="1:10" s="83" customFormat="1" x14ac:dyDescent="0.35">
      <c r="A81" s="130" t="s">
        <v>68</v>
      </c>
      <c r="B81" s="131">
        <f t="shared" ref="B81" si="19">B79+B67+B53</f>
        <v>4438645</v>
      </c>
      <c r="C81" s="131">
        <f>C79+C67+C53</f>
        <v>4431349</v>
      </c>
      <c r="D81" s="131">
        <f>D79+D67+D53</f>
        <v>4263279</v>
      </c>
      <c r="E81" s="131">
        <f t="shared" ref="E81" si="20">E79+E67+E53</f>
        <v>4466987</v>
      </c>
      <c r="F81" s="131">
        <f>F79+F67+F53</f>
        <v>4215868</v>
      </c>
      <c r="G81" s="131">
        <f>G79+G67+G53</f>
        <v>4162288</v>
      </c>
      <c r="H81" s="131">
        <f>H79+H67+H53</f>
        <v>4446008</v>
      </c>
      <c r="I81" s="131">
        <f>I79+I67+I53</f>
        <v>4473551</v>
      </c>
      <c r="J81" s="131">
        <f>J79+J67+J53</f>
        <v>4384121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M60"/>
  <sheetViews>
    <sheetView showGridLines="0" zoomScaleNormal="100" workbookViewId="0">
      <pane xSplit="1" ySplit="3" topLeftCell="B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Q8" sqref="Q8"/>
    </sheetView>
  </sheetViews>
  <sheetFormatPr defaultColWidth="8.6328125" defaultRowHeight="13" x14ac:dyDescent="0.35"/>
  <cols>
    <col min="1" max="1" width="76.6328125" style="31" customWidth="1"/>
    <col min="2" max="10" width="10.6328125" style="74" customWidth="1"/>
    <col min="11" max="11" width="5.54296875" style="87" customWidth="1"/>
    <col min="12" max="13" width="10.6328125" style="74" customWidth="1"/>
    <col min="14" max="16384" width="8.6328125" style="35"/>
  </cols>
  <sheetData>
    <row r="1" spans="1:13" ht="44.15" customHeight="1" thickBot="1" x14ac:dyDescent="0.4">
      <c r="A1" s="120" t="s">
        <v>219</v>
      </c>
      <c r="B1" s="86"/>
      <c r="C1" s="86"/>
      <c r="D1" s="86"/>
      <c r="E1" s="86"/>
      <c r="F1" s="86"/>
      <c r="G1" s="86"/>
      <c r="H1" s="86"/>
      <c r="I1" s="86"/>
      <c r="J1" s="86"/>
      <c r="L1" s="86"/>
      <c r="M1" s="86"/>
    </row>
    <row r="2" spans="1:13" ht="15" customHeight="1" thickTop="1" x14ac:dyDescent="0.35">
      <c r="B2" s="27"/>
      <c r="C2" s="27"/>
      <c r="D2" s="27"/>
      <c r="E2" s="27"/>
      <c r="F2" s="27"/>
      <c r="G2" s="27"/>
      <c r="H2" s="27"/>
      <c r="I2" s="27"/>
      <c r="J2" s="27"/>
    </row>
    <row r="3" spans="1:13" ht="15" customHeight="1" x14ac:dyDescent="0.35">
      <c r="A3" s="121" t="s">
        <v>106</v>
      </c>
      <c r="B3" s="124" t="s">
        <v>177</v>
      </c>
      <c r="C3" s="124" t="s">
        <v>179</v>
      </c>
      <c r="D3" s="124" t="s">
        <v>180</v>
      </c>
      <c r="E3" s="124" t="s">
        <v>182</v>
      </c>
      <c r="F3" s="124" t="s">
        <v>197</v>
      </c>
      <c r="G3" s="124" t="s">
        <v>198</v>
      </c>
      <c r="H3" s="124" t="s">
        <v>202</v>
      </c>
      <c r="I3" s="124" t="s">
        <v>204</v>
      </c>
      <c r="J3" s="124" t="s">
        <v>205</v>
      </c>
      <c r="L3" s="122">
        <v>2024</v>
      </c>
      <c r="M3" s="122">
        <v>2025</v>
      </c>
    </row>
    <row r="4" spans="1:13" ht="22" customHeight="1" x14ac:dyDescent="0.35">
      <c r="A4" s="119" t="s">
        <v>206</v>
      </c>
      <c r="B4" s="70">
        <v>773256.36773000029</v>
      </c>
      <c r="C4" s="70">
        <v>491982.67890297913</v>
      </c>
      <c r="D4" s="70">
        <v>508088.90010000102</v>
      </c>
      <c r="E4" s="70">
        <v>697268.99330999958</v>
      </c>
      <c r="F4" s="70">
        <v>438327.63106999977</v>
      </c>
      <c r="G4" s="70">
        <v>512536.27476999915</v>
      </c>
      <c r="H4" s="70">
        <v>440332.39057000051</v>
      </c>
      <c r="I4" s="70">
        <v>687705.01269000035</v>
      </c>
      <c r="J4" s="70">
        <f>SUM(J5:J9)</f>
        <v>458681.94922000001</v>
      </c>
      <c r="L4" s="70">
        <f>SUM(L5:L9)</f>
        <v>2470596.94004298</v>
      </c>
      <c r="M4" s="70">
        <f t="shared" ref="M4" si="0">SUM(M5:M9)</f>
        <v>2078901.3090999997</v>
      </c>
    </row>
    <row r="5" spans="1:13" ht="15" customHeight="1" x14ac:dyDescent="0.35">
      <c r="A5" s="1" t="s">
        <v>207</v>
      </c>
      <c r="B5" s="22">
        <v>451383.9564900003</v>
      </c>
      <c r="C5" s="22">
        <v>296063.3005129791</v>
      </c>
      <c r="D5" s="22">
        <v>256086.88583000089</v>
      </c>
      <c r="E5" s="75">
        <v>397290.55821999977</v>
      </c>
      <c r="F5" s="75">
        <v>209986.2750199998</v>
      </c>
      <c r="G5" s="75">
        <v>257601.31069999913</v>
      </c>
      <c r="H5" s="75">
        <v>230616.85381000047</v>
      </c>
      <c r="I5" s="75">
        <v>290807.83193000022</v>
      </c>
      <c r="J5" s="75">
        <v>161686.93116000001</v>
      </c>
      <c r="L5" s="30">
        <f>SUM(B5:E5)</f>
        <v>1400824.70105298</v>
      </c>
      <c r="M5" s="30">
        <f>SUM(F5:I5)</f>
        <v>989012.27145999961</v>
      </c>
    </row>
    <row r="6" spans="1:13" ht="15" customHeight="1" x14ac:dyDescent="0.35">
      <c r="A6" s="1" t="s">
        <v>208</v>
      </c>
      <c r="B6" s="22">
        <v>14382.366430000013</v>
      </c>
      <c r="C6" s="22">
        <v>70387.489489999993</v>
      </c>
      <c r="D6" s="22">
        <v>140734.1681000001</v>
      </c>
      <c r="E6" s="75">
        <v>168716.06618999992</v>
      </c>
      <c r="F6" s="75">
        <v>151884.69384999998</v>
      </c>
      <c r="G6" s="75">
        <v>187488.36238999999</v>
      </c>
      <c r="H6" s="75">
        <v>172950.22979000001</v>
      </c>
      <c r="I6" s="75">
        <v>225028.24915000002</v>
      </c>
      <c r="J6" s="75">
        <v>171171.54343000002</v>
      </c>
      <c r="L6" s="30">
        <f t="shared" ref="L6:L9" si="1">SUM(B6:E6)</f>
        <v>394220.09021000005</v>
      </c>
      <c r="M6" s="30">
        <f t="shared" ref="M6:M9" si="2">SUM(F6:I6)</f>
        <v>737351.53518000001</v>
      </c>
    </row>
    <row r="7" spans="1:13" ht="15" customHeight="1" x14ac:dyDescent="0.35">
      <c r="A7" s="1" t="s">
        <v>209</v>
      </c>
      <c r="B7" s="22">
        <v>28126.612850000001</v>
      </c>
      <c r="C7" s="22">
        <v>29604.74481</v>
      </c>
      <c r="D7" s="22">
        <v>36095.832199999997</v>
      </c>
      <c r="E7" s="75">
        <v>50503.115519999963</v>
      </c>
      <c r="F7" s="75">
        <v>36156.775540000002</v>
      </c>
      <c r="G7" s="75">
        <v>50097.665249999998</v>
      </c>
      <c r="H7" s="75">
        <v>29447.74712</v>
      </c>
      <c r="I7" s="75">
        <v>143077.56573</v>
      </c>
      <c r="J7" s="75">
        <v>103263.96898000001</v>
      </c>
      <c r="L7" s="30">
        <f t="shared" si="1"/>
        <v>144330.30537999998</v>
      </c>
      <c r="M7" s="30">
        <f t="shared" si="2"/>
        <v>258779.75364000001</v>
      </c>
    </row>
    <row r="8" spans="1:13" ht="15" customHeight="1" x14ac:dyDescent="0.35">
      <c r="A8" s="1" t="s">
        <v>210</v>
      </c>
      <c r="B8" s="22">
        <v>27782.804960000001</v>
      </c>
      <c r="C8" s="22">
        <v>30429.8171</v>
      </c>
      <c r="D8" s="22">
        <v>18037.935880000001</v>
      </c>
      <c r="E8" s="75">
        <v>76469.253379999951</v>
      </c>
      <c r="F8" s="75">
        <v>20090.078949999996</v>
      </c>
      <c r="G8" s="75">
        <v>6847.5309799999986</v>
      </c>
      <c r="H8" s="75">
        <v>4752.4898499999999</v>
      </c>
      <c r="I8" s="75">
        <v>6739.4876799999893</v>
      </c>
      <c r="J8" s="75">
        <v>7382.236229999995</v>
      </c>
      <c r="L8" s="30">
        <f t="shared" si="1"/>
        <v>152719.81131999995</v>
      </c>
      <c r="M8" s="30">
        <f t="shared" si="2"/>
        <v>38429.587459999988</v>
      </c>
    </row>
    <row r="9" spans="1:13" ht="15" customHeight="1" x14ac:dyDescent="0.35">
      <c r="A9" s="1" t="s">
        <v>211</v>
      </c>
      <c r="B9" s="22">
        <v>251580.62699999998</v>
      </c>
      <c r="C9" s="22">
        <v>65497.326990000001</v>
      </c>
      <c r="D9" s="22">
        <v>57134.078089999995</v>
      </c>
      <c r="E9" s="75">
        <v>4290</v>
      </c>
      <c r="F9" s="75">
        <v>20209.807710000001</v>
      </c>
      <c r="G9" s="75">
        <v>10501.405449999998</v>
      </c>
      <c r="H9" s="75">
        <v>2565.0700000000002</v>
      </c>
      <c r="I9" s="75">
        <v>22051.878199999999</v>
      </c>
      <c r="J9" s="75">
        <v>15177.269420000006</v>
      </c>
      <c r="L9" s="30">
        <f t="shared" si="1"/>
        <v>378502.03207999992</v>
      </c>
      <c r="M9" s="30">
        <f t="shared" si="2"/>
        <v>55328.161359999998</v>
      </c>
    </row>
    <row r="10" spans="1:13" ht="15" customHeight="1" x14ac:dyDescent="0.35">
      <c r="A10" s="6" t="s">
        <v>212</v>
      </c>
      <c r="B10" s="70">
        <v>267201.69864000031</v>
      </c>
      <c r="C10" s="70">
        <v>330451.62390000024</v>
      </c>
      <c r="D10" s="70">
        <v>327557.30073000066</v>
      </c>
      <c r="E10" s="70">
        <v>363354.04527999047</v>
      </c>
      <c r="F10" s="70">
        <v>247639.40353999671</v>
      </c>
      <c r="G10" s="70">
        <v>311597.29724999907</v>
      </c>
      <c r="H10" s="70">
        <v>290048.7058099999</v>
      </c>
      <c r="I10" s="70">
        <v>323522.03055000078</v>
      </c>
      <c r="J10" s="70">
        <f>SUM(J11:J13)</f>
        <v>260475.45412999898</v>
      </c>
      <c r="L10" s="70"/>
      <c r="M10" s="70"/>
    </row>
    <row r="11" spans="1:13" ht="15" customHeight="1" x14ac:dyDescent="0.35">
      <c r="A11" s="1" t="s">
        <v>207</v>
      </c>
      <c r="B11" s="22">
        <v>116209.06052</v>
      </c>
      <c r="C11" s="22">
        <v>139857.71357999998</v>
      </c>
      <c r="D11" s="22">
        <v>145951.82469000068</v>
      </c>
      <c r="E11" s="75">
        <v>170168.13633999199</v>
      </c>
      <c r="F11" s="75">
        <v>126638.96161999725</v>
      </c>
      <c r="G11" s="75">
        <v>177527.13552999901</v>
      </c>
      <c r="H11" s="75">
        <v>154650.43138000002</v>
      </c>
      <c r="I11" s="75">
        <v>172682.92717000074</v>
      </c>
      <c r="J11" s="75">
        <v>152339.13358999896</v>
      </c>
      <c r="L11" s="30">
        <f>SUM(B11:E11)</f>
        <v>572186.73512999271</v>
      </c>
      <c r="M11" s="30">
        <f t="shared" ref="M11:M13" si="3">SUM(F11:I11)</f>
        <v>631499.45569999702</v>
      </c>
    </row>
    <row r="12" spans="1:13" ht="15" customHeight="1" x14ac:dyDescent="0.35">
      <c r="A12" s="1" t="s">
        <v>210</v>
      </c>
      <c r="B12" s="22">
        <v>141059.6921800001</v>
      </c>
      <c r="C12" s="22">
        <v>180897.78711000009</v>
      </c>
      <c r="D12" s="22">
        <v>172751.71498999992</v>
      </c>
      <c r="E12" s="75">
        <v>182996.13683999859</v>
      </c>
      <c r="F12" s="75">
        <v>113434.00073999945</v>
      </c>
      <c r="G12" s="75">
        <v>124503.77546000005</v>
      </c>
      <c r="H12" s="75">
        <v>122638.15434999987</v>
      </c>
      <c r="I12" s="75">
        <v>135611.04579999996</v>
      </c>
      <c r="J12" s="75">
        <v>97830.710710000014</v>
      </c>
      <c r="L12" s="30">
        <f t="shared" ref="L12:L13" si="4">SUM(B12:E12)</f>
        <v>677705.33111999859</v>
      </c>
      <c r="M12" s="30">
        <f t="shared" si="3"/>
        <v>496186.97634999931</v>
      </c>
    </row>
    <row r="13" spans="1:13" ht="15" customHeight="1" x14ac:dyDescent="0.35">
      <c r="A13" s="118" t="s">
        <v>213</v>
      </c>
      <c r="B13" s="22">
        <v>9932.9459400001906</v>
      </c>
      <c r="C13" s="22">
        <v>9696.1232100001707</v>
      </c>
      <c r="D13" s="22">
        <v>8853.7610500000465</v>
      </c>
      <c r="E13" s="75">
        <v>10189.772099999875</v>
      </c>
      <c r="F13" s="75">
        <v>7566.4411800000198</v>
      </c>
      <c r="G13" s="75">
        <v>9566.3862599999811</v>
      </c>
      <c r="H13" s="75">
        <v>12760.120080000035</v>
      </c>
      <c r="I13" s="75">
        <v>15228.057580000101</v>
      </c>
      <c r="J13" s="75">
        <v>10305.609829999987</v>
      </c>
      <c r="L13" s="30">
        <f t="shared" si="4"/>
        <v>38672.602300000275</v>
      </c>
      <c r="M13" s="30">
        <f t="shared" si="3"/>
        <v>45121.00510000014</v>
      </c>
    </row>
    <row r="14" spans="1:13" ht="15" customHeight="1" x14ac:dyDescent="0.35">
      <c r="A14" s="6" t="s">
        <v>215</v>
      </c>
      <c r="B14" s="70">
        <v>121962.58408999999</v>
      </c>
      <c r="C14" s="70">
        <v>100620.84982</v>
      </c>
      <c r="D14" s="70">
        <v>95641.543120000002</v>
      </c>
      <c r="E14" s="70">
        <v>117611.44385999998</v>
      </c>
      <c r="F14" s="70">
        <v>132067.08064</v>
      </c>
      <c r="G14" s="70">
        <v>137544.74043000001</v>
      </c>
      <c r="H14" s="70">
        <v>156219.46220000001</v>
      </c>
      <c r="I14" s="70">
        <v>140652.29204</v>
      </c>
      <c r="J14" s="70">
        <v>135343.53141999998</v>
      </c>
      <c r="L14" s="70">
        <v>135343.53141999998</v>
      </c>
      <c r="M14" s="70">
        <v>135343.53141999998</v>
      </c>
    </row>
    <row r="15" spans="1:13" ht="15" customHeight="1" x14ac:dyDescent="0.35">
      <c r="A15" s="172" t="s">
        <v>214</v>
      </c>
      <c r="B15" s="173">
        <v>14612.854299999999</v>
      </c>
      <c r="C15" s="173">
        <v>22844.032810000004</v>
      </c>
      <c r="D15" s="173">
        <v>25422.702420000001</v>
      </c>
      <c r="E15" s="173">
        <v>30279.738659999992</v>
      </c>
      <c r="F15" s="173">
        <v>33013.937760000001</v>
      </c>
      <c r="G15" s="173">
        <v>31917.8765799998</v>
      </c>
      <c r="H15" s="173">
        <v>36010.051759999857</v>
      </c>
      <c r="I15" s="173">
        <v>34282.701859999899</v>
      </c>
      <c r="J15" s="173">
        <v>26881.51943</v>
      </c>
      <c r="L15" s="173">
        <v>26881.51943</v>
      </c>
      <c r="M15" s="173">
        <v>26881.51943</v>
      </c>
    </row>
    <row r="16" spans="1:13" ht="15" customHeight="1" x14ac:dyDescent="0.35">
      <c r="A16" s="172" t="s">
        <v>69</v>
      </c>
      <c r="B16" s="173">
        <v>1177033.5047600002</v>
      </c>
      <c r="C16" s="173">
        <v>945899.18543298356</v>
      </c>
      <c r="D16" s="173">
        <v>956709.44636999874</v>
      </c>
      <c r="E16" s="173">
        <v>1208515.3163299987</v>
      </c>
      <c r="F16" s="173">
        <v>851047.50115999987</v>
      </c>
      <c r="G16" s="173">
        <v>993595.07011000474</v>
      </c>
      <c r="H16" s="173">
        <v>922613.33511999564</v>
      </c>
      <c r="I16" s="173">
        <v>1186162.0083999792</v>
      </c>
      <c r="J16" s="173">
        <v>881382</v>
      </c>
      <c r="L16" s="173">
        <f>SUM(B16:E16)</f>
        <v>4288157.4528929805</v>
      </c>
      <c r="M16" s="173">
        <f t="shared" ref="M16:M20" si="5">SUM(F16:I16)</f>
        <v>3953417.9147899793</v>
      </c>
    </row>
    <row r="17" spans="1:13" ht="15" customHeight="1" x14ac:dyDescent="0.35">
      <c r="A17" s="1" t="s">
        <v>216</v>
      </c>
      <c r="B17" s="30">
        <v>-167454</v>
      </c>
      <c r="C17" s="30">
        <v>-132823</v>
      </c>
      <c r="D17" s="30">
        <v>-137140</v>
      </c>
      <c r="E17" s="30">
        <v>-162413</v>
      </c>
      <c r="F17" s="30">
        <v>-135637</v>
      </c>
      <c r="G17" s="30">
        <v>-151349</v>
      </c>
      <c r="H17" s="30">
        <v>-116976</v>
      </c>
      <c r="I17" s="30">
        <v>-194558</v>
      </c>
      <c r="J17" s="30">
        <v>-139995</v>
      </c>
      <c r="L17" s="30">
        <f t="shared" ref="L17:L20" si="6">SUM(B17:E17)</f>
        <v>-599830</v>
      </c>
      <c r="M17" s="30">
        <f t="shared" si="5"/>
        <v>-598520</v>
      </c>
    </row>
    <row r="18" spans="1:13" ht="15" customHeight="1" x14ac:dyDescent="0.35">
      <c r="A18" s="6" t="s">
        <v>70</v>
      </c>
      <c r="B18" s="70">
        <f t="shared" ref="B18:F18" si="7">SUM(B16:B17)</f>
        <v>1009579.5047600002</v>
      </c>
      <c r="C18" s="70">
        <f t="shared" si="7"/>
        <v>813076.18543298356</v>
      </c>
      <c r="D18" s="70">
        <f t="shared" si="7"/>
        <v>819569.44636999874</v>
      </c>
      <c r="E18" s="70">
        <f t="shared" si="7"/>
        <v>1046102.3163299987</v>
      </c>
      <c r="F18" s="70">
        <f t="shared" si="7"/>
        <v>715410.50115999987</v>
      </c>
      <c r="G18" s="70">
        <f>SUM(G16:G17)</f>
        <v>842246.07011000474</v>
      </c>
      <c r="H18" s="70">
        <f>SUM(H16:H17)</f>
        <v>805637.33511999564</v>
      </c>
      <c r="I18" s="70">
        <f>SUM(I16:I17)</f>
        <v>991604.00839997921</v>
      </c>
      <c r="J18" s="70">
        <f>SUM(J16:J17)</f>
        <v>741387</v>
      </c>
      <c r="L18" s="70">
        <f t="shared" si="6"/>
        <v>3688327.4528929815</v>
      </c>
      <c r="M18" s="70">
        <f t="shared" si="5"/>
        <v>3354897.9147899793</v>
      </c>
    </row>
    <row r="19" spans="1:13" ht="15" customHeight="1" x14ac:dyDescent="0.35">
      <c r="A19" s="1" t="s">
        <v>71</v>
      </c>
      <c r="B19" s="30">
        <v>-756453</v>
      </c>
      <c r="C19" s="30">
        <v>-610785</v>
      </c>
      <c r="D19" s="30">
        <v>-621519</v>
      </c>
      <c r="E19" s="30">
        <v>-775532</v>
      </c>
      <c r="F19" s="30">
        <v>-544132</v>
      </c>
      <c r="G19" s="30">
        <v>-637870</v>
      </c>
      <c r="H19" s="30">
        <v>-590262</v>
      </c>
      <c r="I19" s="30">
        <v>-739567</v>
      </c>
      <c r="J19" s="30">
        <v>-572388</v>
      </c>
      <c r="L19" s="30">
        <f t="shared" si="6"/>
        <v>-2764289</v>
      </c>
      <c r="M19" s="30">
        <f t="shared" si="5"/>
        <v>-2511831</v>
      </c>
    </row>
    <row r="20" spans="1:13" ht="15" customHeight="1" x14ac:dyDescent="0.35">
      <c r="A20" s="6" t="s">
        <v>72</v>
      </c>
      <c r="B20" s="70">
        <f t="shared" ref="B20:I20" si="8">SUM(B18:B19)</f>
        <v>253126.50476000016</v>
      </c>
      <c r="C20" s="70">
        <f t="shared" si="8"/>
        <v>202291.18543298356</v>
      </c>
      <c r="D20" s="70">
        <f t="shared" si="8"/>
        <v>198050.44636999874</v>
      </c>
      <c r="E20" s="70">
        <f t="shared" si="8"/>
        <v>270570.31632999866</v>
      </c>
      <c r="F20" s="70">
        <f t="shared" si="8"/>
        <v>171278.50115999987</v>
      </c>
      <c r="G20" s="70">
        <f t="shared" si="8"/>
        <v>204376.07011000474</v>
      </c>
      <c r="H20" s="70">
        <f t="shared" si="8"/>
        <v>215375.33511999564</v>
      </c>
      <c r="I20" s="70">
        <f t="shared" si="8"/>
        <v>252037.00839997921</v>
      </c>
      <c r="J20" s="70">
        <v>168999</v>
      </c>
      <c r="L20" s="70">
        <f t="shared" si="6"/>
        <v>924038.45289298112</v>
      </c>
      <c r="M20" s="70">
        <f t="shared" si="5"/>
        <v>843066.91478997946</v>
      </c>
    </row>
    <row r="21" spans="1:13" s="95" customFormat="1" ht="15" customHeight="1" x14ac:dyDescent="0.35">
      <c r="A21" s="94" t="s">
        <v>73</v>
      </c>
      <c r="B21" s="72">
        <f t="shared" ref="B21:F21" si="9">B20/B18</f>
        <v>0.25072468643286694</v>
      </c>
      <c r="C21" s="72">
        <f t="shared" si="9"/>
        <v>0.24879733173498178</v>
      </c>
      <c r="D21" s="72">
        <f t="shared" si="9"/>
        <v>0.24165181760642146</v>
      </c>
      <c r="E21" s="72">
        <f t="shared" si="9"/>
        <v>0.25864613059956726</v>
      </c>
      <c r="F21" s="72">
        <f t="shared" si="9"/>
        <v>0.23941289774511409</v>
      </c>
      <c r="G21" s="72">
        <f>G20/G18</f>
        <v>0.24265600916761942</v>
      </c>
      <c r="H21" s="72">
        <f>H20/H18</f>
        <v>0.26733534523684477</v>
      </c>
      <c r="I21" s="72">
        <f>I20/I18</f>
        <v>0.25417102620093091</v>
      </c>
      <c r="J21" s="72">
        <f>J20/J18</f>
        <v>0.22794977521861051</v>
      </c>
      <c r="K21" s="72"/>
      <c r="L21" s="72">
        <f t="shared" ref="L21:M21" si="10">L20/L$18</f>
        <v>0.25053048155152308</v>
      </c>
      <c r="M21" s="72">
        <f t="shared" si="10"/>
        <v>0.25129435714670811</v>
      </c>
    </row>
    <row r="22" spans="1:13" s="89" customFormat="1" ht="15" customHeight="1" x14ac:dyDescent="0.35">
      <c r="A22" s="5" t="s">
        <v>74</v>
      </c>
      <c r="B22" s="69">
        <v>-135746</v>
      </c>
      <c r="C22" s="69">
        <v>-131283</v>
      </c>
      <c r="D22" s="69">
        <v>-144545</v>
      </c>
      <c r="E22" s="69">
        <v>-188040</v>
      </c>
      <c r="F22" s="69">
        <v>-137431</v>
      </c>
      <c r="G22" s="69">
        <v>-149228</v>
      </c>
      <c r="H22" s="69">
        <v>-166060</v>
      </c>
      <c r="I22" s="69">
        <v>-160346</v>
      </c>
      <c r="J22" s="69">
        <v>-117449</v>
      </c>
      <c r="K22" s="88"/>
      <c r="L22" s="69">
        <f t="shared" ref="L22:L39" si="11">SUM(B22:E22)</f>
        <v>-599614</v>
      </c>
      <c r="M22" s="69">
        <f t="shared" ref="M22:M39" si="12">SUM(F22:I22)</f>
        <v>-613065</v>
      </c>
    </row>
    <row r="23" spans="1:13" s="89" customFormat="1" ht="15" customHeight="1" x14ac:dyDescent="0.35">
      <c r="A23" s="5" t="s">
        <v>75</v>
      </c>
      <c r="B23" s="69">
        <v>-106582</v>
      </c>
      <c r="C23" s="69">
        <v>-98872</v>
      </c>
      <c r="D23" s="69">
        <v>-96616</v>
      </c>
      <c r="E23" s="69">
        <v>-134259</v>
      </c>
      <c r="F23" s="69">
        <v>-82272</v>
      </c>
      <c r="G23" s="69">
        <v>-93451</v>
      </c>
      <c r="H23" s="69">
        <v>-102310</v>
      </c>
      <c r="I23" s="69">
        <v>-123197</v>
      </c>
      <c r="J23" s="69">
        <v>-77187</v>
      </c>
      <c r="K23" s="88"/>
      <c r="L23" s="69">
        <f t="shared" si="11"/>
        <v>-436329</v>
      </c>
      <c r="M23" s="69">
        <f t="shared" si="12"/>
        <v>-401230</v>
      </c>
    </row>
    <row r="24" spans="1:13" ht="15" customHeight="1" x14ac:dyDescent="0.35">
      <c r="A24" s="1" t="s">
        <v>76</v>
      </c>
      <c r="B24" s="22">
        <v>-16881</v>
      </c>
      <c r="C24" s="22">
        <v>-14354</v>
      </c>
      <c r="D24" s="22">
        <v>-14460</v>
      </c>
      <c r="E24" s="75">
        <v>-20106</v>
      </c>
      <c r="F24" s="75">
        <v>-11101</v>
      </c>
      <c r="G24" s="75">
        <v>-11807</v>
      </c>
      <c r="H24" s="75">
        <v>-12132.71471</v>
      </c>
      <c r="I24" s="75">
        <v>-14268.194159999999</v>
      </c>
      <c r="J24" s="75">
        <v>-10860.75346</v>
      </c>
      <c r="L24" s="30">
        <f t="shared" si="11"/>
        <v>-65801</v>
      </c>
      <c r="M24" s="30">
        <f t="shared" si="12"/>
        <v>-49308.908869999999</v>
      </c>
    </row>
    <row r="25" spans="1:13" ht="15" customHeight="1" x14ac:dyDescent="0.35">
      <c r="A25" s="1" t="s">
        <v>77</v>
      </c>
      <c r="B25" s="22">
        <v>-28119</v>
      </c>
      <c r="C25" s="22">
        <v>-30402</v>
      </c>
      <c r="D25" s="22">
        <v>-32458</v>
      </c>
      <c r="E25" s="75">
        <v>-47806</v>
      </c>
      <c r="F25" s="75">
        <v>-26121</v>
      </c>
      <c r="G25" s="75">
        <v>-30162</v>
      </c>
      <c r="H25" s="75">
        <v>-32015</v>
      </c>
      <c r="I25" s="75">
        <v>-34354.234429999997</v>
      </c>
      <c r="J25" s="75">
        <v>-24518.342470000003</v>
      </c>
      <c r="L25" s="30">
        <f t="shared" si="11"/>
        <v>-138785</v>
      </c>
      <c r="M25" s="30">
        <f t="shared" si="12"/>
        <v>-122652.23443</v>
      </c>
    </row>
    <row r="26" spans="1:13" ht="15" customHeight="1" x14ac:dyDescent="0.35">
      <c r="A26" s="1" t="s">
        <v>78</v>
      </c>
      <c r="B26" s="22">
        <v>-40683</v>
      </c>
      <c r="C26" s="22">
        <v>-29234</v>
      </c>
      <c r="D26" s="22">
        <v>-25722</v>
      </c>
      <c r="E26" s="75">
        <v>-33528</v>
      </c>
      <c r="F26" s="75">
        <v>-23075</v>
      </c>
      <c r="G26" s="75">
        <v>-27841</v>
      </c>
      <c r="H26" s="75">
        <v>-27964.811090000017</v>
      </c>
      <c r="I26" s="75">
        <v>-36771.369479999994</v>
      </c>
      <c r="J26" s="75">
        <v>-22509.243149999998</v>
      </c>
      <c r="L26" s="30">
        <f t="shared" si="11"/>
        <v>-129167</v>
      </c>
      <c r="M26" s="30">
        <f t="shared" si="12"/>
        <v>-115652.18057000001</v>
      </c>
    </row>
    <row r="27" spans="1:13" ht="15" customHeight="1" x14ac:dyDescent="0.35">
      <c r="A27" s="1" t="s">
        <v>79</v>
      </c>
      <c r="B27" s="22">
        <v>-17247</v>
      </c>
      <c r="C27" s="22">
        <v>-12443</v>
      </c>
      <c r="D27" s="22">
        <v>-7827</v>
      </c>
      <c r="E27" s="75">
        <v>-13157</v>
      </c>
      <c r="F27" s="75">
        <v>-6910</v>
      </c>
      <c r="G27" s="75">
        <v>-5972</v>
      </c>
      <c r="H27" s="75">
        <v>-9231.7924000000094</v>
      </c>
      <c r="I27" s="75">
        <v>-11776.608089999991</v>
      </c>
      <c r="J27" s="75">
        <v>-5420.2182500000326</v>
      </c>
      <c r="L27" s="30">
        <f t="shared" si="11"/>
        <v>-50674</v>
      </c>
      <c r="M27" s="30">
        <f t="shared" si="12"/>
        <v>-33890.40049</v>
      </c>
    </row>
    <row r="28" spans="1:13" ht="15" customHeight="1" x14ac:dyDescent="0.35">
      <c r="A28" s="1" t="s">
        <v>80</v>
      </c>
      <c r="B28" s="22">
        <v>-1223</v>
      </c>
      <c r="C28" s="22">
        <v>-1858</v>
      </c>
      <c r="D28" s="22">
        <v>-2976</v>
      </c>
      <c r="E28" s="75">
        <v>-3787</v>
      </c>
      <c r="F28" s="75">
        <v>-4209.2537665324899</v>
      </c>
      <c r="G28" s="75">
        <v>-3422.7400799999996</v>
      </c>
      <c r="H28" s="75">
        <v>-5478</v>
      </c>
      <c r="I28" s="75">
        <v>-10113.6</v>
      </c>
      <c r="J28" s="75">
        <v>-2245.86499</v>
      </c>
      <c r="L28" s="30">
        <f t="shared" si="11"/>
        <v>-9844</v>
      </c>
      <c r="M28" s="30">
        <f t="shared" si="12"/>
        <v>-23223.593846532487</v>
      </c>
    </row>
    <row r="29" spans="1:13" ht="15" customHeight="1" x14ac:dyDescent="0.35">
      <c r="A29" s="1" t="s">
        <v>81</v>
      </c>
      <c r="B29" s="22">
        <v>-2429</v>
      </c>
      <c r="C29" s="22">
        <v>-10581</v>
      </c>
      <c r="D29" s="22">
        <v>-13173</v>
      </c>
      <c r="E29" s="75">
        <v>-15875</v>
      </c>
      <c r="F29" s="75">
        <v>-10855.746233467507</v>
      </c>
      <c r="G29" s="75">
        <v>-14246.259919999997</v>
      </c>
      <c r="H29" s="75">
        <v>-15487.681799999977</v>
      </c>
      <c r="I29" s="75">
        <v>-15913</v>
      </c>
      <c r="J29" s="75">
        <v>-11632.577679999958</v>
      </c>
      <c r="L29" s="30">
        <f t="shared" si="11"/>
        <v>-42058</v>
      </c>
      <c r="M29" s="30">
        <f t="shared" si="12"/>
        <v>-56502.687953467481</v>
      </c>
    </row>
    <row r="30" spans="1:13" s="89" customFormat="1" ht="15" customHeight="1" x14ac:dyDescent="0.35">
      <c r="A30" s="5" t="s">
        <v>82</v>
      </c>
      <c r="B30" s="69">
        <v>-50236</v>
      </c>
      <c r="C30" s="69">
        <v>-45629</v>
      </c>
      <c r="D30" s="69">
        <v>-52128</v>
      </c>
      <c r="E30" s="69">
        <v>-72824</v>
      </c>
      <c r="F30" s="69">
        <v>-48666</v>
      </c>
      <c r="G30" s="69">
        <v>-54243</v>
      </c>
      <c r="H30" s="69">
        <v>-57906</v>
      </c>
      <c r="I30" s="69">
        <v>-68823</v>
      </c>
      <c r="J30" s="69">
        <v>-46019</v>
      </c>
      <c r="K30" s="88"/>
      <c r="L30" s="69">
        <f t="shared" si="11"/>
        <v>-220817</v>
      </c>
      <c r="M30" s="69">
        <f t="shared" si="12"/>
        <v>-229638</v>
      </c>
    </row>
    <row r="31" spans="1:13" ht="15" customHeight="1" x14ac:dyDescent="0.35">
      <c r="A31" s="1" t="s">
        <v>83</v>
      </c>
      <c r="B31" s="22">
        <v>-17500</v>
      </c>
      <c r="C31" s="22">
        <v>-24905</v>
      </c>
      <c r="D31" s="75">
        <v>-26480</v>
      </c>
      <c r="E31" s="75">
        <v>-37913</v>
      </c>
      <c r="F31" s="75">
        <v>-21176</v>
      </c>
      <c r="G31" s="75">
        <v>-26342</v>
      </c>
      <c r="H31" s="75">
        <v>-27062</v>
      </c>
      <c r="I31" s="75">
        <v>-31171</v>
      </c>
      <c r="J31" s="75">
        <v>-26050</v>
      </c>
      <c r="L31" s="30">
        <f t="shared" si="11"/>
        <v>-106798</v>
      </c>
      <c r="M31" s="30">
        <f t="shared" si="12"/>
        <v>-105751</v>
      </c>
    </row>
    <row r="32" spans="1:13" ht="15" customHeight="1" x14ac:dyDescent="0.35">
      <c r="A32" s="1" t="s">
        <v>84</v>
      </c>
      <c r="B32" s="22">
        <v>-6607</v>
      </c>
      <c r="C32" s="22">
        <v>-6096</v>
      </c>
      <c r="D32" s="75">
        <v>-4993</v>
      </c>
      <c r="E32" s="75">
        <v>-7406</v>
      </c>
      <c r="F32" s="75">
        <v>-8231.7753881541103</v>
      </c>
      <c r="G32" s="75">
        <v>-8501</v>
      </c>
      <c r="H32" s="75">
        <v>-8090</v>
      </c>
      <c r="I32" s="75">
        <v>-9986</v>
      </c>
      <c r="J32" s="75">
        <v>-9937.152</v>
      </c>
      <c r="L32" s="30">
        <f t="shared" si="11"/>
        <v>-25102</v>
      </c>
      <c r="M32" s="30">
        <f t="shared" si="12"/>
        <v>-34808.775388154114</v>
      </c>
    </row>
    <row r="33" spans="1:13" ht="15" customHeight="1" x14ac:dyDescent="0.35">
      <c r="A33" s="1" t="s">
        <v>85</v>
      </c>
      <c r="B33" s="75">
        <v>-26129</v>
      </c>
      <c r="C33" s="75">
        <v>-14628</v>
      </c>
      <c r="D33" s="75">
        <v>-20655</v>
      </c>
      <c r="E33" s="75">
        <v>-27505</v>
      </c>
      <c r="F33" s="75">
        <v>-19258.22461184589</v>
      </c>
      <c r="G33" s="75">
        <v>-19400</v>
      </c>
      <c r="H33" s="75">
        <v>-22754</v>
      </c>
      <c r="I33" s="75">
        <v>-27666</v>
      </c>
      <c r="J33" s="22">
        <v>-10032</v>
      </c>
      <c r="L33" s="30">
        <f t="shared" si="11"/>
        <v>-88917</v>
      </c>
      <c r="M33" s="30">
        <f t="shared" si="12"/>
        <v>-89078.224611845886</v>
      </c>
    </row>
    <row r="34" spans="1:13" ht="15" customHeight="1" x14ac:dyDescent="0.35">
      <c r="A34" s="5" t="s">
        <v>86</v>
      </c>
      <c r="B34" s="69">
        <v>-1019</v>
      </c>
      <c r="C34" s="69">
        <v>-2131</v>
      </c>
      <c r="D34" s="69">
        <v>-513</v>
      </c>
      <c r="E34" s="69">
        <v>-4002</v>
      </c>
      <c r="F34" s="69">
        <v>139</v>
      </c>
      <c r="G34" s="69">
        <v>-2312</v>
      </c>
      <c r="H34" s="69">
        <v>-1962</v>
      </c>
      <c r="I34" s="69">
        <v>1034</v>
      </c>
      <c r="J34" s="69">
        <v>3284</v>
      </c>
      <c r="L34" s="69">
        <f t="shared" si="11"/>
        <v>-7665</v>
      </c>
      <c r="M34" s="69">
        <f t="shared" si="12"/>
        <v>-3101</v>
      </c>
    </row>
    <row r="35" spans="1:13" ht="15" customHeight="1" x14ac:dyDescent="0.35">
      <c r="A35" s="143" t="s">
        <v>87</v>
      </c>
      <c r="B35" s="106">
        <v>7178</v>
      </c>
      <c r="C35" s="106">
        <v>15349</v>
      </c>
      <c r="D35" s="106">
        <v>4712</v>
      </c>
      <c r="E35" s="106">
        <v>23045</v>
      </c>
      <c r="F35" s="106">
        <v>-6632</v>
      </c>
      <c r="G35" s="106">
        <v>778</v>
      </c>
      <c r="H35" s="106">
        <v>-3882</v>
      </c>
      <c r="I35" s="106">
        <v>30640</v>
      </c>
      <c r="J35" s="106">
        <v>2473</v>
      </c>
      <c r="L35" s="144">
        <f t="shared" si="11"/>
        <v>50284</v>
      </c>
      <c r="M35" s="144">
        <f t="shared" si="12"/>
        <v>20904</v>
      </c>
    </row>
    <row r="36" spans="1:13" ht="15" customHeight="1" x14ac:dyDescent="0.35">
      <c r="A36" s="6" t="s">
        <v>88</v>
      </c>
      <c r="B36" s="70">
        <v>102468</v>
      </c>
      <c r="C36" s="70">
        <v>71008</v>
      </c>
      <c r="D36" s="70">
        <v>53505</v>
      </c>
      <c r="E36" s="70">
        <v>82529</v>
      </c>
      <c r="F36" s="70">
        <v>33848</v>
      </c>
      <c r="G36" s="70">
        <v>55148</v>
      </c>
      <c r="H36" s="70">
        <v>49315</v>
      </c>
      <c r="I36" s="70">
        <v>91691</v>
      </c>
      <c r="J36" s="70">
        <v>51550</v>
      </c>
      <c r="L36" s="70">
        <f t="shared" si="11"/>
        <v>309510</v>
      </c>
      <c r="M36" s="70">
        <f t="shared" si="12"/>
        <v>230002</v>
      </c>
    </row>
    <row r="37" spans="1:13" ht="15" customHeight="1" x14ac:dyDescent="0.35">
      <c r="A37" s="1" t="s">
        <v>84</v>
      </c>
      <c r="B37" s="75">
        <v>13163</v>
      </c>
      <c r="C37" s="75">
        <v>13288</v>
      </c>
      <c r="D37" s="75">
        <v>13576</v>
      </c>
      <c r="E37" s="75">
        <v>17390</v>
      </c>
      <c r="F37" s="75">
        <v>19329</v>
      </c>
      <c r="G37" s="75">
        <v>18593</v>
      </c>
      <c r="H37" s="75">
        <v>18763</v>
      </c>
      <c r="I37" s="75">
        <v>25927</v>
      </c>
      <c r="J37" s="75">
        <v>18125</v>
      </c>
      <c r="L37" s="30">
        <f t="shared" si="11"/>
        <v>57417</v>
      </c>
      <c r="M37" s="30">
        <f t="shared" si="12"/>
        <v>82612</v>
      </c>
    </row>
    <row r="38" spans="1:13" ht="15" customHeight="1" x14ac:dyDescent="0.35">
      <c r="A38" s="1" t="s">
        <v>89</v>
      </c>
      <c r="B38" s="27"/>
      <c r="C38" s="27"/>
      <c r="D38" s="27"/>
      <c r="E38" s="27"/>
      <c r="F38" s="27"/>
      <c r="G38" s="27" t="s">
        <v>199</v>
      </c>
      <c r="H38" s="27"/>
      <c r="I38" s="27"/>
      <c r="J38" s="27"/>
      <c r="L38" s="30">
        <f t="shared" si="11"/>
        <v>0</v>
      </c>
      <c r="M38" s="30">
        <f t="shared" si="12"/>
        <v>0</v>
      </c>
    </row>
    <row r="39" spans="1:13" s="89" customFormat="1" ht="15" customHeight="1" x14ac:dyDescent="0.35">
      <c r="A39" s="5" t="s">
        <v>34</v>
      </c>
      <c r="B39" s="69">
        <f t="shared" ref="B39:E39" si="13">SUM(B36:B37)</f>
        <v>115631</v>
      </c>
      <c r="C39" s="69">
        <f t="shared" si="13"/>
        <v>84296</v>
      </c>
      <c r="D39" s="69">
        <f t="shared" si="13"/>
        <v>67081</v>
      </c>
      <c r="E39" s="69">
        <f t="shared" si="13"/>
        <v>99919</v>
      </c>
      <c r="F39" s="69">
        <f>SUM(F36:F37)</f>
        <v>53177</v>
      </c>
      <c r="G39" s="69">
        <f>SUM(G36:G37)</f>
        <v>73741</v>
      </c>
      <c r="H39" s="69">
        <f>SUM(H36:H37)</f>
        <v>68078</v>
      </c>
      <c r="I39" s="69">
        <f>SUM(I36:I37)</f>
        <v>117618</v>
      </c>
      <c r="J39" s="69">
        <v>69675</v>
      </c>
      <c r="K39" s="88"/>
      <c r="L39" s="69">
        <f t="shared" si="11"/>
        <v>366927</v>
      </c>
      <c r="M39" s="69">
        <f t="shared" si="12"/>
        <v>312614</v>
      </c>
    </row>
    <row r="40" spans="1:13" s="95" customFormat="1" ht="15" customHeight="1" x14ac:dyDescent="0.35">
      <c r="A40" s="96" t="s">
        <v>90</v>
      </c>
      <c r="B40" s="72">
        <f>B39/B18</f>
        <v>0.11453382270026183</v>
      </c>
      <c r="C40" s="72">
        <f>C39/C18</f>
        <v>0.10367540153092819</v>
      </c>
      <c r="D40" s="72">
        <f>D39/D18</f>
        <v>8.1849073677785628E-2</v>
      </c>
      <c r="E40" s="72">
        <f>E39/E18</f>
        <v>9.5515513578578112E-2</v>
      </c>
      <c r="F40" s="72">
        <f>F39/F18</f>
        <v>7.4330751245300905E-2</v>
      </c>
      <c r="G40" s="72">
        <f>G39/G18</f>
        <v>8.7552797949379299E-2</v>
      </c>
      <c r="H40" s="72">
        <v>8.4502077238259907E-2</v>
      </c>
      <c r="I40" s="72">
        <f>I39/I18</f>
        <v>0.11861388114977942</v>
      </c>
      <c r="J40" s="72">
        <v>9.3979257796535418E-2</v>
      </c>
      <c r="K40" s="76"/>
      <c r="L40" s="72">
        <f>L39/L18</f>
        <v>9.9483303661717093E-2</v>
      </c>
      <c r="M40" s="72">
        <f>M39/M18</f>
        <v>9.3181374795891517E-2</v>
      </c>
    </row>
    <row r="41" spans="1:13" ht="15" customHeight="1" x14ac:dyDescent="0.35">
      <c r="A41" s="98" t="s">
        <v>91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/>
      <c r="I41" s="22"/>
      <c r="J41" s="22"/>
      <c r="L41" s="30">
        <f>SUM(B41:E41)</f>
        <v>0</v>
      </c>
      <c r="M41" s="30">
        <f>SUM(F41:I41)</f>
        <v>0</v>
      </c>
    </row>
    <row r="42" spans="1:13" ht="15" customHeight="1" x14ac:dyDescent="0.35">
      <c r="A42" s="98" t="s">
        <v>89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/>
      <c r="I42" s="27"/>
      <c r="J42" s="27"/>
      <c r="L42" s="30">
        <f>SUM(B42:E42)</f>
        <v>0</v>
      </c>
      <c r="M42" s="30">
        <f>SUM(F42:I42)</f>
        <v>0</v>
      </c>
    </row>
    <row r="43" spans="1:13" ht="15" customHeight="1" x14ac:dyDescent="0.35">
      <c r="A43" s="5" t="s">
        <v>92</v>
      </c>
      <c r="B43" s="69">
        <v>115631</v>
      </c>
      <c r="C43" s="69">
        <v>84296</v>
      </c>
      <c r="D43" s="69">
        <v>67081</v>
      </c>
      <c r="E43" s="69">
        <v>99919</v>
      </c>
      <c r="F43" s="69">
        <f>F39</f>
        <v>53177</v>
      </c>
      <c r="G43" s="69">
        <f>G39</f>
        <v>73741</v>
      </c>
      <c r="H43" s="69">
        <v>68078</v>
      </c>
      <c r="I43" s="69">
        <f>I39</f>
        <v>117618</v>
      </c>
      <c r="J43" s="69">
        <v>69675</v>
      </c>
      <c r="L43" s="69">
        <f>SUM(B43:E43)</f>
        <v>366927</v>
      </c>
      <c r="M43" s="69">
        <f>SUM(F43:I43)</f>
        <v>312614</v>
      </c>
    </row>
    <row r="44" spans="1:13" s="95" customFormat="1" ht="15" customHeight="1" x14ac:dyDescent="0.35">
      <c r="A44" s="97" t="s">
        <v>93</v>
      </c>
      <c r="B44" s="73">
        <f>B40</f>
        <v>0.11453382270026183</v>
      </c>
      <c r="C44" s="73">
        <f t="shared" ref="C44:G44" si="14">C40</f>
        <v>0.10367540153092819</v>
      </c>
      <c r="D44" s="73">
        <f t="shared" si="14"/>
        <v>8.1849073677785628E-2</v>
      </c>
      <c r="E44" s="73">
        <f t="shared" si="14"/>
        <v>9.5515513578578112E-2</v>
      </c>
      <c r="F44" s="73">
        <f t="shared" si="14"/>
        <v>7.4330751245300905E-2</v>
      </c>
      <c r="G44" s="73">
        <f t="shared" si="14"/>
        <v>8.7552797949379299E-2</v>
      </c>
      <c r="H44" s="73">
        <v>8.4502077238259907E-2</v>
      </c>
      <c r="I44" s="73">
        <f>I40</f>
        <v>0.11861388114977942</v>
      </c>
      <c r="J44" s="73">
        <v>9.3979257796535418E-2</v>
      </c>
      <c r="K44" s="76"/>
      <c r="L44" s="73">
        <f>L43/L18</f>
        <v>9.9483303661717093E-2</v>
      </c>
      <c r="M44" s="73">
        <f>M43/M18</f>
        <v>9.3181374795891517E-2</v>
      </c>
    </row>
    <row r="45" spans="1:13" ht="15" customHeight="1" x14ac:dyDescent="0.3">
      <c r="A45" s="1" t="s">
        <v>94</v>
      </c>
      <c r="B45" s="84">
        <v>36989</v>
      </c>
      <c r="C45" s="84">
        <v>34146</v>
      </c>
      <c r="D45" s="84">
        <v>20150</v>
      </c>
      <c r="E45" s="84">
        <v>22885</v>
      </c>
      <c r="F45" s="84">
        <v>22580</v>
      </c>
      <c r="G45" s="84">
        <v>29571</v>
      </c>
      <c r="H45" s="84">
        <v>45279</v>
      </c>
      <c r="I45" s="84">
        <v>35366</v>
      </c>
      <c r="J45" s="84">
        <v>27836</v>
      </c>
      <c r="L45" s="84">
        <f t="shared" ref="L45:L58" si="15">SUM(B45:E45)</f>
        <v>114170</v>
      </c>
      <c r="M45" s="84">
        <f t="shared" ref="M45:M58" si="16">SUM(F45:I45)</f>
        <v>132796</v>
      </c>
    </row>
    <row r="46" spans="1:13" ht="15" customHeight="1" x14ac:dyDescent="0.3">
      <c r="A46" s="1" t="s">
        <v>95</v>
      </c>
      <c r="B46" s="84">
        <v>-69334</v>
      </c>
      <c r="C46" s="84">
        <v>-66097</v>
      </c>
      <c r="D46" s="84">
        <v>-69834</v>
      </c>
      <c r="E46" s="84">
        <v>-67157</v>
      </c>
      <c r="F46" s="84">
        <v>-67912</v>
      </c>
      <c r="G46" s="84">
        <v>-76243</v>
      </c>
      <c r="H46" s="84">
        <v>-85773</v>
      </c>
      <c r="I46" s="84">
        <v>-90900</v>
      </c>
      <c r="J46" s="84">
        <v>-78834</v>
      </c>
      <c r="L46" s="84">
        <f t="shared" si="15"/>
        <v>-272422</v>
      </c>
      <c r="M46" s="84">
        <f t="shared" si="16"/>
        <v>-320828</v>
      </c>
    </row>
    <row r="47" spans="1:13" ht="21" customHeight="1" x14ac:dyDescent="0.35">
      <c r="A47" s="78" t="s">
        <v>96</v>
      </c>
      <c r="B47" s="69">
        <f>SUM(B45:B46)</f>
        <v>-32345</v>
      </c>
      <c r="C47" s="69">
        <v>-31951</v>
      </c>
      <c r="D47" s="69">
        <v>-49684</v>
      </c>
      <c r="E47" s="69">
        <v>-44272</v>
      </c>
      <c r="F47" s="69">
        <f>SUM(F45:F46)</f>
        <v>-45332</v>
      </c>
      <c r="G47" s="69">
        <f>SUM(G45:G46)</f>
        <v>-46672</v>
      </c>
      <c r="H47" s="69">
        <v>-40494</v>
      </c>
      <c r="I47" s="69">
        <v>-55534</v>
      </c>
      <c r="J47" s="69">
        <v>-50998</v>
      </c>
      <c r="L47" s="69">
        <f t="shared" si="15"/>
        <v>-158252</v>
      </c>
      <c r="M47" s="69">
        <f t="shared" si="16"/>
        <v>-188032</v>
      </c>
    </row>
    <row r="48" spans="1:13" ht="15" customHeight="1" x14ac:dyDescent="0.35">
      <c r="A48" s="1" t="s">
        <v>97</v>
      </c>
      <c r="B48" s="27">
        <v>-5657</v>
      </c>
      <c r="C48" s="27">
        <v>-33003</v>
      </c>
      <c r="D48" s="27">
        <v>-36</v>
      </c>
      <c r="E48" s="27">
        <v>-10426</v>
      </c>
      <c r="F48" s="27">
        <v>673</v>
      </c>
      <c r="G48" s="27">
        <v>-5992</v>
      </c>
      <c r="H48" s="27">
        <v>-6243</v>
      </c>
      <c r="I48" s="27">
        <v>-10209</v>
      </c>
      <c r="J48" s="27">
        <v>-5478</v>
      </c>
      <c r="L48" s="30">
        <f t="shared" si="15"/>
        <v>-49122</v>
      </c>
      <c r="M48" s="30">
        <f t="shared" si="16"/>
        <v>-21771</v>
      </c>
    </row>
    <row r="49" spans="1:13" ht="15" customHeight="1" x14ac:dyDescent="0.35">
      <c r="A49" s="143" t="s">
        <v>98</v>
      </c>
      <c r="B49" s="144">
        <f>SUM(B47:B48)</f>
        <v>-38002</v>
      </c>
      <c r="C49" s="144">
        <v>-64954</v>
      </c>
      <c r="D49" s="144">
        <v>-49720</v>
      </c>
      <c r="E49" s="144">
        <v>-54698</v>
      </c>
      <c r="F49" s="144">
        <f>SUM(F47:F48)</f>
        <v>-44659</v>
      </c>
      <c r="G49" s="144">
        <f>SUM(G47:G48)</f>
        <v>-52664</v>
      </c>
      <c r="H49" s="144">
        <v>-46737</v>
      </c>
      <c r="I49" s="144">
        <v>-65743</v>
      </c>
      <c r="J49" s="144">
        <v>-56476</v>
      </c>
      <c r="L49" s="144">
        <f t="shared" si="15"/>
        <v>-207374</v>
      </c>
      <c r="M49" s="144">
        <f t="shared" si="16"/>
        <v>-209803</v>
      </c>
    </row>
    <row r="50" spans="1:13" ht="15" customHeight="1" x14ac:dyDescent="0.35">
      <c r="A50" s="6" t="s">
        <v>99</v>
      </c>
      <c r="B50" s="70">
        <f t="shared" ref="B50:E50" si="17">B36+B49</f>
        <v>64466</v>
      </c>
      <c r="C50" s="70">
        <f t="shared" si="17"/>
        <v>6054</v>
      </c>
      <c r="D50" s="70">
        <f t="shared" si="17"/>
        <v>3785</v>
      </c>
      <c r="E50" s="70">
        <f t="shared" si="17"/>
        <v>27831</v>
      </c>
      <c r="F50" s="70">
        <f>F36+F49</f>
        <v>-10811</v>
      </c>
      <c r="G50" s="70">
        <f>G36+G49</f>
        <v>2484</v>
      </c>
      <c r="H50" s="70">
        <v>2578</v>
      </c>
      <c r="I50" s="70">
        <v>25948</v>
      </c>
      <c r="J50" s="70">
        <v>-4926</v>
      </c>
      <c r="L50" s="70">
        <f t="shared" si="15"/>
        <v>102136</v>
      </c>
      <c r="M50" s="70">
        <f t="shared" si="16"/>
        <v>20199</v>
      </c>
    </row>
    <row r="51" spans="1:13" ht="15" customHeight="1" x14ac:dyDescent="0.3">
      <c r="A51" s="1" t="s">
        <v>100</v>
      </c>
      <c r="B51" s="84">
        <v>0</v>
      </c>
      <c r="C51" s="84">
        <v>-279</v>
      </c>
      <c r="D51" s="84">
        <v>-843</v>
      </c>
      <c r="E51" s="84">
        <v>-10502</v>
      </c>
      <c r="F51" s="84">
        <v>-2432</v>
      </c>
      <c r="G51" s="84">
        <v>-3203</v>
      </c>
      <c r="H51" s="84">
        <v>63</v>
      </c>
      <c r="I51" s="84">
        <v>-8690</v>
      </c>
      <c r="J51" s="84">
        <v>-6496</v>
      </c>
      <c r="L51" s="84">
        <f t="shared" si="15"/>
        <v>-11624</v>
      </c>
      <c r="M51" s="84">
        <f t="shared" si="16"/>
        <v>-14262</v>
      </c>
    </row>
    <row r="52" spans="1:13" ht="15" customHeight="1" x14ac:dyDescent="0.3">
      <c r="A52" s="1" t="s">
        <v>101</v>
      </c>
      <c r="B52" s="84">
        <v>-117</v>
      </c>
      <c r="C52" s="84">
        <v>-917</v>
      </c>
      <c r="D52" s="84">
        <v>-1214</v>
      </c>
      <c r="E52" s="84">
        <v>-3226</v>
      </c>
      <c r="F52" s="84">
        <v>635</v>
      </c>
      <c r="G52" s="84">
        <v>2970</v>
      </c>
      <c r="H52" s="84">
        <v>-1543</v>
      </c>
      <c r="I52" s="84">
        <v>4235</v>
      </c>
      <c r="J52" s="84">
        <v>-883</v>
      </c>
      <c r="L52" s="84">
        <f t="shared" si="15"/>
        <v>-5474</v>
      </c>
      <c r="M52" s="84">
        <f t="shared" si="16"/>
        <v>6297</v>
      </c>
    </row>
    <row r="53" spans="1:13" ht="15" customHeight="1" x14ac:dyDescent="0.35">
      <c r="A53" s="6" t="s">
        <v>224</v>
      </c>
      <c r="B53" s="70">
        <f>B50+B51+B52</f>
        <v>64349</v>
      </c>
      <c r="C53" s="70">
        <f t="shared" ref="C53:E53" si="18">C50+C51+C52</f>
        <v>4858</v>
      </c>
      <c r="D53" s="70">
        <f t="shared" si="18"/>
        <v>1728</v>
      </c>
      <c r="E53" s="70">
        <f t="shared" si="18"/>
        <v>14103</v>
      </c>
      <c r="F53" s="70">
        <f>F50+F51+F52</f>
        <v>-12608</v>
      </c>
      <c r="G53" s="70">
        <f>G50+G51+G52</f>
        <v>2251</v>
      </c>
      <c r="H53" s="70">
        <f>H50+H51+H52</f>
        <v>1098</v>
      </c>
      <c r="I53" s="70">
        <v>21493</v>
      </c>
      <c r="J53" s="70">
        <v>-12305</v>
      </c>
      <c r="L53" s="70">
        <f t="shared" si="15"/>
        <v>85038</v>
      </c>
      <c r="M53" s="70">
        <f t="shared" si="16"/>
        <v>12234</v>
      </c>
    </row>
    <row r="54" spans="1:13" ht="15" customHeight="1" x14ac:dyDescent="0.35">
      <c r="A54" s="1" t="s">
        <v>102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/>
      <c r="K54" s="71"/>
      <c r="L54" s="30">
        <f t="shared" si="15"/>
        <v>0</v>
      </c>
      <c r="M54" s="30">
        <f t="shared" si="16"/>
        <v>0</v>
      </c>
    </row>
    <row r="55" spans="1:13" ht="15" customHeight="1" x14ac:dyDescent="0.35">
      <c r="A55" s="1" t="s">
        <v>103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/>
      <c r="L55" s="30">
        <f t="shared" si="15"/>
        <v>0</v>
      </c>
      <c r="M55" s="30">
        <f t="shared" si="16"/>
        <v>0</v>
      </c>
    </row>
    <row r="56" spans="1:13" ht="15" customHeight="1" x14ac:dyDescent="0.35">
      <c r="A56" s="1" t="s">
        <v>104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/>
      <c r="L56" s="30">
        <f t="shared" si="15"/>
        <v>0</v>
      </c>
      <c r="M56" s="30">
        <f t="shared" si="16"/>
        <v>0</v>
      </c>
    </row>
    <row r="57" spans="1:13" ht="15" customHeight="1" x14ac:dyDescent="0.35">
      <c r="A57" s="1" t="s">
        <v>105</v>
      </c>
      <c r="B57" s="142">
        <v>0</v>
      </c>
      <c r="C57" s="142">
        <v>0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142">
        <v>0</v>
      </c>
      <c r="J57" s="142"/>
      <c r="L57" s="30">
        <f t="shared" si="15"/>
        <v>0</v>
      </c>
      <c r="M57" s="30">
        <f t="shared" si="16"/>
        <v>0</v>
      </c>
    </row>
    <row r="58" spans="1:13" ht="15" customHeight="1" x14ac:dyDescent="0.35">
      <c r="A58" s="6" t="s">
        <v>225</v>
      </c>
      <c r="B58" s="70">
        <v>64349</v>
      </c>
      <c r="C58" s="70">
        <v>4858</v>
      </c>
      <c r="D58" s="70">
        <f t="shared" ref="D58:J58" si="19">D53</f>
        <v>1728</v>
      </c>
      <c r="E58" s="70">
        <f t="shared" si="19"/>
        <v>14103</v>
      </c>
      <c r="F58" s="70">
        <f t="shared" si="19"/>
        <v>-12608</v>
      </c>
      <c r="G58" s="70">
        <f t="shared" si="19"/>
        <v>2251</v>
      </c>
      <c r="H58" s="70">
        <f t="shared" si="19"/>
        <v>1098</v>
      </c>
      <c r="I58" s="70">
        <f t="shared" si="19"/>
        <v>21493</v>
      </c>
      <c r="J58" s="70">
        <f t="shared" si="19"/>
        <v>-12305</v>
      </c>
      <c r="L58" s="70">
        <f t="shared" si="15"/>
        <v>85038</v>
      </c>
      <c r="M58" s="70">
        <f t="shared" si="16"/>
        <v>12234</v>
      </c>
    </row>
    <row r="60" spans="1:13" x14ac:dyDescent="0.35">
      <c r="B60" s="27"/>
      <c r="C60" s="27"/>
      <c r="D60" s="27"/>
      <c r="E60" s="27"/>
      <c r="F60" s="27"/>
      <c r="G60" s="27"/>
      <c r="H60" s="27"/>
      <c r="I60" s="27"/>
      <c r="J60" s="27"/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C80"/>
  <sheetViews>
    <sheetView showGridLines="0" zoomScaleNormal="100" workbookViewId="0">
      <pane xSplit="1" ySplit="3" topLeftCell="I46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R20" sqref="R20"/>
    </sheetView>
  </sheetViews>
  <sheetFormatPr defaultColWidth="9.08984375" defaultRowHeight="14.5" x14ac:dyDescent="0.35"/>
  <cols>
    <col min="1" max="1" width="87.453125" style="11" customWidth="1"/>
    <col min="2" max="10" width="11.54296875" style="27" customWidth="1"/>
    <col min="11" max="11" width="6.6328125" style="81" customWidth="1"/>
    <col min="12" max="13" width="11.54296875" style="27" customWidth="1"/>
    <col min="14" max="16384" width="9.08984375" style="81"/>
  </cols>
  <sheetData>
    <row r="1" spans="1:263" s="4" customFormat="1" ht="44.15" customHeight="1" thickBot="1" x14ac:dyDescent="0.35">
      <c r="A1" s="123" t="s">
        <v>218</v>
      </c>
      <c r="B1" s="123"/>
      <c r="C1" s="123"/>
      <c r="D1" s="123"/>
      <c r="E1" s="123"/>
      <c r="F1" s="123"/>
      <c r="G1" s="123"/>
      <c r="H1" s="123"/>
      <c r="I1" s="123"/>
      <c r="J1" s="123"/>
      <c r="K1" s="7"/>
      <c r="L1" s="20"/>
      <c r="M1" s="20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</row>
    <row r="2" spans="1:263" customFormat="1" ht="15" thickTop="1" x14ac:dyDescent="0.35">
      <c r="A2" s="1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</row>
    <row r="3" spans="1:263" s="92" customFormat="1" ht="15" customHeight="1" x14ac:dyDescent="0.3">
      <c r="A3" s="121" t="s">
        <v>106</v>
      </c>
      <c r="B3" s="122" t="s">
        <v>177</v>
      </c>
      <c r="C3" s="122" t="s">
        <v>179</v>
      </c>
      <c r="D3" s="122" t="s">
        <v>180</v>
      </c>
      <c r="E3" s="122" t="s">
        <v>182</v>
      </c>
      <c r="F3" s="122" t="s">
        <v>197</v>
      </c>
      <c r="G3" s="122" t="s">
        <v>198</v>
      </c>
      <c r="H3" s="122" t="s">
        <v>202</v>
      </c>
      <c r="I3" s="122" t="s">
        <v>204</v>
      </c>
      <c r="J3" s="122" t="s">
        <v>205</v>
      </c>
      <c r="K3" s="91"/>
      <c r="L3" s="122">
        <v>2024</v>
      </c>
      <c r="M3" s="122">
        <v>2025</v>
      </c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</row>
    <row r="4" spans="1:263" x14ac:dyDescent="0.35">
      <c r="A4" s="9" t="s">
        <v>222</v>
      </c>
      <c r="B4" s="22">
        <v>64349</v>
      </c>
      <c r="C4" s="22">
        <v>4858</v>
      </c>
      <c r="D4" s="22">
        <f>DRE!D58</f>
        <v>1728</v>
      </c>
      <c r="E4" s="22">
        <v>14103</v>
      </c>
      <c r="F4" s="22">
        <v>-12608</v>
      </c>
      <c r="G4" s="22">
        <v>2251</v>
      </c>
      <c r="H4" s="22">
        <v>1098</v>
      </c>
      <c r="I4" s="22">
        <v>21493</v>
      </c>
      <c r="J4" s="22">
        <v>-12305</v>
      </c>
      <c r="L4" s="22">
        <v>85038</v>
      </c>
      <c r="M4" s="22">
        <v>12234</v>
      </c>
    </row>
    <row r="5" spans="1:263" x14ac:dyDescent="0.35">
      <c r="A5" s="5" t="s">
        <v>223</v>
      </c>
      <c r="B5" s="69">
        <v>0</v>
      </c>
      <c r="C5" s="69">
        <v>0</v>
      </c>
      <c r="D5" s="69">
        <v>0</v>
      </c>
      <c r="E5" s="69"/>
      <c r="F5" s="69"/>
      <c r="G5" s="69">
        <v>0</v>
      </c>
      <c r="H5" s="69"/>
      <c r="I5" s="69"/>
      <c r="J5" s="69"/>
      <c r="L5" s="69">
        <v>0</v>
      </c>
      <c r="M5" s="69"/>
    </row>
    <row r="6" spans="1:263" x14ac:dyDescent="0.35">
      <c r="A6" s="4" t="s">
        <v>107</v>
      </c>
      <c r="B6" s="22">
        <v>13163</v>
      </c>
      <c r="C6" s="22">
        <v>13288</v>
      </c>
      <c r="D6" s="22">
        <v>13576</v>
      </c>
      <c r="E6" s="22">
        <v>17390</v>
      </c>
      <c r="F6" s="22">
        <v>19329</v>
      </c>
      <c r="G6" s="22">
        <v>18593</v>
      </c>
      <c r="H6" s="22">
        <v>18763</v>
      </c>
      <c r="I6" s="22">
        <v>25927</v>
      </c>
      <c r="J6" s="22">
        <v>18125</v>
      </c>
      <c r="L6" s="22">
        <v>57417</v>
      </c>
      <c r="M6" s="22">
        <v>82612</v>
      </c>
    </row>
    <row r="7" spans="1:263" x14ac:dyDescent="0.35">
      <c r="A7" s="2" t="s">
        <v>108</v>
      </c>
      <c r="B7" s="22">
        <v>0</v>
      </c>
      <c r="C7" s="22">
        <v>0</v>
      </c>
      <c r="D7" s="22">
        <v>0</v>
      </c>
      <c r="E7" s="22"/>
      <c r="F7" s="22"/>
      <c r="G7" s="22"/>
      <c r="H7" s="22"/>
      <c r="I7" s="22"/>
      <c r="J7" s="22"/>
      <c r="L7" s="22">
        <v>0</v>
      </c>
      <c r="M7" s="22"/>
    </row>
    <row r="8" spans="1:263" x14ac:dyDescent="0.35">
      <c r="A8" s="2" t="s">
        <v>109</v>
      </c>
      <c r="B8" s="22">
        <v>1019</v>
      </c>
      <c r="C8" s="22">
        <v>2131</v>
      </c>
      <c r="D8" s="22">
        <v>513</v>
      </c>
      <c r="E8" s="22">
        <v>4002</v>
      </c>
      <c r="F8" s="22">
        <v>-139</v>
      </c>
      <c r="G8" s="22">
        <v>2312</v>
      </c>
      <c r="H8" s="22">
        <v>1962</v>
      </c>
      <c r="I8" s="22">
        <v>-1034</v>
      </c>
      <c r="J8" s="22">
        <v>-3284</v>
      </c>
      <c r="L8" s="22">
        <v>7665</v>
      </c>
      <c r="M8" s="22">
        <v>3101</v>
      </c>
    </row>
    <row r="9" spans="1:263" x14ac:dyDescent="0.35">
      <c r="A9" s="2" t="s">
        <v>110</v>
      </c>
      <c r="B9" s="22">
        <v>-23154</v>
      </c>
      <c r="C9" s="22">
        <v>9051</v>
      </c>
      <c r="D9" s="22">
        <v>6096</v>
      </c>
      <c r="E9" s="22">
        <v>-18236</v>
      </c>
      <c r="F9" s="22">
        <v>-8477</v>
      </c>
      <c r="G9" s="22">
        <v>14566</v>
      </c>
      <c r="H9" s="22">
        <v>-4288</v>
      </c>
      <c r="I9" s="22">
        <v>-14595</v>
      </c>
      <c r="J9" s="22">
        <v>13846</v>
      </c>
      <c r="L9" s="22">
        <v>-26243</v>
      </c>
      <c r="M9" s="22">
        <v>-12794</v>
      </c>
    </row>
    <row r="10" spans="1:263" x14ac:dyDescent="0.35">
      <c r="A10" s="2" t="s">
        <v>111</v>
      </c>
      <c r="B10" s="22">
        <v>2520</v>
      </c>
      <c r="C10" s="22">
        <v>-530</v>
      </c>
      <c r="D10" s="22">
        <v>1962</v>
      </c>
      <c r="E10" s="22">
        <v>152107</v>
      </c>
      <c r="F10" s="22">
        <v>3433</v>
      </c>
      <c r="G10" s="22">
        <v>6872</v>
      </c>
      <c r="H10" s="22">
        <v>6692</v>
      </c>
      <c r="I10" s="22">
        <v>8885</v>
      </c>
      <c r="J10" s="22">
        <v>-9218</v>
      </c>
      <c r="L10" s="22">
        <v>156059</v>
      </c>
      <c r="M10" s="22">
        <v>25882</v>
      </c>
    </row>
    <row r="11" spans="1:263" x14ac:dyDescent="0.35">
      <c r="A11" s="2" t="s">
        <v>203</v>
      </c>
      <c r="B11" s="22"/>
      <c r="C11" s="22"/>
      <c r="D11" s="22"/>
      <c r="E11" s="22"/>
      <c r="F11" s="22"/>
      <c r="G11" s="22"/>
      <c r="H11" s="22">
        <v>-35547</v>
      </c>
      <c r="I11" s="22">
        <v>0</v>
      </c>
      <c r="J11" s="22">
        <v>0</v>
      </c>
      <c r="L11" s="22"/>
      <c r="M11" s="22">
        <v>-35547</v>
      </c>
    </row>
    <row r="12" spans="1:263" x14ac:dyDescent="0.35">
      <c r="A12" s="2" t="s">
        <v>112</v>
      </c>
      <c r="B12" s="22">
        <v>-7911</v>
      </c>
      <c r="C12" s="22">
        <v>330</v>
      </c>
      <c r="D12" s="22">
        <v>1448</v>
      </c>
      <c r="E12" s="22">
        <v>5055</v>
      </c>
      <c r="F12" s="22">
        <v>324</v>
      </c>
      <c r="G12" s="22">
        <v>274</v>
      </c>
      <c r="H12" s="22">
        <v>3868</v>
      </c>
      <c r="I12" s="22">
        <v>3263</v>
      </c>
      <c r="J12" s="22">
        <v>437</v>
      </c>
      <c r="L12" s="22">
        <v>-1078</v>
      </c>
      <c r="M12" s="22">
        <v>7729</v>
      </c>
    </row>
    <row r="13" spans="1:263" x14ac:dyDescent="0.35">
      <c r="A13" s="2" t="s">
        <v>113</v>
      </c>
      <c r="B13" s="22">
        <v>1533</v>
      </c>
      <c r="C13" s="22">
        <v>-10507</v>
      </c>
      <c r="D13" s="22">
        <v>11075</v>
      </c>
      <c r="E13" s="22">
        <v>7023</v>
      </c>
      <c r="F13" s="22">
        <v>-909</v>
      </c>
      <c r="G13" s="22">
        <v>-6306</v>
      </c>
      <c r="H13" s="22">
        <v>-9650</v>
      </c>
      <c r="I13" s="22">
        <v>-70</v>
      </c>
      <c r="J13" s="22">
        <v>-4371</v>
      </c>
      <c r="L13" s="22">
        <v>9124</v>
      </c>
      <c r="M13" s="22">
        <v>-16935</v>
      </c>
    </row>
    <row r="14" spans="1:263" x14ac:dyDescent="0.35">
      <c r="A14" s="2" t="s">
        <v>114</v>
      </c>
      <c r="B14" s="22">
        <v>10445</v>
      </c>
      <c r="C14" s="22">
        <v>-24804</v>
      </c>
      <c r="D14" s="22">
        <v>-24524</v>
      </c>
      <c r="E14" s="22">
        <v>12866</v>
      </c>
      <c r="F14" s="22">
        <v>-29384</v>
      </c>
      <c r="G14" s="22">
        <v>667</v>
      </c>
      <c r="H14" s="22">
        <v>-7195</v>
      </c>
      <c r="I14" s="22">
        <v>-1672</v>
      </c>
      <c r="J14" s="22">
        <v>-10073</v>
      </c>
      <c r="L14" s="22">
        <v>-26017</v>
      </c>
      <c r="M14" s="22">
        <v>-37584</v>
      </c>
    </row>
    <row r="15" spans="1:263" x14ac:dyDescent="0.35">
      <c r="A15" s="2" t="s">
        <v>4</v>
      </c>
      <c r="B15" s="22">
        <v>504</v>
      </c>
      <c r="C15" s="22">
        <v>228</v>
      </c>
      <c r="D15" s="22">
        <v>199</v>
      </c>
      <c r="E15" s="22">
        <v>140</v>
      </c>
      <c r="F15" s="22">
        <v>85</v>
      </c>
      <c r="G15" s="22">
        <v>85</v>
      </c>
      <c r="H15" s="22">
        <v>76</v>
      </c>
      <c r="I15" s="22">
        <v>-698</v>
      </c>
      <c r="J15" s="22">
        <v>536</v>
      </c>
      <c r="L15" s="22">
        <v>1071</v>
      </c>
      <c r="M15" s="22">
        <v>-452</v>
      </c>
    </row>
    <row r="16" spans="1:263" x14ac:dyDescent="0.35">
      <c r="A16" s="2" t="s">
        <v>115</v>
      </c>
      <c r="B16" s="22">
        <v>44025</v>
      </c>
      <c r="C16" s="22">
        <v>43175</v>
      </c>
      <c r="D16" s="22">
        <v>41995</v>
      </c>
      <c r="E16" s="22">
        <v>36366</v>
      </c>
      <c r="F16" s="22">
        <v>38200</v>
      </c>
      <c r="G16" s="22">
        <v>36734</v>
      </c>
      <c r="H16" s="22">
        <v>53414</v>
      </c>
      <c r="I16" s="22">
        <v>45969</v>
      </c>
      <c r="J16" s="22">
        <v>41012</v>
      </c>
      <c r="L16" s="22">
        <v>165561</v>
      </c>
      <c r="M16" s="22">
        <v>174317</v>
      </c>
    </row>
    <row r="17" spans="1:13" x14ac:dyDescent="0.35">
      <c r="A17" s="2" t="s">
        <v>116</v>
      </c>
      <c r="B17" s="22">
        <v>13011</v>
      </c>
      <c r="C17" s="22">
        <v>21089</v>
      </c>
      <c r="D17" s="22">
        <v>-32561</v>
      </c>
      <c r="E17" s="22">
        <v>28083</v>
      </c>
      <c r="F17" s="22">
        <v>-35744</v>
      </c>
      <c r="G17" s="22">
        <v>-7022</v>
      </c>
      <c r="H17" s="22">
        <v>725</v>
      </c>
      <c r="I17" s="22">
        <v>18750</v>
      </c>
      <c r="J17" s="22">
        <v>-15302</v>
      </c>
      <c r="L17" s="22">
        <v>29622</v>
      </c>
      <c r="M17" s="22">
        <v>-23291</v>
      </c>
    </row>
    <row r="18" spans="1:13" x14ac:dyDescent="0.35">
      <c r="A18" s="2" t="s">
        <v>117</v>
      </c>
      <c r="B18" s="22">
        <v>196</v>
      </c>
      <c r="C18" s="22">
        <v>-3</v>
      </c>
      <c r="D18" s="22">
        <v>81</v>
      </c>
      <c r="E18" s="22">
        <v>5333</v>
      </c>
      <c r="F18" s="22">
        <v>589</v>
      </c>
      <c r="G18" s="22">
        <v>11581</v>
      </c>
      <c r="H18" s="22">
        <v>-5570</v>
      </c>
      <c r="I18" s="22">
        <v>6101</v>
      </c>
      <c r="J18" s="22">
        <v>5334</v>
      </c>
      <c r="L18" s="22">
        <v>5607</v>
      </c>
      <c r="M18" s="22">
        <v>12701</v>
      </c>
    </row>
    <row r="19" spans="1:13" x14ac:dyDescent="0.35">
      <c r="A19" s="2" t="s">
        <v>118</v>
      </c>
      <c r="B19" s="22">
        <v>0</v>
      </c>
      <c r="C19" s="22">
        <v>0</v>
      </c>
      <c r="D19" s="22">
        <v>0</v>
      </c>
      <c r="E19" s="22">
        <v>-1183</v>
      </c>
      <c r="F19" s="22"/>
      <c r="G19" s="22"/>
      <c r="H19" s="22"/>
      <c r="I19" s="22">
        <v>0</v>
      </c>
      <c r="J19" s="22">
        <v>0</v>
      </c>
      <c r="L19" s="22">
        <v>-1183</v>
      </c>
      <c r="M19" s="22"/>
    </row>
    <row r="20" spans="1:13" x14ac:dyDescent="0.35">
      <c r="A20" s="2" t="s">
        <v>119</v>
      </c>
      <c r="B20" s="23">
        <v>0</v>
      </c>
      <c r="C20" s="23">
        <v>0</v>
      </c>
      <c r="D20" s="23">
        <v>0</v>
      </c>
      <c r="E20" s="23">
        <v>0</v>
      </c>
      <c r="F20" s="23"/>
      <c r="G20" s="23"/>
      <c r="H20" s="23"/>
      <c r="I20" s="23">
        <v>0</v>
      </c>
      <c r="J20" s="23">
        <v>0</v>
      </c>
      <c r="L20" s="22">
        <v>0</v>
      </c>
      <c r="M20" s="22"/>
    </row>
    <row r="21" spans="1:13" x14ac:dyDescent="0.35">
      <c r="A21" s="2" t="s">
        <v>201</v>
      </c>
      <c r="B21" s="23"/>
      <c r="C21" s="23"/>
      <c r="D21" s="23"/>
      <c r="E21" s="23"/>
      <c r="F21" s="23"/>
      <c r="G21" s="23">
        <v>1029</v>
      </c>
      <c r="H21" s="23">
        <v>426</v>
      </c>
      <c r="I21" s="23">
        <v>-254</v>
      </c>
      <c r="J21" s="23">
        <v>-206</v>
      </c>
      <c r="L21" s="22"/>
      <c r="M21" s="22">
        <v>1201</v>
      </c>
    </row>
    <row r="22" spans="1:13" x14ac:dyDescent="0.35">
      <c r="A22" s="2" t="s">
        <v>120</v>
      </c>
      <c r="B22" s="23">
        <v>117</v>
      </c>
      <c r="C22" s="23">
        <v>1196</v>
      </c>
      <c r="D22" s="23">
        <v>2057</v>
      </c>
      <c r="E22" s="23">
        <v>13728</v>
      </c>
      <c r="F22" s="23">
        <v>1797</v>
      </c>
      <c r="G22" s="23">
        <v>233</v>
      </c>
      <c r="H22" s="23">
        <v>1480</v>
      </c>
      <c r="I22" s="23">
        <v>4455</v>
      </c>
      <c r="J22" s="23">
        <v>7379</v>
      </c>
      <c r="L22" s="23">
        <v>17098</v>
      </c>
      <c r="M22" s="23">
        <v>7965</v>
      </c>
    </row>
    <row r="23" spans="1:13" x14ac:dyDescent="0.35">
      <c r="A23" s="32"/>
      <c r="B23" s="24">
        <f>SUM(B4:B22)</f>
        <v>119817</v>
      </c>
      <c r="C23" s="24">
        <v>59502</v>
      </c>
      <c r="D23" s="24">
        <v>23645</v>
      </c>
      <c r="E23" s="24">
        <v>111137</v>
      </c>
      <c r="F23" s="24">
        <f>SUM(F4:F22)</f>
        <v>-23504</v>
      </c>
      <c r="G23" s="24">
        <f>SUM(G4:G22)</f>
        <v>81869</v>
      </c>
      <c r="H23" s="24">
        <v>26254</v>
      </c>
      <c r="I23" s="24">
        <v>116520</v>
      </c>
      <c r="J23" s="24">
        <f>SUM(J4:J22)</f>
        <v>31910</v>
      </c>
      <c r="L23" s="24">
        <v>314101</v>
      </c>
      <c r="M23" s="24">
        <v>201139</v>
      </c>
    </row>
    <row r="24" spans="1:13" x14ac:dyDescent="0.35">
      <c r="A24" s="4"/>
      <c r="B24" s="22"/>
      <c r="C24" s="22"/>
      <c r="D24" s="22"/>
      <c r="E24" s="22"/>
      <c r="F24" s="22"/>
      <c r="G24" s="22"/>
      <c r="H24" s="22"/>
      <c r="I24" s="22"/>
      <c r="J24" s="22"/>
      <c r="L24" s="22">
        <v>0</v>
      </c>
      <c r="M24" s="22"/>
    </row>
    <row r="25" spans="1:13" x14ac:dyDescent="0.35">
      <c r="A25" s="4" t="s">
        <v>121</v>
      </c>
      <c r="B25" s="22"/>
      <c r="C25" s="22"/>
      <c r="D25" s="22"/>
      <c r="E25" s="22"/>
      <c r="F25" s="22"/>
      <c r="G25" s="22"/>
      <c r="H25" s="22"/>
      <c r="I25" s="22"/>
      <c r="J25" s="22"/>
      <c r="L25" s="22">
        <v>0</v>
      </c>
      <c r="M25" s="22"/>
    </row>
    <row r="26" spans="1:13" x14ac:dyDescent="0.35">
      <c r="A26" s="4" t="s">
        <v>122</v>
      </c>
      <c r="B26" s="22">
        <v>47540</v>
      </c>
      <c r="C26" s="22">
        <v>404083</v>
      </c>
      <c r="D26" s="22">
        <v>39189</v>
      </c>
      <c r="E26" s="22">
        <v>-48985</v>
      </c>
      <c r="F26" s="22">
        <v>56635</v>
      </c>
      <c r="G26" s="22">
        <v>179618</v>
      </c>
      <c r="H26" s="22">
        <v>30679</v>
      </c>
      <c r="I26" s="22">
        <v>-234071</v>
      </c>
      <c r="J26" s="22">
        <v>240235</v>
      </c>
      <c r="L26" s="22">
        <v>441827</v>
      </c>
      <c r="M26" s="22">
        <v>32861</v>
      </c>
    </row>
    <row r="27" spans="1:13" x14ac:dyDescent="0.35">
      <c r="A27" s="4" t="s">
        <v>123</v>
      </c>
      <c r="B27" s="22">
        <v>181030</v>
      </c>
      <c r="C27" s="22">
        <v>-158648</v>
      </c>
      <c r="D27" s="22">
        <v>-3750</v>
      </c>
      <c r="E27" s="22">
        <v>133711</v>
      </c>
      <c r="F27" s="22">
        <v>8722</v>
      </c>
      <c r="G27" s="22">
        <v>92698</v>
      </c>
      <c r="H27" s="22">
        <v>-164328</v>
      </c>
      <c r="I27" s="22">
        <v>20363</v>
      </c>
      <c r="J27" s="22">
        <v>-189382</v>
      </c>
      <c r="L27" s="22">
        <v>152343</v>
      </c>
      <c r="M27" s="22">
        <v>-42545</v>
      </c>
    </row>
    <row r="28" spans="1:13" x14ac:dyDescent="0.35">
      <c r="A28" s="4" t="s">
        <v>124</v>
      </c>
      <c r="B28" s="22">
        <v>-22012</v>
      </c>
      <c r="C28" s="22">
        <v>5930</v>
      </c>
      <c r="D28" s="22">
        <v>3022</v>
      </c>
      <c r="E28" s="22">
        <v>-17500</v>
      </c>
      <c r="F28" s="22">
        <v>45967</v>
      </c>
      <c r="G28" s="22">
        <v>4539</v>
      </c>
      <c r="H28" s="22">
        <v>40950</v>
      </c>
      <c r="I28" s="22">
        <v>29239</v>
      </c>
      <c r="J28" s="22">
        <v>36379</v>
      </c>
      <c r="L28" s="22">
        <v>-30560</v>
      </c>
      <c r="M28" s="22">
        <v>120695</v>
      </c>
    </row>
    <row r="29" spans="1:13" x14ac:dyDescent="0.35">
      <c r="A29" s="4" t="s">
        <v>125</v>
      </c>
      <c r="B29" s="22">
        <v>0</v>
      </c>
      <c r="C29" s="22">
        <v>0</v>
      </c>
      <c r="D29" s="22">
        <v>0</v>
      </c>
      <c r="E29" s="22">
        <v>0</v>
      </c>
      <c r="F29" s="22"/>
      <c r="G29" s="22"/>
      <c r="H29" s="22"/>
      <c r="I29" s="22">
        <v>0</v>
      </c>
      <c r="J29" s="22">
        <v>0</v>
      </c>
      <c r="L29" s="22">
        <v>0</v>
      </c>
      <c r="M29" s="22"/>
    </row>
    <row r="30" spans="1:13" x14ac:dyDescent="0.35">
      <c r="A30" s="4" t="s">
        <v>126</v>
      </c>
      <c r="B30" s="22">
        <v>10482</v>
      </c>
      <c r="C30" s="22">
        <v>7134</v>
      </c>
      <c r="D30" s="22">
        <v>3906</v>
      </c>
      <c r="E30" s="22">
        <v>-5809</v>
      </c>
      <c r="F30" s="22">
        <v>3404</v>
      </c>
      <c r="G30" s="22">
        <v>-1306</v>
      </c>
      <c r="H30" s="22">
        <v>1126</v>
      </c>
      <c r="I30" s="22">
        <v>1953</v>
      </c>
      <c r="J30" s="22">
        <v>3831</v>
      </c>
      <c r="L30" s="22">
        <v>15713</v>
      </c>
      <c r="M30" s="22">
        <v>5177</v>
      </c>
    </row>
    <row r="31" spans="1:13" x14ac:dyDescent="0.35">
      <c r="A31" s="4" t="s">
        <v>127</v>
      </c>
      <c r="B31" s="22">
        <v>-796.96699999999964</v>
      </c>
      <c r="C31" s="22">
        <v>-79.033000000000357</v>
      </c>
      <c r="D31" s="22">
        <v>141</v>
      </c>
      <c r="E31" s="22">
        <v>-797</v>
      </c>
      <c r="F31" s="22">
        <v>-103</v>
      </c>
      <c r="G31" s="22">
        <v>909</v>
      </c>
      <c r="H31" s="22">
        <v>-2551</v>
      </c>
      <c r="I31" s="22">
        <v>-1679</v>
      </c>
      <c r="J31" s="22">
        <v>300</v>
      </c>
      <c r="L31" s="22">
        <v>-1532</v>
      </c>
      <c r="M31" s="22">
        <v>-3424</v>
      </c>
    </row>
    <row r="32" spans="1:13" x14ac:dyDescent="0.35">
      <c r="A32" s="4" t="s">
        <v>128</v>
      </c>
      <c r="B32" s="22">
        <v>-6369</v>
      </c>
      <c r="C32" s="22">
        <v>12510</v>
      </c>
      <c r="D32" s="22">
        <v>-5914</v>
      </c>
      <c r="E32" s="22">
        <v>17820</v>
      </c>
      <c r="F32" s="22">
        <v>1977</v>
      </c>
      <c r="G32" s="22">
        <v>-62</v>
      </c>
      <c r="H32" s="22">
        <v>7569</v>
      </c>
      <c r="I32" s="22">
        <v>14597</v>
      </c>
      <c r="J32" s="22">
        <v>2492</v>
      </c>
      <c r="L32" s="22">
        <v>18047</v>
      </c>
      <c r="M32" s="22">
        <v>24081</v>
      </c>
    </row>
    <row r="33" spans="1:13" x14ac:dyDescent="0.35">
      <c r="A33" s="4" t="s">
        <v>129</v>
      </c>
      <c r="B33" s="22">
        <v>0</v>
      </c>
      <c r="C33" s="22">
        <v>0</v>
      </c>
      <c r="D33" s="22">
        <v>0</v>
      </c>
      <c r="E33" s="22">
        <v>0</v>
      </c>
      <c r="F33" s="22"/>
      <c r="G33" s="22">
        <v>0</v>
      </c>
      <c r="H33" s="22"/>
      <c r="I33" s="22">
        <v>0</v>
      </c>
      <c r="J33" s="22">
        <v>0</v>
      </c>
      <c r="L33" s="22">
        <v>0</v>
      </c>
      <c r="M33" s="22"/>
    </row>
    <row r="34" spans="1:13" x14ac:dyDescent="0.35">
      <c r="A34" s="33" t="s">
        <v>40</v>
      </c>
      <c r="B34" s="22">
        <v>-225559</v>
      </c>
      <c r="C34" s="22">
        <v>70958</v>
      </c>
      <c r="D34" s="22">
        <v>-71152</v>
      </c>
      <c r="E34" s="22">
        <v>18116</v>
      </c>
      <c r="F34" s="22">
        <v>-105857</v>
      </c>
      <c r="G34" s="22">
        <v>-53063</v>
      </c>
      <c r="H34" s="22">
        <v>209652</v>
      </c>
      <c r="I34" s="22">
        <v>1714</v>
      </c>
      <c r="J34" s="22">
        <v>-56546</v>
      </c>
      <c r="L34" s="22">
        <v>-207637</v>
      </c>
      <c r="M34" s="22">
        <v>52446</v>
      </c>
    </row>
    <row r="35" spans="1:13" x14ac:dyDescent="0.35">
      <c r="A35" s="33" t="s">
        <v>130</v>
      </c>
      <c r="B35" s="22">
        <v>0</v>
      </c>
      <c r="C35" s="22">
        <v>0</v>
      </c>
      <c r="D35" s="22">
        <v>0</v>
      </c>
      <c r="E35" s="22">
        <v>0</v>
      </c>
      <c r="F35" s="22"/>
      <c r="G35" s="22">
        <v>0</v>
      </c>
      <c r="H35" s="22"/>
      <c r="I35" s="22">
        <v>0</v>
      </c>
      <c r="J35" s="22">
        <v>0</v>
      </c>
      <c r="L35" s="22">
        <v>0</v>
      </c>
      <c r="M35" s="22"/>
    </row>
    <row r="36" spans="1:13" x14ac:dyDescent="0.35">
      <c r="A36" s="33" t="s">
        <v>169</v>
      </c>
      <c r="B36" s="22">
        <v>23393</v>
      </c>
      <c r="C36" s="22">
        <v>-19084</v>
      </c>
      <c r="D36" s="22">
        <v>8048</v>
      </c>
      <c r="E36" s="22">
        <v>8609</v>
      </c>
      <c r="F36" s="22">
        <v>-21375</v>
      </c>
      <c r="G36" s="22">
        <v>-1850</v>
      </c>
      <c r="H36" s="22">
        <v>-13583</v>
      </c>
      <c r="I36" s="22">
        <v>20951</v>
      </c>
      <c r="J36" s="22">
        <v>-34936</v>
      </c>
      <c r="L36" s="22">
        <v>20966</v>
      </c>
      <c r="M36" s="22">
        <v>-15857</v>
      </c>
    </row>
    <row r="37" spans="1:13" x14ac:dyDescent="0.35">
      <c r="A37" s="33" t="s">
        <v>170</v>
      </c>
      <c r="B37" s="22">
        <v>-127</v>
      </c>
      <c r="C37" s="22">
        <v>79</v>
      </c>
      <c r="D37" s="22">
        <v>229</v>
      </c>
      <c r="E37" s="22">
        <v>12</v>
      </c>
      <c r="F37" s="22">
        <v>171</v>
      </c>
      <c r="G37" s="22">
        <v>-111</v>
      </c>
      <c r="H37" s="22">
        <v>3</v>
      </c>
      <c r="I37" s="22">
        <v>20</v>
      </c>
      <c r="J37" s="22">
        <v>-140</v>
      </c>
      <c r="L37" s="22">
        <v>193</v>
      </c>
      <c r="M37" s="22">
        <v>83</v>
      </c>
    </row>
    <row r="38" spans="1:13" x14ac:dyDescent="0.35">
      <c r="A38" s="4" t="s">
        <v>131</v>
      </c>
      <c r="B38" s="23">
        <v>0</v>
      </c>
      <c r="C38" s="23">
        <v>0</v>
      </c>
      <c r="D38" s="23">
        <v>0</v>
      </c>
      <c r="E38" s="23">
        <v>0</v>
      </c>
      <c r="F38" s="23"/>
      <c r="G38" s="23">
        <v>0</v>
      </c>
      <c r="H38" s="23"/>
      <c r="I38" s="23">
        <v>0</v>
      </c>
      <c r="J38" s="23">
        <v>0</v>
      </c>
      <c r="L38" s="23">
        <v>0</v>
      </c>
      <c r="M38" s="23"/>
    </row>
    <row r="39" spans="1:13" x14ac:dyDescent="0.35">
      <c r="A39" s="2" t="s">
        <v>132</v>
      </c>
      <c r="B39" s="22">
        <v>-1820</v>
      </c>
      <c r="C39" s="22">
        <v>11011</v>
      </c>
      <c r="D39" s="22">
        <v>11846</v>
      </c>
      <c r="E39" s="22">
        <v>-17951</v>
      </c>
      <c r="F39" s="22">
        <v>1335</v>
      </c>
      <c r="G39" s="22">
        <v>13613</v>
      </c>
      <c r="H39" s="22">
        <v>10665</v>
      </c>
      <c r="I39" s="22">
        <v>60771</v>
      </c>
      <c r="J39" s="22">
        <v>75142</v>
      </c>
      <c r="L39" s="23">
        <v>3086</v>
      </c>
      <c r="M39" s="23">
        <v>86384</v>
      </c>
    </row>
    <row r="40" spans="1:13" x14ac:dyDescent="0.35">
      <c r="A40" s="2" t="s">
        <v>133</v>
      </c>
      <c r="B40" s="23">
        <v>-713</v>
      </c>
      <c r="C40" s="23">
        <v>-1330</v>
      </c>
      <c r="D40" s="23">
        <v>-8568</v>
      </c>
      <c r="E40" s="23">
        <v>-994</v>
      </c>
      <c r="F40" s="23">
        <v>-2195</v>
      </c>
      <c r="G40" s="23">
        <v>-5041</v>
      </c>
      <c r="H40" s="23">
        <v>-857</v>
      </c>
      <c r="I40" s="23">
        <v>-867</v>
      </c>
      <c r="J40" s="23">
        <v>-416</v>
      </c>
      <c r="L40" s="23">
        <v>-11605</v>
      </c>
      <c r="M40" s="23">
        <v>-8960</v>
      </c>
    </row>
    <row r="41" spans="1:13" x14ac:dyDescent="0.35">
      <c r="A41" s="2" t="s">
        <v>200</v>
      </c>
      <c r="B41" s="23"/>
      <c r="C41" s="23"/>
      <c r="D41" s="23"/>
      <c r="E41" s="23"/>
      <c r="F41" s="23"/>
      <c r="G41" s="23"/>
      <c r="H41" s="23"/>
      <c r="I41" s="23">
        <v>-7544</v>
      </c>
      <c r="J41" s="145" t="s">
        <v>181</v>
      </c>
      <c r="L41" s="23"/>
      <c r="M41" s="23">
        <v>-7544</v>
      </c>
    </row>
    <row r="42" spans="1:13" x14ac:dyDescent="0.35">
      <c r="A42" s="4" t="s">
        <v>134</v>
      </c>
      <c r="B42" s="22">
        <v>-41615</v>
      </c>
      <c r="C42" s="22">
        <v>-59524</v>
      </c>
      <c r="D42" s="22">
        <v>-54648</v>
      </c>
      <c r="E42" s="22">
        <v>-30075</v>
      </c>
      <c r="F42" s="22">
        <v>-17061</v>
      </c>
      <c r="G42" s="22">
        <v>-46284</v>
      </c>
      <c r="H42" s="22">
        <v>-28019</v>
      </c>
      <c r="I42" s="22">
        <v>-55460</v>
      </c>
      <c r="J42" s="22">
        <v>-17824</v>
      </c>
      <c r="L42" s="22">
        <v>-185862</v>
      </c>
      <c r="M42" s="22">
        <v>-146824</v>
      </c>
    </row>
    <row r="43" spans="1:13" s="83" customFormat="1" x14ac:dyDescent="0.35">
      <c r="A43" s="32"/>
      <c r="B43" s="24">
        <f>SUM(B26:B42)</f>
        <v>-36566.967000000004</v>
      </c>
      <c r="C43" s="24">
        <v>273039.967</v>
      </c>
      <c r="D43" s="24">
        <v>-77651</v>
      </c>
      <c r="E43" s="24">
        <v>56157</v>
      </c>
      <c r="F43" s="24">
        <f>SUM(F26:F42)</f>
        <v>-28380</v>
      </c>
      <c r="G43" s="24">
        <f>SUM(G26:G42)</f>
        <v>183660</v>
      </c>
      <c r="H43" s="24">
        <v>91306</v>
      </c>
      <c r="I43" s="24">
        <v>-150013</v>
      </c>
      <c r="J43" s="24">
        <f>SUM(J26:J42)</f>
        <v>59135</v>
      </c>
      <c r="L43" s="24">
        <v>214979</v>
      </c>
      <c r="M43" s="24">
        <v>96573</v>
      </c>
    </row>
    <row r="44" spans="1:13" x14ac:dyDescent="0.35">
      <c r="A44" s="9"/>
      <c r="B44" s="25"/>
      <c r="C44" s="25">
        <v>0</v>
      </c>
      <c r="D44" s="25">
        <v>0</v>
      </c>
      <c r="E44" s="25"/>
      <c r="F44" s="25"/>
      <c r="G44" s="25"/>
      <c r="H44" s="25"/>
      <c r="I44" s="25"/>
      <c r="J44" s="25"/>
      <c r="L44" s="25">
        <v>0</v>
      </c>
      <c r="M44" s="25"/>
    </row>
    <row r="45" spans="1:13" s="83" customFormat="1" x14ac:dyDescent="0.35">
      <c r="A45" s="79" t="s">
        <v>135</v>
      </c>
      <c r="B45" s="107">
        <v>83250.032999999996</v>
      </c>
      <c r="C45" s="107">
        <v>332541.967</v>
      </c>
      <c r="D45" s="107">
        <v>-54006</v>
      </c>
      <c r="E45" s="107">
        <v>167294</v>
      </c>
      <c r="F45" s="107">
        <f>F43+F23</f>
        <v>-51884</v>
      </c>
      <c r="G45" s="107">
        <f>G43+G23</f>
        <v>265529</v>
      </c>
      <c r="H45" s="107">
        <v>117560</v>
      </c>
      <c r="I45" s="107">
        <v>-33493</v>
      </c>
      <c r="J45" s="107">
        <v>91045</v>
      </c>
      <c r="L45" s="25">
        <v>529080</v>
      </c>
      <c r="M45" s="25">
        <v>297712</v>
      </c>
    </row>
    <row r="46" spans="1:13" x14ac:dyDescent="0.35">
      <c r="A46" s="4"/>
      <c r="B46" s="22"/>
      <c r="C46" s="22"/>
      <c r="D46" s="22"/>
      <c r="E46" s="22"/>
      <c r="F46" s="22"/>
      <c r="G46" s="22"/>
      <c r="H46" s="22">
        <v>0</v>
      </c>
      <c r="I46" s="22">
        <v>0</v>
      </c>
      <c r="J46" s="22"/>
      <c r="L46" s="22">
        <v>0</v>
      </c>
      <c r="M46" s="22"/>
    </row>
    <row r="47" spans="1:13" x14ac:dyDescent="0.35">
      <c r="A47" s="9" t="s">
        <v>136</v>
      </c>
      <c r="B47" s="22"/>
      <c r="C47" s="22"/>
      <c r="D47" s="22"/>
      <c r="E47" s="22"/>
      <c r="F47" s="22"/>
      <c r="G47" s="22"/>
      <c r="H47" s="22">
        <v>0</v>
      </c>
      <c r="I47" s="22">
        <v>0</v>
      </c>
      <c r="J47" s="22"/>
      <c r="L47" s="22">
        <v>0</v>
      </c>
      <c r="M47" s="22"/>
    </row>
    <row r="48" spans="1:13" x14ac:dyDescent="0.35">
      <c r="A48" s="2" t="s">
        <v>137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/>
      <c r="H48" s="22">
        <v>0</v>
      </c>
      <c r="I48" s="22">
        <v>0</v>
      </c>
      <c r="J48" s="22"/>
      <c r="L48" s="22">
        <v>0</v>
      </c>
      <c r="M48" s="22"/>
    </row>
    <row r="49" spans="1:13" x14ac:dyDescent="0.35">
      <c r="A49" s="2" t="s">
        <v>175</v>
      </c>
      <c r="B49" s="22">
        <v>0</v>
      </c>
      <c r="C49" s="22">
        <v>-159123</v>
      </c>
      <c r="D49" s="22">
        <v>0</v>
      </c>
      <c r="E49" s="22">
        <v>0</v>
      </c>
      <c r="F49" s="22">
        <v>0</v>
      </c>
      <c r="G49" s="22"/>
      <c r="H49" s="22">
        <v>0</v>
      </c>
      <c r="I49" s="22"/>
      <c r="J49" s="22"/>
      <c r="L49" s="22">
        <v>-159123</v>
      </c>
      <c r="M49" s="22"/>
    </row>
    <row r="50" spans="1:13" x14ac:dyDescent="0.35">
      <c r="A50" s="2" t="s">
        <v>176</v>
      </c>
      <c r="B50" s="22">
        <v>-5000</v>
      </c>
      <c r="C50" s="22">
        <v>0</v>
      </c>
      <c r="D50" s="22">
        <v>-3374</v>
      </c>
      <c r="E50" s="22">
        <v>-14822</v>
      </c>
      <c r="F50" s="22">
        <v>-6600</v>
      </c>
      <c r="G50" s="22"/>
      <c r="H50" s="22">
        <v>-8104</v>
      </c>
      <c r="I50" s="22">
        <v>-17588</v>
      </c>
      <c r="J50" s="22">
        <v>0</v>
      </c>
      <c r="L50" s="22">
        <v>-23196</v>
      </c>
      <c r="M50" s="22">
        <v>-32292</v>
      </c>
    </row>
    <row r="51" spans="1:13" x14ac:dyDescent="0.35">
      <c r="A51" s="2" t="s">
        <v>138</v>
      </c>
      <c r="B51" s="22">
        <v>0</v>
      </c>
      <c r="C51" s="22">
        <v>0</v>
      </c>
      <c r="D51" s="22">
        <v>0</v>
      </c>
      <c r="E51" s="22">
        <v>0</v>
      </c>
      <c r="F51" s="22"/>
      <c r="G51" s="22"/>
      <c r="H51" s="22">
        <v>0</v>
      </c>
      <c r="I51" s="22">
        <v>0</v>
      </c>
      <c r="J51" s="22">
        <v>0</v>
      </c>
      <c r="L51" s="22">
        <v>0</v>
      </c>
      <c r="M51" s="22"/>
    </row>
    <row r="52" spans="1:13" x14ac:dyDescent="0.35">
      <c r="A52" s="2" t="s">
        <v>178</v>
      </c>
      <c r="B52" s="22">
        <v>-10410</v>
      </c>
      <c r="C52" s="22">
        <v>-320</v>
      </c>
      <c r="D52" s="22">
        <v>111</v>
      </c>
      <c r="E52" s="22">
        <v>-2504</v>
      </c>
      <c r="F52" s="22">
        <v>-2930</v>
      </c>
      <c r="G52" s="22">
        <v>-8620</v>
      </c>
      <c r="H52" s="22">
        <v>-913</v>
      </c>
      <c r="I52" s="22">
        <v>14486</v>
      </c>
      <c r="J52" s="22">
        <v>-5488</v>
      </c>
      <c r="L52" s="22">
        <v>-13123</v>
      </c>
      <c r="M52" s="22">
        <v>2023</v>
      </c>
    </row>
    <row r="53" spans="1:13" x14ac:dyDescent="0.35">
      <c r="A53" s="2" t="s">
        <v>139</v>
      </c>
      <c r="B53" s="22">
        <v>0</v>
      </c>
      <c r="C53" s="22">
        <v>0</v>
      </c>
      <c r="D53" s="22">
        <v>0</v>
      </c>
      <c r="E53" s="22">
        <v>0</v>
      </c>
      <c r="F53" s="22"/>
      <c r="G53" s="22">
        <v>0</v>
      </c>
      <c r="H53" s="22">
        <v>0</v>
      </c>
      <c r="I53" s="22">
        <v>0</v>
      </c>
      <c r="J53" s="22">
        <v>0</v>
      </c>
      <c r="L53" s="22">
        <v>0</v>
      </c>
      <c r="M53" s="22"/>
    </row>
    <row r="54" spans="1:13" x14ac:dyDescent="0.35">
      <c r="A54" s="2" t="s">
        <v>140</v>
      </c>
      <c r="B54" s="22">
        <v>-2795</v>
      </c>
      <c r="C54" s="22">
        <v>-4902</v>
      </c>
      <c r="D54" s="22">
        <v>-6214</v>
      </c>
      <c r="E54" s="22">
        <v>-6975</v>
      </c>
      <c r="F54" s="22">
        <v>-3109</v>
      </c>
      <c r="G54" s="22">
        <v>-2995</v>
      </c>
      <c r="H54" s="22">
        <v>-7723</v>
      </c>
      <c r="I54" s="22">
        <v>-9416</v>
      </c>
      <c r="J54" s="22">
        <v>-7549</v>
      </c>
      <c r="L54" s="22">
        <v>-20886</v>
      </c>
      <c r="M54" s="22">
        <v>-23243</v>
      </c>
    </row>
    <row r="55" spans="1:13" x14ac:dyDescent="0.35">
      <c r="A55" s="18" t="s">
        <v>141</v>
      </c>
      <c r="B55" s="22">
        <v>-29968</v>
      </c>
      <c r="C55" s="22">
        <v>-6359</v>
      </c>
      <c r="D55" s="22">
        <v>-13004</v>
      </c>
      <c r="E55" s="22">
        <v>-20867</v>
      </c>
      <c r="F55" s="22">
        <v>-20364</v>
      </c>
      <c r="G55" s="22">
        <v>-15273</v>
      </c>
      <c r="H55" s="22">
        <v>-28220</v>
      </c>
      <c r="I55" s="22">
        <v>-59697</v>
      </c>
      <c r="J55" s="22">
        <v>-25316</v>
      </c>
      <c r="L55" s="22">
        <v>-70198</v>
      </c>
      <c r="M55" s="22">
        <v>-123554</v>
      </c>
    </row>
    <row r="56" spans="1:13" x14ac:dyDescent="0.35">
      <c r="A56" s="9" t="s">
        <v>142</v>
      </c>
      <c r="B56" s="24">
        <f>SUM(B48:B55)</f>
        <v>-48173</v>
      </c>
      <c r="C56" s="24">
        <v>-170704</v>
      </c>
      <c r="D56" s="24">
        <v>-22481</v>
      </c>
      <c r="E56" s="24">
        <v>-45168</v>
      </c>
      <c r="F56" s="24">
        <f>SUM(F48:F55)</f>
        <v>-33003</v>
      </c>
      <c r="G56" s="24">
        <f>SUM(G48:G55)</f>
        <v>-26888</v>
      </c>
      <c r="H56" s="24">
        <v>-44960</v>
      </c>
      <c r="I56" s="24">
        <v>-72215</v>
      </c>
      <c r="J56" s="24">
        <v>-38353</v>
      </c>
      <c r="L56" s="24">
        <v>-286526</v>
      </c>
      <c r="M56" s="24">
        <v>-177066</v>
      </c>
    </row>
    <row r="57" spans="1:13" x14ac:dyDescent="0.35">
      <c r="A57" s="4"/>
      <c r="B57" s="22"/>
      <c r="C57" s="22">
        <v>0</v>
      </c>
      <c r="D57" s="22">
        <v>0</v>
      </c>
      <c r="E57" s="22"/>
      <c r="F57" s="22"/>
      <c r="G57" s="22"/>
      <c r="H57" s="22">
        <v>0</v>
      </c>
      <c r="I57" s="22">
        <v>0</v>
      </c>
      <c r="J57" s="22"/>
      <c r="L57" s="22">
        <v>0</v>
      </c>
      <c r="M57" s="22"/>
    </row>
    <row r="58" spans="1:13" x14ac:dyDescent="0.35">
      <c r="A58" s="4" t="s">
        <v>143</v>
      </c>
      <c r="B58" s="22">
        <v>0</v>
      </c>
      <c r="C58" s="22">
        <v>0</v>
      </c>
      <c r="D58" s="22">
        <v>0</v>
      </c>
      <c r="E58" s="22"/>
      <c r="F58" s="22"/>
      <c r="G58" s="22"/>
      <c r="H58" s="22">
        <v>0</v>
      </c>
      <c r="I58" s="22">
        <v>0</v>
      </c>
      <c r="J58" s="22"/>
      <c r="L58" s="22">
        <v>0</v>
      </c>
      <c r="M58" s="22"/>
    </row>
    <row r="59" spans="1:13" x14ac:dyDescent="0.35">
      <c r="A59" s="2" t="s">
        <v>144</v>
      </c>
      <c r="B59" s="23">
        <v>0</v>
      </c>
      <c r="C59" s="23">
        <v>0</v>
      </c>
      <c r="D59" s="23">
        <v>0</v>
      </c>
      <c r="E59" s="23"/>
      <c r="F59" s="23"/>
      <c r="G59" s="23"/>
      <c r="H59" s="23">
        <v>0</v>
      </c>
      <c r="I59" s="23">
        <v>0</v>
      </c>
      <c r="J59" s="23"/>
      <c r="L59" s="23">
        <v>0</v>
      </c>
      <c r="M59" s="23"/>
    </row>
    <row r="60" spans="1:13" x14ac:dyDescent="0.35">
      <c r="A60" s="2" t="s">
        <v>145</v>
      </c>
      <c r="B60" s="23">
        <v>0</v>
      </c>
      <c r="C60" s="23">
        <v>-9422</v>
      </c>
      <c r="D60" s="23">
        <v>-2306</v>
      </c>
      <c r="E60" s="23">
        <v>-1444</v>
      </c>
      <c r="F60" s="23">
        <v>0</v>
      </c>
      <c r="G60" s="23">
        <v>-52790</v>
      </c>
      <c r="H60" s="23">
        <v>0</v>
      </c>
      <c r="I60" s="23">
        <v>0</v>
      </c>
      <c r="J60" s="23">
        <v>-5900</v>
      </c>
      <c r="L60" s="23">
        <v>-13172</v>
      </c>
      <c r="M60" s="23">
        <v>-52790</v>
      </c>
    </row>
    <row r="61" spans="1:13" x14ac:dyDescent="0.35">
      <c r="A61" s="2" t="s">
        <v>200</v>
      </c>
      <c r="B61" s="23"/>
      <c r="C61" s="23"/>
      <c r="D61" s="23"/>
      <c r="E61" s="23"/>
      <c r="F61" s="23"/>
      <c r="G61" s="23">
        <v>-7544</v>
      </c>
      <c r="H61" s="23">
        <v>0</v>
      </c>
      <c r="I61" s="23">
        <v>7544</v>
      </c>
      <c r="J61" s="23"/>
      <c r="L61" s="23"/>
      <c r="M61" s="23"/>
    </row>
    <row r="62" spans="1:13" x14ac:dyDescent="0.35">
      <c r="A62" s="2" t="s">
        <v>146</v>
      </c>
      <c r="B62" s="22">
        <v>0</v>
      </c>
      <c r="C62" s="22">
        <v>-61991</v>
      </c>
      <c r="D62" s="22">
        <v>-1</v>
      </c>
      <c r="E62" s="22">
        <v>0</v>
      </c>
      <c r="F62" s="22">
        <v>0</v>
      </c>
      <c r="G62" s="22">
        <v>-38174</v>
      </c>
      <c r="H62" s="22">
        <v>-1263</v>
      </c>
      <c r="I62" s="22">
        <v>-269</v>
      </c>
      <c r="J62" s="22">
        <v>-24996</v>
      </c>
      <c r="L62" s="22">
        <v>-61992</v>
      </c>
      <c r="M62" s="22">
        <v>-39706</v>
      </c>
    </row>
    <row r="63" spans="1:13" x14ac:dyDescent="0.35">
      <c r="A63" s="2" t="s">
        <v>147</v>
      </c>
      <c r="B63" s="23">
        <v>210000</v>
      </c>
      <c r="C63" s="23">
        <v>479000</v>
      </c>
      <c r="D63" s="23">
        <v>378845</v>
      </c>
      <c r="E63" s="23">
        <v>85383</v>
      </c>
      <c r="F63" s="23">
        <v>5200</v>
      </c>
      <c r="G63" s="23">
        <v>160375</v>
      </c>
      <c r="H63" s="23">
        <v>99567</v>
      </c>
      <c r="I63" s="23">
        <v>200550</v>
      </c>
      <c r="J63" s="23"/>
      <c r="L63" s="22">
        <v>1153228</v>
      </c>
      <c r="M63" s="22">
        <v>465692</v>
      </c>
    </row>
    <row r="64" spans="1:13" x14ac:dyDescent="0.35">
      <c r="A64" s="2" t="s">
        <v>148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/>
      <c r="L64" s="22">
        <v>0</v>
      </c>
      <c r="M64" s="22"/>
    </row>
    <row r="65" spans="1:13" x14ac:dyDescent="0.35">
      <c r="A65" s="2" t="s">
        <v>149</v>
      </c>
      <c r="B65" s="23">
        <v>-223563</v>
      </c>
      <c r="C65" s="23">
        <v>-642776</v>
      </c>
      <c r="D65" s="23">
        <v>-397578</v>
      </c>
      <c r="E65" s="23">
        <v>-57438</v>
      </c>
      <c r="F65" s="23">
        <v>-20007</v>
      </c>
      <c r="G65" s="23">
        <v>-86354</v>
      </c>
      <c r="H65" s="23">
        <v>-37900</v>
      </c>
      <c r="I65" s="23">
        <v>-284886</v>
      </c>
      <c r="J65" s="23">
        <v>-29856</v>
      </c>
      <c r="L65" s="22">
        <v>-1321355</v>
      </c>
      <c r="M65" s="22">
        <v>-429147</v>
      </c>
    </row>
    <row r="66" spans="1:13" x14ac:dyDescent="0.35">
      <c r="A66" s="2" t="s">
        <v>150</v>
      </c>
      <c r="B66" s="23">
        <v>-2489</v>
      </c>
      <c r="C66" s="23">
        <v>-2682</v>
      </c>
      <c r="D66" s="23">
        <v>-2926</v>
      </c>
      <c r="E66" s="23">
        <v>-3255</v>
      </c>
      <c r="F66" s="23">
        <v>-3417</v>
      </c>
      <c r="G66" s="23">
        <v>-3646</v>
      </c>
      <c r="H66" s="23">
        <v>-3949</v>
      </c>
      <c r="I66" s="23">
        <v>-3601</v>
      </c>
      <c r="J66" s="23">
        <v>-3855</v>
      </c>
      <c r="L66" s="22">
        <v>-11352</v>
      </c>
      <c r="M66" s="22">
        <v>-14613</v>
      </c>
    </row>
    <row r="67" spans="1:13" x14ac:dyDescent="0.35">
      <c r="A67" s="2" t="s">
        <v>151</v>
      </c>
      <c r="B67" s="23">
        <v>-1937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-1500</v>
      </c>
      <c r="L67" s="22">
        <v>-1937</v>
      </c>
      <c r="M67" s="22"/>
    </row>
    <row r="68" spans="1:13" x14ac:dyDescent="0.35">
      <c r="A68" s="2" t="s">
        <v>152</v>
      </c>
      <c r="B68" s="23">
        <v>0</v>
      </c>
      <c r="C68" s="23">
        <v>-5173</v>
      </c>
      <c r="D68" s="23">
        <v>-4028</v>
      </c>
      <c r="E68" s="23">
        <v>0</v>
      </c>
      <c r="F68" s="23">
        <v>-393</v>
      </c>
      <c r="G68" s="23">
        <v>-1284</v>
      </c>
      <c r="H68" s="23">
        <v>0</v>
      </c>
      <c r="I68" s="23">
        <v>0</v>
      </c>
      <c r="J68" s="23">
        <v>0</v>
      </c>
      <c r="L68" s="22">
        <v>-9201</v>
      </c>
      <c r="M68" s="22">
        <v>-1677</v>
      </c>
    </row>
    <row r="69" spans="1:13" x14ac:dyDescent="0.35">
      <c r="A69" s="77" t="s">
        <v>153</v>
      </c>
      <c r="B69" s="23">
        <v>347</v>
      </c>
      <c r="C69" s="23">
        <v>2173</v>
      </c>
      <c r="D69" s="23">
        <v>132</v>
      </c>
      <c r="E69" s="23">
        <v>147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L69" s="22">
        <v>2799</v>
      </c>
      <c r="M69" s="22"/>
    </row>
    <row r="70" spans="1:13" x14ac:dyDescent="0.35">
      <c r="A70" s="9" t="s">
        <v>154</v>
      </c>
      <c r="B70" s="24">
        <f>SUM(B58:B69)</f>
        <v>-17642</v>
      </c>
      <c r="C70" s="24">
        <v>-240871</v>
      </c>
      <c r="D70" s="24">
        <v>-27862</v>
      </c>
      <c r="E70" s="24">
        <v>23393</v>
      </c>
      <c r="F70" s="24">
        <f>SUM(F60:F69)</f>
        <v>-18617</v>
      </c>
      <c r="G70" s="24">
        <f>SUM(G60:G69)</f>
        <v>-29417</v>
      </c>
      <c r="H70" s="24">
        <v>56455</v>
      </c>
      <c r="I70" s="24">
        <v>-80662</v>
      </c>
      <c r="J70" s="24">
        <v>-66107</v>
      </c>
      <c r="L70" s="24">
        <v>-262982</v>
      </c>
      <c r="M70" s="24">
        <v>-72241</v>
      </c>
    </row>
    <row r="71" spans="1:13" x14ac:dyDescent="0.35">
      <c r="A71" s="9"/>
      <c r="B71" s="25"/>
      <c r="C71" s="25">
        <v>0</v>
      </c>
      <c r="D71" s="25">
        <v>0</v>
      </c>
      <c r="E71" s="25"/>
      <c r="F71" s="25"/>
      <c r="G71" s="25"/>
      <c r="H71" s="25">
        <v>0</v>
      </c>
      <c r="I71" s="25">
        <v>0</v>
      </c>
      <c r="J71" s="25"/>
      <c r="L71" s="25">
        <v>0</v>
      </c>
      <c r="M71" s="25"/>
    </row>
    <row r="72" spans="1:13" x14ac:dyDescent="0.35">
      <c r="A72" s="9" t="s">
        <v>155</v>
      </c>
      <c r="B72" s="22">
        <v>-461</v>
      </c>
      <c r="C72" s="22">
        <v>-1673</v>
      </c>
      <c r="D72" s="22">
        <v>329</v>
      </c>
      <c r="E72" s="22">
        <v>-2213</v>
      </c>
      <c r="F72" s="22">
        <v>1976</v>
      </c>
      <c r="G72" s="22">
        <v>1251</v>
      </c>
      <c r="H72" s="22">
        <v>608</v>
      </c>
      <c r="I72" s="22">
        <v>-807</v>
      </c>
      <c r="J72" s="22">
        <v>848</v>
      </c>
      <c r="L72" s="22">
        <v>-4018</v>
      </c>
      <c r="M72" s="22">
        <v>3028</v>
      </c>
    </row>
    <row r="73" spans="1:13" x14ac:dyDescent="0.35">
      <c r="A73" s="9"/>
      <c r="B73" s="25"/>
      <c r="C73" s="25">
        <v>0</v>
      </c>
      <c r="D73" s="25">
        <v>0</v>
      </c>
      <c r="E73" s="25">
        <v>0</v>
      </c>
      <c r="F73" s="25"/>
      <c r="G73" s="25"/>
      <c r="H73" s="25">
        <v>0</v>
      </c>
      <c r="I73" s="25">
        <v>0</v>
      </c>
      <c r="J73" s="25"/>
      <c r="L73" s="25"/>
      <c r="M73" s="25"/>
    </row>
    <row r="74" spans="1:13" ht="15" thickBot="1" x14ac:dyDescent="0.4">
      <c r="A74" s="34" t="s">
        <v>156</v>
      </c>
      <c r="B74" s="26">
        <v>16974.032999999996</v>
      </c>
      <c r="C74" s="26">
        <v>-80706.032999999996</v>
      </c>
      <c r="D74" s="26">
        <v>-104020</v>
      </c>
      <c r="E74" s="26">
        <v>143306</v>
      </c>
      <c r="F74" s="26">
        <v>-101528</v>
      </c>
      <c r="G74" s="26">
        <v>210475</v>
      </c>
      <c r="H74" s="26">
        <v>129663</v>
      </c>
      <c r="I74" s="26">
        <v>-187177</v>
      </c>
      <c r="J74" s="26">
        <v>-12567</v>
      </c>
      <c r="L74" s="26">
        <v>-24446</v>
      </c>
      <c r="M74" s="26">
        <v>51433</v>
      </c>
    </row>
    <row r="75" spans="1:13" ht="15" thickTop="1" x14ac:dyDescent="0.35">
      <c r="A75" s="4"/>
      <c r="B75" s="22"/>
      <c r="C75" s="22"/>
      <c r="D75" s="22"/>
      <c r="E75" s="22"/>
      <c r="F75" s="22"/>
      <c r="G75" s="22"/>
      <c r="H75" s="22"/>
      <c r="I75" s="22"/>
      <c r="J75" s="22"/>
      <c r="L75" s="22"/>
      <c r="M75" s="22"/>
    </row>
    <row r="76" spans="1:13" x14ac:dyDescent="0.35">
      <c r="A76" s="4" t="s">
        <v>157</v>
      </c>
      <c r="B76" s="22" t="e">
        <f>#REF!</f>
        <v>#REF!</v>
      </c>
      <c r="C76" s="22">
        <v>608349</v>
      </c>
      <c r="D76" s="22">
        <v>527643</v>
      </c>
      <c r="E76" s="22">
        <v>423623</v>
      </c>
      <c r="F76" s="22">
        <f>E77</f>
        <v>566929</v>
      </c>
      <c r="G76" s="22">
        <v>465401</v>
      </c>
      <c r="H76" s="22">
        <v>675876</v>
      </c>
      <c r="I76" s="22">
        <v>805539</v>
      </c>
      <c r="J76" s="22">
        <v>618362</v>
      </c>
      <c r="L76" s="22">
        <v>591375</v>
      </c>
      <c r="M76" s="22">
        <v>566929</v>
      </c>
    </row>
    <row r="77" spans="1:13" x14ac:dyDescent="0.35">
      <c r="A77" s="4" t="s">
        <v>158</v>
      </c>
      <c r="B77" s="22">
        <v>608349</v>
      </c>
      <c r="C77" s="22">
        <v>527643</v>
      </c>
      <c r="D77" s="22">
        <v>423623</v>
      </c>
      <c r="E77" s="22">
        <v>566929</v>
      </c>
      <c r="F77" s="22">
        <v>465401</v>
      </c>
      <c r="G77" s="22">
        <v>675876</v>
      </c>
      <c r="H77" s="22">
        <v>805539</v>
      </c>
      <c r="I77" s="22">
        <v>618362</v>
      </c>
      <c r="J77" s="22">
        <v>605795</v>
      </c>
      <c r="L77" s="22">
        <v>566929</v>
      </c>
      <c r="M77" s="22">
        <v>618362</v>
      </c>
    </row>
    <row r="78" spans="1:13" x14ac:dyDescent="0.35">
      <c r="A78" s="4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</row>
    <row r="79" spans="1:13" ht="15" thickBot="1" x14ac:dyDescent="0.4">
      <c r="A79" s="34" t="s">
        <v>159</v>
      </c>
      <c r="B79" s="26" t="e">
        <f t="shared" ref="B79" si="0">B77-B76</f>
        <v>#REF!</v>
      </c>
      <c r="C79" s="26">
        <v>-80706</v>
      </c>
      <c r="D79" s="26">
        <v>-104020</v>
      </c>
      <c r="E79" s="26">
        <v>143306</v>
      </c>
      <c r="F79" s="26">
        <f>F77-F76</f>
        <v>-101528</v>
      </c>
      <c r="G79" s="26">
        <v>210475</v>
      </c>
      <c r="H79" s="26">
        <v>129663</v>
      </c>
      <c r="I79" s="26">
        <v>-187177</v>
      </c>
      <c r="J79" s="26">
        <v>-12567</v>
      </c>
      <c r="L79" s="26">
        <v>-24446</v>
      </c>
      <c r="M79" s="26">
        <v>51433</v>
      </c>
    </row>
    <row r="80" spans="1:13" ht="15" thickTop="1" x14ac:dyDescent="0.35"/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O19"/>
  <sheetViews>
    <sheetView showGridLines="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R24" sqref="R24"/>
    </sheetView>
  </sheetViews>
  <sheetFormatPr defaultRowHeight="14.5" x14ac:dyDescent="0.35"/>
  <cols>
    <col min="1" max="1" width="53.54296875" bestFit="1" customWidth="1"/>
    <col min="2" max="2" width="12.90625" style="115" hidden="1" customWidth="1"/>
    <col min="3" max="5" width="12.90625" hidden="1" customWidth="1"/>
    <col min="6" max="10" width="12.90625" bestFit="1" customWidth="1"/>
    <col min="11" max="14" width="10.453125" bestFit="1" customWidth="1"/>
  </cols>
  <sheetData>
    <row r="1" spans="1:275" s="4" customFormat="1" ht="44.15" customHeight="1" thickBot="1" x14ac:dyDescent="0.35">
      <c r="A1" s="146" t="s">
        <v>185</v>
      </c>
      <c r="B1" s="114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</row>
    <row r="2" spans="1:275" ht="15" thickTop="1" x14ac:dyDescent="0.35"/>
    <row r="3" spans="1:275" x14ac:dyDescent="0.35">
      <c r="A3" s="132" t="s">
        <v>160</v>
      </c>
      <c r="B3" s="133" t="s">
        <v>2</v>
      </c>
      <c r="C3" s="134" t="s">
        <v>1</v>
      </c>
      <c r="D3" s="134" t="s">
        <v>0</v>
      </c>
      <c r="E3" s="134" t="s">
        <v>3</v>
      </c>
      <c r="F3" s="134" t="s">
        <v>177</v>
      </c>
      <c r="G3" s="134" t="s">
        <v>179</v>
      </c>
      <c r="H3" s="135" t="s">
        <v>180</v>
      </c>
      <c r="I3" s="135" t="s">
        <v>182</v>
      </c>
      <c r="J3" s="135" t="s">
        <v>197</v>
      </c>
      <c r="K3" s="135" t="s">
        <v>198</v>
      </c>
      <c r="L3" s="135" t="s">
        <v>202</v>
      </c>
      <c r="M3" s="135" t="s">
        <v>204</v>
      </c>
      <c r="N3" s="135" t="s">
        <v>205</v>
      </c>
    </row>
    <row r="5" spans="1:275" ht="21" customHeight="1" x14ac:dyDescent="0.35">
      <c r="A5" t="s">
        <v>186</v>
      </c>
      <c r="B5" s="10" t="e">
        <f>SUM(DRE!#REF!)</f>
        <v>#REF!</v>
      </c>
      <c r="C5" s="10" t="e">
        <f>SUM(DRE!#REF!)</f>
        <v>#REF!</v>
      </c>
      <c r="D5" s="10" t="e">
        <f>SUM(DRE!#REF!)</f>
        <v>#REF!</v>
      </c>
      <c r="E5" s="10" t="e">
        <f>SUM(DRE!#REF!)</f>
        <v>#REF!</v>
      </c>
      <c r="F5" s="10">
        <f>SUM(DRE!B36:B36)</f>
        <v>102468</v>
      </c>
      <c r="G5" s="10">
        <f>SUM(DRE!B36:C36)</f>
        <v>173476</v>
      </c>
      <c r="H5" s="10">
        <f>SUM(DRE!B36:D36)</f>
        <v>226981</v>
      </c>
      <c r="I5" s="10">
        <f>SUM(DRE!B36:E36)</f>
        <v>309510</v>
      </c>
      <c r="J5" s="10">
        <f>SUM(DRE!C36:F36)</f>
        <v>240890</v>
      </c>
      <c r="K5" s="10">
        <f>SUM(DRE!D36:G36)</f>
        <v>225030</v>
      </c>
      <c r="L5" s="10">
        <v>220840</v>
      </c>
      <c r="M5" s="10">
        <v>230002</v>
      </c>
      <c r="N5" s="10">
        <v>247704</v>
      </c>
    </row>
    <row r="6" spans="1:275" x14ac:dyDescent="0.35">
      <c r="A6" s="112" t="s">
        <v>187</v>
      </c>
      <c r="B6" s="116" t="e">
        <f>SUM(DRE!#REF!)</f>
        <v>#REF!</v>
      </c>
      <c r="C6" s="116" t="e">
        <f>SUM(DRE!#REF!)</f>
        <v>#REF!</v>
      </c>
      <c r="D6" s="116" t="e">
        <f>SUM(DRE!#REF!)</f>
        <v>#REF!</v>
      </c>
      <c r="E6" s="116" t="e">
        <f>SUM(DRE!#REF!)</f>
        <v>#REF!</v>
      </c>
      <c r="F6" s="116">
        <f>SUM(DRE!B51:B52)</f>
        <v>-117</v>
      </c>
      <c r="G6" s="116">
        <f>SUM(DRE!B51:C52)</f>
        <v>-1313</v>
      </c>
      <c r="H6" s="116">
        <f>SUM(DRE!B51:D52)</f>
        <v>-3370</v>
      </c>
      <c r="I6" s="116">
        <f>SUM(DRE!B51:E52)</f>
        <v>-17098</v>
      </c>
      <c r="J6" s="116">
        <f>SUM(DRE!C51:F52)</f>
        <v>-18778</v>
      </c>
      <c r="K6" s="116">
        <f>SUM(DRE!D51:G52)</f>
        <v>-17815</v>
      </c>
      <c r="L6" s="116">
        <v>-17238</v>
      </c>
      <c r="M6" s="116">
        <v>-7965</v>
      </c>
      <c r="N6" s="116">
        <v>-13547</v>
      </c>
    </row>
    <row r="7" spans="1:275" x14ac:dyDescent="0.35">
      <c r="A7" s="113" t="s">
        <v>188</v>
      </c>
      <c r="B7" s="117" t="e">
        <f>SUM(B5:B6)</f>
        <v>#REF!</v>
      </c>
      <c r="C7" s="117" t="e">
        <f t="shared" ref="C7:I7" si="0">SUM(C5:C6)</f>
        <v>#REF!</v>
      </c>
      <c r="D7" s="117" t="e">
        <f t="shared" si="0"/>
        <v>#REF!</v>
      </c>
      <c r="E7" s="117" t="e">
        <f t="shared" si="0"/>
        <v>#REF!</v>
      </c>
      <c r="F7" s="117">
        <f t="shared" si="0"/>
        <v>102351</v>
      </c>
      <c r="G7" s="117">
        <f t="shared" si="0"/>
        <v>172163</v>
      </c>
      <c r="H7" s="117">
        <f t="shared" si="0"/>
        <v>223611</v>
      </c>
      <c r="I7" s="117">
        <f t="shared" si="0"/>
        <v>292412</v>
      </c>
      <c r="J7" s="117">
        <f t="shared" ref="J7:K7" si="1">SUM(J5:J6)</f>
        <v>222112</v>
      </c>
      <c r="K7" s="117">
        <f t="shared" si="1"/>
        <v>207215</v>
      </c>
      <c r="L7" s="117">
        <v>203602</v>
      </c>
      <c r="M7" s="117">
        <v>222037</v>
      </c>
      <c r="N7" s="117">
        <v>234157</v>
      </c>
    </row>
    <row r="9" spans="1:275" x14ac:dyDescent="0.35">
      <c r="A9" t="s">
        <v>189</v>
      </c>
      <c r="B9" s="10" t="e">
        <f>BP!#REF!</f>
        <v>#REF!</v>
      </c>
      <c r="C9" s="10" t="e">
        <f>BP!#REF!</f>
        <v>#REF!</v>
      </c>
      <c r="D9" s="10" t="e">
        <f>BP!#REF!</f>
        <v>#REF!</v>
      </c>
      <c r="E9" s="10" t="e">
        <f>BP!#REF!</f>
        <v>#REF!</v>
      </c>
      <c r="F9" s="10">
        <f>BP!B9</f>
        <v>1074140</v>
      </c>
      <c r="G9" s="10">
        <f>BP!C9</f>
        <v>1243493</v>
      </c>
      <c r="H9" s="10">
        <f>BP!D9</f>
        <v>1236282</v>
      </c>
      <c r="I9" s="10">
        <f>BP!E9</f>
        <v>1096246</v>
      </c>
      <c r="J9" s="10">
        <f>BP!F9</f>
        <v>1087702</v>
      </c>
      <c r="K9" s="10">
        <f>BP!G9</f>
        <v>1002041</v>
      </c>
      <c r="L9" s="10">
        <v>1176019</v>
      </c>
      <c r="M9" s="10">
        <v>1137592</v>
      </c>
      <c r="N9" s="10">
        <v>1331345</v>
      </c>
    </row>
    <row r="10" spans="1:275" x14ac:dyDescent="0.35">
      <c r="A10" t="s">
        <v>190</v>
      </c>
      <c r="B10" s="10" t="e">
        <f>BP!#REF!+BP!#REF!</f>
        <v>#REF!</v>
      </c>
      <c r="C10" s="10" t="e">
        <f>BP!#REF!+BP!#REF!</f>
        <v>#REF!</v>
      </c>
      <c r="D10" s="10" t="e">
        <f>BP!#REF!+BP!#REF!</f>
        <v>#REF!</v>
      </c>
      <c r="E10" s="10" t="e">
        <f>BP!#REF!+BP!#REF!</f>
        <v>#REF!</v>
      </c>
      <c r="F10" s="10">
        <f>BP!B8+BP!B10</f>
        <v>1322945</v>
      </c>
      <c r="G10" s="10">
        <f>BP!C8+BP!C10</f>
        <v>864683</v>
      </c>
      <c r="H10" s="10">
        <f>BP!D8+BP!D10</f>
        <v>839455</v>
      </c>
      <c r="I10" s="10">
        <f>BP!E8+BP!E10</f>
        <v>887974</v>
      </c>
      <c r="J10" s="10">
        <f>BP!F8+BP!F10</f>
        <v>831552</v>
      </c>
      <c r="K10" s="10">
        <f>BP!G8+BP!G10</f>
        <v>685548</v>
      </c>
      <c r="L10" s="10">
        <v>652877</v>
      </c>
      <c r="M10" s="10">
        <v>769735</v>
      </c>
      <c r="N10" s="10">
        <v>555913</v>
      </c>
    </row>
    <row r="11" spans="1:275" x14ac:dyDescent="0.35">
      <c r="A11" s="112" t="s">
        <v>191</v>
      </c>
      <c r="B11" s="116" t="e">
        <f>-BP!#REF!</f>
        <v>#REF!</v>
      </c>
      <c r="C11" s="116" t="e">
        <f>-BP!#REF!</f>
        <v>#REF!</v>
      </c>
      <c r="D11" s="116" t="e">
        <f>-BP!#REF!</f>
        <v>#REF!</v>
      </c>
      <c r="E11" s="116" t="e">
        <f>-BP!#REF!</f>
        <v>#REF!</v>
      </c>
      <c r="F11" s="116">
        <f>-BP!B40</f>
        <v>-612924</v>
      </c>
      <c r="G11" s="116">
        <f>-BP!C40</f>
        <v>-714844</v>
      </c>
      <c r="H11" s="116">
        <f>-BP!D40</f>
        <v>-612011</v>
      </c>
      <c r="I11" s="116">
        <f>-BP!E40</f>
        <v>-658247</v>
      </c>
      <c r="J11" s="116">
        <f>-BP!F40</f>
        <v>-521142</v>
      </c>
      <c r="K11" s="116">
        <f>-BP!G40</f>
        <v>-467692</v>
      </c>
      <c r="L11" s="116">
        <v>-675370</v>
      </c>
      <c r="M11" s="116">
        <v>-692278</v>
      </c>
      <c r="N11" s="116">
        <v>-626749</v>
      </c>
    </row>
    <row r="12" spans="1:275" x14ac:dyDescent="0.35">
      <c r="A12" s="113" t="s">
        <v>192</v>
      </c>
      <c r="B12" s="117" t="e">
        <f>SUM(B9:B11)</f>
        <v>#REF!</v>
      </c>
      <c r="C12" s="117" t="e">
        <f t="shared" ref="C12:I12" si="2">SUM(C9:C11)</f>
        <v>#REF!</v>
      </c>
      <c r="D12" s="117" t="e">
        <f t="shared" si="2"/>
        <v>#REF!</v>
      </c>
      <c r="E12" s="117" t="e">
        <f t="shared" si="2"/>
        <v>#REF!</v>
      </c>
      <c r="F12" s="117">
        <f t="shared" si="2"/>
        <v>1784161</v>
      </c>
      <c r="G12" s="117">
        <f t="shared" si="2"/>
        <v>1393332</v>
      </c>
      <c r="H12" s="117">
        <f t="shared" si="2"/>
        <v>1463726</v>
      </c>
      <c r="I12" s="117">
        <f t="shared" si="2"/>
        <v>1325973</v>
      </c>
      <c r="J12" s="117">
        <f t="shared" ref="J12:K12" si="3">SUM(J9:J11)</f>
        <v>1398112</v>
      </c>
      <c r="K12" s="117">
        <f t="shared" si="3"/>
        <v>1219897</v>
      </c>
      <c r="L12" s="117">
        <v>1153526</v>
      </c>
      <c r="M12" s="117">
        <v>1215049</v>
      </c>
      <c r="N12" s="117">
        <v>1260509</v>
      </c>
    </row>
    <row r="13" spans="1:275" x14ac:dyDescent="0.35">
      <c r="A13" s="3"/>
    </row>
    <row r="14" spans="1:275" x14ac:dyDescent="0.35">
      <c r="A14" t="s">
        <v>193</v>
      </c>
      <c r="B14" s="10" t="e">
        <f>BP!#REF!</f>
        <v>#REF!</v>
      </c>
      <c r="C14" s="10" t="e">
        <f>BP!#REF!</f>
        <v>#REF!</v>
      </c>
      <c r="D14" s="10" t="e">
        <f>BP!#REF!</f>
        <v>#REF!</v>
      </c>
      <c r="E14" s="10" t="e">
        <f>BP!#REF!</f>
        <v>#REF!</v>
      </c>
      <c r="F14" s="10">
        <f>BP!B31</f>
        <v>528915</v>
      </c>
      <c r="G14" s="10">
        <f>BP!C31</f>
        <v>675867</v>
      </c>
      <c r="H14" s="10">
        <f>BP!D31</f>
        <v>683728</v>
      </c>
      <c r="I14" s="10">
        <f>BP!E31</f>
        <v>733438</v>
      </c>
      <c r="J14" s="10">
        <f>BP!F31</f>
        <v>742818</v>
      </c>
      <c r="K14" s="10">
        <f>BP!G31</f>
        <v>773687</v>
      </c>
      <c r="L14" s="10">
        <v>795386</v>
      </c>
      <c r="M14" s="10">
        <v>857192</v>
      </c>
      <c r="N14" s="10">
        <v>874084</v>
      </c>
    </row>
    <row r="15" spans="1:275" x14ac:dyDescent="0.35">
      <c r="A15" s="112" t="s">
        <v>194</v>
      </c>
      <c r="B15" s="116" t="e">
        <f>BP!#REF!+BP!#REF!</f>
        <v>#REF!</v>
      </c>
      <c r="C15" s="116" t="e">
        <f>BP!#REF!+BP!#REF!</f>
        <v>#REF!</v>
      </c>
      <c r="D15" s="116" t="e">
        <f>BP!#REF!+BP!#REF!</f>
        <v>#REF!</v>
      </c>
      <c r="E15" s="116" t="e">
        <f>BP!#REF!+BP!#REF!</f>
        <v>#REF!</v>
      </c>
      <c r="F15" s="116">
        <f>BP!B19+BP!B24</f>
        <v>31779</v>
      </c>
      <c r="G15" s="116">
        <f>BP!C19+BP!C24</f>
        <v>206483</v>
      </c>
      <c r="H15" s="116">
        <f>BP!D19+BP!D24</f>
        <v>190739</v>
      </c>
      <c r="I15" s="116">
        <f>BP!E19+BP!E24</f>
        <v>187733</v>
      </c>
      <c r="J15" s="116">
        <f>BP!F19+BP!F24</f>
        <v>191012</v>
      </c>
      <c r="K15" s="116">
        <f>BP!G19+BP!G24</f>
        <v>123024</v>
      </c>
      <c r="L15" s="116">
        <v>172447</v>
      </c>
      <c r="M15" s="116">
        <v>275319</v>
      </c>
      <c r="N15" s="116">
        <v>254159</v>
      </c>
    </row>
    <row r="16" spans="1:275" x14ac:dyDescent="0.35">
      <c r="A16" s="113" t="s">
        <v>195</v>
      </c>
      <c r="B16" s="117" t="e">
        <f>B15+B14+B12</f>
        <v>#REF!</v>
      </c>
      <c r="C16" s="117" t="e">
        <f t="shared" ref="C16:I16" si="4">C15+C14+C12</f>
        <v>#REF!</v>
      </c>
      <c r="D16" s="117" t="e">
        <f t="shared" si="4"/>
        <v>#REF!</v>
      </c>
      <c r="E16" s="117" t="e">
        <f t="shared" si="4"/>
        <v>#REF!</v>
      </c>
      <c r="F16" s="117">
        <f t="shared" si="4"/>
        <v>2344855</v>
      </c>
      <c r="G16" s="117">
        <f t="shared" si="4"/>
        <v>2275682</v>
      </c>
      <c r="H16" s="117">
        <f t="shared" si="4"/>
        <v>2338193</v>
      </c>
      <c r="I16" s="117">
        <f t="shared" si="4"/>
        <v>2247144</v>
      </c>
      <c r="J16" s="117">
        <f t="shared" ref="J16:K16" si="5">J15+J14+J12</f>
        <v>2331942</v>
      </c>
      <c r="K16" s="117">
        <f t="shared" si="5"/>
        <v>2116608</v>
      </c>
      <c r="L16" s="117">
        <v>2121359</v>
      </c>
      <c r="M16" s="117">
        <v>2347560</v>
      </c>
      <c r="N16" s="117">
        <v>2388752</v>
      </c>
    </row>
    <row r="17" spans="1:14" x14ac:dyDescent="0.35">
      <c r="A17" s="113" t="s">
        <v>196</v>
      </c>
      <c r="B17" s="117"/>
      <c r="C17" s="117"/>
      <c r="D17" s="117"/>
      <c r="E17" s="117"/>
      <c r="F17" s="117">
        <v>2265467</v>
      </c>
      <c r="G17" s="117">
        <v>2230255.5</v>
      </c>
      <c r="H17" s="117">
        <v>2238887.5</v>
      </c>
      <c r="I17" s="117">
        <v>2282620.5</v>
      </c>
      <c r="J17" s="117">
        <v>2338398.5</v>
      </c>
      <c r="K17" s="117">
        <v>2196145</v>
      </c>
      <c r="L17" s="117">
        <v>2229776</v>
      </c>
      <c r="M17" s="117">
        <v>2297352</v>
      </c>
      <c r="N17" s="117">
        <v>2360347</v>
      </c>
    </row>
    <row r="19" spans="1:14" s="3" customFormat="1" x14ac:dyDescent="0.35">
      <c r="A19" s="136" t="s">
        <v>185</v>
      </c>
      <c r="B19" s="137"/>
      <c r="C19" s="136"/>
      <c r="D19" s="136"/>
      <c r="E19" s="136"/>
      <c r="F19" s="138">
        <f t="shared" ref="F19:H19" si="6">F7/F17</f>
        <v>4.5178764466664051E-2</v>
      </c>
      <c r="G19" s="138">
        <f t="shared" si="6"/>
        <v>7.7194294555040885E-2</v>
      </c>
      <c r="H19" s="138">
        <f t="shared" si="6"/>
        <v>9.9875942851081173E-2</v>
      </c>
      <c r="I19" s="138">
        <f>I7/I17</f>
        <v>0.12810364228306895</v>
      </c>
      <c r="J19" s="138">
        <f>J7/J17</f>
        <v>9.4984665787289896E-2</v>
      </c>
      <c r="K19" s="138">
        <f>K7/K17</f>
        <v>9.4353970252419581E-2</v>
      </c>
      <c r="L19" s="138">
        <v>9.1310517289629092E-2</v>
      </c>
      <c r="M19" s="138">
        <f>M7/M17</f>
        <v>9.6649098614404752E-2</v>
      </c>
      <c r="N19" s="138">
        <f>N7/N17</f>
        <v>9.9204481374984277E-2</v>
      </c>
    </row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theme="4" tint="-0.249977111117893"/>
  </sheetPr>
  <dimension ref="A1:JL34"/>
  <sheetViews>
    <sheetView showGridLines="0" zoomScaleNormal="100" workbookViewId="0">
      <pane ySplit="3" topLeftCell="A4" activePane="bottomLeft" state="frozen"/>
      <selection pane="bottomLeft" activeCell="L19" sqref="L19"/>
    </sheetView>
  </sheetViews>
  <sheetFormatPr defaultRowHeight="14.5" x14ac:dyDescent="0.35"/>
  <cols>
    <col min="1" max="1" width="38.54296875" customWidth="1"/>
    <col min="2" max="2" width="33.08984375" bestFit="1" customWidth="1"/>
    <col min="3" max="3" width="35.453125" bestFit="1" customWidth="1"/>
    <col min="4" max="4" width="35.08984375" bestFit="1" customWidth="1"/>
    <col min="5" max="5" width="32.36328125" bestFit="1" customWidth="1"/>
  </cols>
  <sheetData>
    <row r="1" spans="1:272" s="4" customFormat="1" ht="43.5" customHeight="1" thickBot="1" x14ac:dyDescent="0.35">
      <c r="A1" s="123" t="s">
        <v>220</v>
      </c>
      <c r="B1" s="8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</row>
    <row r="2" spans="1:272" ht="15" thickTop="1" x14ac:dyDescent="0.35">
      <c r="B2" s="36"/>
    </row>
    <row r="3" spans="1:272" ht="15" customHeight="1" x14ac:dyDescent="0.35">
      <c r="A3" s="139" t="s">
        <v>164</v>
      </c>
      <c r="B3" s="140" t="s">
        <v>163</v>
      </c>
      <c r="C3" s="140" t="s">
        <v>162</v>
      </c>
      <c r="D3" s="140" t="s">
        <v>161</v>
      </c>
      <c r="E3" s="141" t="s">
        <v>165</v>
      </c>
    </row>
    <row r="4" spans="1:272" ht="15" customHeight="1" x14ac:dyDescent="0.35">
      <c r="A4" s="52" t="s">
        <v>166</v>
      </c>
      <c r="B4" s="53">
        <v>46021</v>
      </c>
      <c r="C4" s="53">
        <v>46052</v>
      </c>
      <c r="D4" s="54">
        <v>0.17958384275</v>
      </c>
      <c r="E4" s="55">
        <v>25000</v>
      </c>
    </row>
    <row r="5" spans="1:272" ht="15" customHeight="1" x14ac:dyDescent="0.35">
      <c r="A5" s="93" t="s">
        <v>166</v>
      </c>
      <c r="B5" s="56">
        <v>45777</v>
      </c>
      <c r="C5" s="56">
        <v>45807</v>
      </c>
      <c r="D5" s="57">
        <v>0.27374304253999998</v>
      </c>
      <c r="E5" s="58">
        <v>38179.145259999998</v>
      </c>
    </row>
    <row r="6" spans="1:272" ht="15" customHeight="1" x14ac:dyDescent="0.35">
      <c r="A6" s="52" t="s">
        <v>166</v>
      </c>
      <c r="B6" s="53">
        <v>45412</v>
      </c>
      <c r="C6" s="53">
        <v>45443</v>
      </c>
      <c r="D6" s="54">
        <v>0.41822772741999997</v>
      </c>
      <c r="E6" s="55">
        <v>58604.930679999998</v>
      </c>
    </row>
    <row r="7" spans="1:272" ht="15" customHeight="1" x14ac:dyDescent="0.35">
      <c r="A7" s="147" t="s">
        <v>166</v>
      </c>
      <c r="B7" s="150">
        <v>45044</v>
      </c>
      <c r="C7" s="48" t="s">
        <v>171</v>
      </c>
      <c r="D7" s="153">
        <v>0.51405510683370603</v>
      </c>
      <c r="E7" s="49">
        <v>25196.651229999999</v>
      </c>
    </row>
    <row r="8" spans="1:272" x14ac:dyDescent="0.35">
      <c r="A8" s="149"/>
      <c r="B8" s="152"/>
      <c r="C8" s="50" t="s">
        <v>172</v>
      </c>
      <c r="D8" s="155"/>
      <c r="E8" s="51">
        <v>46793.78</v>
      </c>
      <c r="G8" s="99"/>
    </row>
    <row r="9" spans="1:272" x14ac:dyDescent="0.35">
      <c r="A9" s="166" t="s">
        <v>166</v>
      </c>
      <c r="B9" s="168">
        <v>44680</v>
      </c>
      <c r="C9" s="44" t="s">
        <v>5</v>
      </c>
      <c r="D9" s="170">
        <v>0.34</v>
      </c>
      <c r="E9" s="45">
        <f>16646473.261/1000</f>
        <v>16646.473260999999</v>
      </c>
    </row>
    <row r="10" spans="1:272" x14ac:dyDescent="0.35">
      <c r="A10" s="167"/>
      <c r="B10" s="169"/>
      <c r="C10" s="46" t="s">
        <v>6</v>
      </c>
      <c r="D10" s="171"/>
      <c r="E10" s="47">
        <f>30914878.9/1000</f>
        <v>30914.8789</v>
      </c>
    </row>
    <row r="11" spans="1:272" ht="15" customHeight="1" x14ac:dyDescent="0.35">
      <c r="A11" s="147" t="s">
        <v>166</v>
      </c>
      <c r="B11" s="150">
        <v>44316</v>
      </c>
      <c r="C11" s="48" t="s">
        <v>7</v>
      </c>
      <c r="D11" s="153">
        <v>0.341616232023573</v>
      </c>
      <c r="E11" s="49">
        <v>11704.50275</v>
      </c>
    </row>
    <row r="12" spans="1:272" x14ac:dyDescent="0.35">
      <c r="A12" s="148"/>
      <c r="B12" s="151"/>
      <c r="C12" s="38" t="s">
        <v>8</v>
      </c>
      <c r="D12" s="154"/>
      <c r="E12" s="39">
        <v>12044.93231</v>
      </c>
    </row>
    <row r="13" spans="1:272" x14ac:dyDescent="0.35">
      <c r="A13" s="149"/>
      <c r="B13" s="152"/>
      <c r="C13" s="50" t="s">
        <v>9</v>
      </c>
      <c r="D13" s="155"/>
      <c r="E13" s="51">
        <v>24022.257690000002</v>
      </c>
    </row>
    <row r="14" spans="1:272" ht="15" customHeight="1" x14ac:dyDescent="0.35">
      <c r="A14" s="52" t="s">
        <v>166</v>
      </c>
      <c r="B14" s="53">
        <v>44175</v>
      </c>
      <c r="C14" s="53">
        <v>44180</v>
      </c>
      <c r="D14" s="54">
        <v>3.2099999999999997E-2</v>
      </c>
      <c r="E14" s="55">
        <v>4556.2835100000002</v>
      </c>
    </row>
    <row r="15" spans="1:272" ht="15" customHeight="1" x14ac:dyDescent="0.35">
      <c r="A15" s="93" t="s">
        <v>166</v>
      </c>
      <c r="B15" s="56">
        <v>42853</v>
      </c>
      <c r="C15" s="56">
        <v>43084</v>
      </c>
      <c r="D15" s="57">
        <v>2.5663209999999999E-2</v>
      </c>
      <c r="E15" s="58">
        <v>2209.5252500000001</v>
      </c>
    </row>
    <row r="16" spans="1:272" ht="14.25" customHeight="1" x14ac:dyDescent="0.35">
      <c r="A16" s="52" t="s">
        <v>166</v>
      </c>
      <c r="B16" s="53">
        <v>42124</v>
      </c>
      <c r="C16" s="53">
        <v>42354</v>
      </c>
      <c r="D16" s="54">
        <v>6.825871E-2</v>
      </c>
      <c r="E16" s="55">
        <v>5817.6486199999999</v>
      </c>
    </row>
    <row r="17" spans="1:5" ht="15" customHeight="1" x14ac:dyDescent="0.35">
      <c r="A17" s="93" t="s">
        <v>166</v>
      </c>
      <c r="B17" s="56">
        <v>41758</v>
      </c>
      <c r="C17" s="56">
        <v>41989</v>
      </c>
      <c r="D17" s="57">
        <v>4.5491070000000002E-2</v>
      </c>
      <c r="E17" s="58">
        <v>3897.5832599999999</v>
      </c>
    </row>
    <row r="18" spans="1:5" ht="15" customHeight="1" x14ac:dyDescent="0.35">
      <c r="A18" s="52" t="s">
        <v>166</v>
      </c>
      <c r="B18" s="53">
        <v>41394</v>
      </c>
      <c r="C18" s="53">
        <v>41624</v>
      </c>
      <c r="D18" s="54">
        <v>8.7655739999999996E-2</v>
      </c>
      <c r="E18" s="55">
        <v>7547.5531300000002</v>
      </c>
    </row>
    <row r="19" spans="1:5" ht="15" customHeight="1" x14ac:dyDescent="0.35">
      <c r="A19" s="93" t="s">
        <v>166</v>
      </c>
      <c r="B19" s="56">
        <v>40662</v>
      </c>
      <c r="C19" s="56">
        <v>40892</v>
      </c>
      <c r="D19" s="57">
        <v>0.25897642999999998</v>
      </c>
      <c r="E19" s="58">
        <v>22299.034</v>
      </c>
    </row>
    <row r="20" spans="1:5" x14ac:dyDescent="0.35">
      <c r="A20" s="160" t="s">
        <v>166</v>
      </c>
      <c r="B20" s="162">
        <v>40295</v>
      </c>
      <c r="C20" s="59" t="s">
        <v>10</v>
      </c>
      <c r="D20" s="164">
        <v>0.58108795999999996</v>
      </c>
      <c r="E20" s="60">
        <v>25000</v>
      </c>
    </row>
    <row r="21" spans="1:5" x14ac:dyDescent="0.35">
      <c r="A21" s="161"/>
      <c r="B21" s="163"/>
      <c r="C21" s="46" t="s">
        <v>11</v>
      </c>
      <c r="D21" s="165"/>
      <c r="E21" s="61">
        <v>25000</v>
      </c>
    </row>
    <row r="22" spans="1:5" x14ac:dyDescent="0.35">
      <c r="A22" s="147" t="s">
        <v>166</v>
      </c>
      <c r="B22" s="150">
        <v>39931</v>
      </c>
      <c r="C22" s="62" t="s">
        <v>12</v>
      </c>
      <c r="D22" s="153">
        <v>0.19773075000000001</v>
      </c>
      <c r="E22" s="63">
        <v>17000</v>
      </c>
    </row>
    <row r="23" spans="1:5" x14ac:dyDescent="0.35">
      <c r="A23" s="149"/>
      <c r="B23" s="152"/>
      <c r="C23" s="50" t="s">
        <v>13</v>
      </c>
      <c r="D23" s="155"/>
      <c r="E23" s="43">
        <v>17000</v>
      </c>
    </row>
    <row r="24" spans="1:5" x14ac:dyDescent="0.35">
      <c r="A24" s="52" t="s">
        <v>166</v>
      </c>
      <c r="B24" s="44">
        <v>39532</v>
      </c>
      <c r="C24" s="156">
        <v>39545</v>
      </c>
      <c r="D24" s="64">
        <v>0.20843188000000001</v>
      </c>
      <c r="E24" s="60">
        <v>18184.535050000002</v>
      </c>
    </row>
    <row r="25" spans="1:5" x14ac:dyDescent="0.35">
      <c r="A25" s="65" t="s">
        <v>167</v>
      </c>
      <c r="B25" s="66">
        <v>39532</v>
      </c>
      <c r="C25" s="157"/>
      <c r="D25" s="67">
        <v>0.21991653999999999</v>
      </c>
      <c r="E25" s="61">
        <v>19186.508600000001</v>
      </c>
    </row>
    <row r="26" spans="1:5" x14ac:dyDescent="0.35">
      <c r="A26" s="93" t="s">
        <v>166</v>
      </c>
      <c r="B26" s="48">
        <v>39273</v>
      </c>
      <c r="C26" s="158" t="s">
        <v>14</v>
      </c>
      <c r="D26" s="68">
        <v>0.20807091</v>
      </c>
      <c r="E26" s="63">
        <v>18268.62631</v>
      </c>
    </row>
    <row r="27" spans="1:5" x14ac:dyDescent="0.35">
      <c r="A27" s="40" t="s">
        <v>168</v>
      </c>
      <c r="B27" s="41">
        <v>39273</v>
      </c>
      <c r="C27" s="159"/>
      <c r="D27" s="42">
        <v>0.14822004999999999</v>
      </c>
      <c r="E27" s="43">
        <v>13013.7202</v>
      </c>
    </row>
    <row r="28" spans="1:5" x14ac:dyDescent="0.35">
      <c r="A28" s="37"/>
    </row>
    <row r="29" spans="1:5" x14ac:dyDescent="0.35">
      <c r="A29" s="37"/>
    </row>
    <row r="30" spans="1:5" x14ac:dyDescent="0.35">
      <c r="A30" s="37"/>
    </row>
    <row r="31" spans="1:5" x14ac:dyDescent="0.35">
      <c r="A31" s="37"/>
    </row>
    <row r="32" spans="1:5" x14ac:dyDescent="0.35">
      <c r="A32" s="37"/>
    </row>
    <row r="33" spans="1:1" x14ac:dyDescent="0.35">
      <c r="A33" s="37"/>
    </row>
    <row r="34" spans="1:1" x14ac:dyDescent="0.35">
      <c r="A34" s="37"/>
    </row>
  </sheetData>
  <mergeCells count="17">
    <mergeCell ref="A7:A8"/>
    <mergeCell ref="B7:B8"/>
    <mergeCell ref="D7:D8"/>
    <mergeCell ref="A9:A10"/>
    <mergeCell ref="B9:B10"/>
    <mergeCell ref="D9:D10"/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BP</vt:lpstr>
      <vt:lpstr>DRE</vt:lpstr>
      <vt:lpstr>DFC</vt:lpstr>
      <vt:lpstr>ROIC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2026-05-13T21:32:40Z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