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3T24\Dados Site RI\"/>
    </mc:Choice>
  </mc:AlternateContent>
  <xr:revisionPtr revIDLastSave="0" documentId="13_ncr:1_{554893A9-833C-4B25-A5D4-707383D951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active tabl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3" i="2" l="1"/>
  <c r="BH8" i="2"/>
  <c r="BH61" i="2" l="1"/>
  <c r="BH60" i="2"/>
  <c r="BH59" i="2"/>
  <c r="BH58" i="2"/>
  <c r="BH56" i="2"/>
  <c r="BH55" i="2"/>
  <c r="BH54" i="2"/>
  <c r="BH53" i="2"/>
  <c r="BH52" i="2"/>
  <c r="BH51" i="2"/>
  <c r="BH49" i="2"/>
  <c r="BH48" i="2"/>
  <c r="BH44" i="2"/>
  <c r="BH43" i="2"/>
  <c r="BH41" i="2"/>
  <c r="BH40" i="2"/>
  <c r="BH39" i="2"/>
  <c r="BH38" i="2"/>
  <c r="BH37" i="2"/>
  <c r="BH36" i="2"/>
  <c r="BH34" i="2"/>
  <c r="BH3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1" i="2"/>
  <c r="BH7" i="2"/>
  <c r="BH6" i="2"/>
  <c r="BH5" i="2"/>
  <c r="BG36" i="2"/>
  <c r="BG33" i="2"/>
  <c r="BG18" i="2"/>
  <c r="BG6" i="2"/>
  <c r="BG61" i="2"/>
  <c r="BG60" i="2"/>
  <c r="BG59" i="2"/>
  <c r="BG58" i="2"/>
  <c r="BG56" i="2"/>
  <c r="BG55" i="2"/>
  <c r="BG54" i="2"/>
  <c r="BG53" i="2"/>
  <c r="BG52" i="2"/>
  <c r="BG51" i="2"/>
  <c r="BG49" i="2"/>
  <c r="BG48" i="2"/>
  <c r="BG44" i="2"/>
  <c r="BG43" i="2"/>
  <c r="BG41" i="2"/>
  <c r="BG40" i="2"/>
  <c r="BG39" i="2"/>
  <c r="BG38" i="2"/>
  <c r="BG37" i="2"/>
  <c r="BG34" i="2"/>
  <c r="BG31" i="2"/>
  <c r="BG30" i="2"/>
  <c r="BG29" i="2"/>
  <c r="BG28" i="2"/>
  <c r="BG27" i="2"/>
  <c r="BG26" i="2" l="1"/>
  <c r="BG25" i="2"/>
  <c r="BG24" i="2"/>
  <c r="BG23" i="2"/>
  <c r="BG22" i="2"/>
  <c r="BG21" i="2"/>
  <c r="BG20" i="2"/>
  <c r="BG19" i="2"/>
  <c r="BG17" i="2"/>
  <c r="BG11" i="2"/>
  <c r="BG8" i="2"/>
  <c r="BG7" i="2"/>
  <c r="BG5" i="2"/>
  <c r="BF61" i="2"/>
  <c r="BF60" i="2"/>
  <c r="BF59" i="2"/>
  <c r="BF56" i="2"/>
  <c r="BF58" i="2"/>
  <c r="BF55" i="2"/>
  <c r="BF54" i="2"/>
  <c r="BF53" i="2"/>
  <c r="BF52" i="2"/>
  <c r="BF51" i="2"/>
  <c r="BF48" i="2"/>
  <c r="BF44" i="2"/>
  <c r="BF43" i="2"/>
  <c r="BF40" i="2"/>
  <c r="BF39" i="2"/>
  <c r="BF38" i="2"/>
  <c r="BF37" i="2"/>
  <c r="BF34" i="2"/>
  <c r="BF33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1" i="2"/>
  <c r="BF7" i="2"/>
  <c r="BF5" i="2"/>
  <c r="BF6" i="2"/>
  <c r="BF8" i="2"/>
  <c r="BE41" i="2" l="1"/>
  <c r="BF41" i="2" s="1"/>
  <c r="BD23" i="2"/>
  <c r="BE26" i="2" l="1"/>
  <c r="BE25" i="2"/>
  <c r="BE24" i="2"/>
  <c r="BE23" i="2"/>
  <c r="BC11" i="2" l="1"/>
  <c r="BD11" i="2" s="1"/>
  <c r="BE11" i="2" s="1"/>
  <c r="BB60" i="2" l="1"/>
  <c r="BC60" i="2" s="1"/>
  <c r="BD60" i="2" s="1"/>
  <c r="BE60" i="2" s="1"/>
  <c r="AX60" i="2" l="1"/>
  <c r="AY60" i="2" s="1"/>
  <c r="AZ60" i="2" s="1"/>
  <c r="BA60" i="2" s="1"/>
  <c r="AY44" i="2"/>
  <c r="AX31" i="2"/>
  <c r="AY22" i="2" l="1"/>
  <c r="AX22" i="2" l="1"/>
  <c r="AZ22" i="2" s="1"/>
  <c r="BA22" i="2" s="1"/>
  <c r="AY40" i="2" l="1"/>
  <c r="AZ40" i="2" s="1"/>
  <c r="BA40" i="2" s="1"/>
  <c r="AY37" i="2"/>
  <c r="AZ37" i="2" s="1"/>
  <c r="BA37" i="2" s="1"/>
  <c r="AY11" i="2"/>
  <c r="AZ11" i="2" s="1"/>
  <c r="BA11" i="2" s="1"/>
  <c r="AX5" i="2" l="1"/>
  <c r="AY5" i="2" s="1"/>
  <c r="AZ5" i="2" s="1"/>
  <c r="BA5" i="2" s="1"/>
  <c r="AX6" i="2"/>
  <c r="AY6" i="2" s="1"/>
  <c r="AZ6" i="2" s="1"/>
  <c r="BA6" i="2" s="1"/>
  <c r="AW60" i="2"/>
  <c r="AV60" i="2" l="1"/>
  <c r="AU60" i="2" l="1"/>
  <c r="AT60" i="2"/>
  <c r="AT61" i="2"/>
  <c r="AW38" i="2" l="1"/>
  <c r="AY49" i="2" l="1"/>
  <c r="AY38" i="2"/>
  <c r="AY36" i="2"/>
  <c r="AV61" i="2" l="1"/>
  <c r="AV59" i="2"/>
  <c r="AV58" i="2"/>
  <c r="AV55" i="2"/>
  <c r="AV54" i="2"/>
  <c r="AV53" i="2"/>
  <c r="AV52" i="2"/>
  <c r="AV51" i="2"/>
  <c r="AV49" i="2"/>
  <c r="AV48" i="2"/>
  <c r="AV44" i="2"/>
  <c r="AV43" i="2"/>
  <c r="AV40" i="2"/>
  <c r="AV39" i="2"/>
  <c r="AV38" i="2"/>
  <c r="AV37" i="2"/>
  <c r="AV36" i="2"/>
  <c r="AV34" i="2"/>
  <c r="AV33" i="2"/>
  <c r="AV31" i="2"/>
  <c r="AV22" i="2"/>
  <c r="AV30" i="2"/>
  <c r="AV29" i="2"/>
  <c r="AV28" i="2"/>
  <c r="AV27" i="2"/>
  <c r="AV21" i="2"/>
  <c r="AV20" i="2"/>
  <c r="AV19" i="2"/>
  <c r="AV18" i="2"/>
  <c r="AV17" i="2"/>
  <c r="AV11" i="2"/>
  <c r="AV8" i="2"/>
  <c r="AV7" i="2"/>
  <c r="AV6" i="2"/>
  <c r="AV5" i="2"/>
  <c r="AU61" i="2" l="1"/>
  <c r="AW61" i="2" s="1"/>
  <c r="AU59" i="2"/>
  <c r="AU58" i="2"/>
  <c r="AU55" i="2"/>
  <c r="AU54" i="2"/>
  <c r="AU53" i="2"/>
  <c r="AU52" i="2"/>
  <c r="AU49" i="2"/>
  <c r="AU51" i="2"/>
  <c r="AU48" i="2"/>
  <c r="AU44" i="2"/>
  <c r="AU43" i="2"/>
  <c r="AU40" i="2"/>
  <c r="AU39" i="2"/>
  <c r="AU38" i="2"/>
  <c r="AU37" i="2"/>
  <c r="AU36" i="2"/>
  <c r="AU34" i="2"/>
  <c r="AU33" i="2"/>
  <c r="AU31" i="2"/>
  <c r="AU22" i="2"/>
  <c r="AU30" i="2"/>
  <c r="AU29" i="2"/>
  <c r="AU28" i="2"/>
  <c r="AU27" i="2"/>
  <c r="AU21" i="2"/>
  <c r="AU20" i="2"/>
  <c r="AU19" i="2"/>
  <c r="AU18" i="2"/>
  <c r="AU17" i="2"/>
  <c r="AU11" i="2"/>
  <c r="AU8" i="2"/>
  <c r="AU7" i="2"/>
  <c r="AU6" i="2"/>
  <c r="AU5" i="2"/>
  <c r="AX61" i="2" l="1"/>
  <c r="AY61" i="2" s="1"/>
  <c r="AZ61" i="2" s="1"/>
  <c r="BA61" i="2" s="1"/>
  <c r="AX59" i="2"/>
  <c r="AY59" i="2" s="1"/>
  <c r="AZ59" i="2" s="1"/>
  <c r="BA59" i="2" s="1"/>
  <c r="AX58" i="2"/>
  <c r="AY58" i="2" s="1"/>
  <c r="AZ58" i="2" s="1"/>
  <c r="BA58" i="2" s="1"/>
  <c r="AX55" i="2"/>
  <c r="AY55" i="2" s="1"/>
  <c r="AZ55" i="2" s="1"/>
  <c r="BA55" i="2" s="1"/>
  <c r="AX54" i="2"/>
  <c r="AY54" i="2" s="1"/>
  <c r="AZ54" i="2" s="1"/>
  <c r="BA54" i="2" s="1"/>
  <c r="AX53" i="2"/>
  <c r="AY53" i="2" s="1"/>
  <c r="AZ53" i="2" s="1"/>
  <c r="BA53" i="2" s="1"/>
  <c r="AX52" i="2"/>
  <c r="AY52" i="2" s="1"/>
  <c r="AZ52" i="2" s="1"/>
  <c r="BA52" i="2" s="1"/>
  <c r="AX51" i="2"/>
  <c r="AY51" i="2" s="1"/>
  <c r="AZ51" i="2" s="1"/>
  <c r="BA51" i="2" s="1"/>
  <c r="AX49" i="2"/>
  <c r="BA49" i="2" s="1"/>
  <c r="AX48" i="2"/>
  <c r="AY48" i="2" s="1"/>
  <c r="AZ48" i="2" s="1"/>
  <c r="BA48" i="2" s="1"/>
  <c r="AX44" i="2"/>
  <c r="AZ44" i="2" s="1"/>
  <c r="BA44" i="2" s="1"/>
  <c r="AX43" i="2"/>
  <c r="AY43" i="2" s="1"/>
  <c r="AZ43" i="2" s="1"/>
  <c r="BA43" i="2" s="1"/>
  <c r="AX39" i="2"/>
  <c r="AY39" i="2" s="1"/>
  <c r="AZ39" i="2" s="1"/>
  <c r="BA39" i="2" s="1"/>
  <c r="AX38" i="2"/>
  <c r="AZ38" i="2" s="1"/>
  <c r="BA38" i="2" s="1"/>
  <c r="AX36" i="2"/>
  <c r="AX34" i="2"/>
  <c r="AY34" i="2" s="1"/>
  <c r="AZ34" i="2" s="1"/>
  <c r="BA34" i="2" s="1"/>
  <c r="AX33" i="2"/>
  <c r="AY33" i="2" s="1"/>
  <c r="AZ33" i="2" s="1"/>
  <c r="BA33" i="2" s="1"/>
  <c r="AY31" i="2"/>
  <c r="AZ31" i="2" s="1"/>
  <c r="BA31" i="2" s="1"/>
  <c r="AX30" i="2"/>
  <c r="AY30" i="2" s="1"/>
  <c r="AZ30" i="2" s="1"/>
  <c r="BA30" i="2" s="1"/>
  <c r="AX29" i="2"/>
  <c r="AY29" i="2" s="1"/>
  <c r="AZ29" i="2" s="1"/>
  <c r="BA29" i="2" s="1"/>
  <c r="AX28" i="2"/>
  <c r="AY28" i="2" s="1"/>
  <c r="AZ28" i="2" s="1"/>
  <c r="BA28" i="2" s="1"/>
  <c r="AX27" i="2"/>
  <c r="AY27" i="2" s="1"/>
  <c r="AZ27" i="2" s="1"/>
  <c r="BA27" i="2" s="1"/>
  <c r="AX21" i="2"/>
  <c r="AY21" i="2" s="1"/>
  <c r="AZ21" i="2" s="1"/>
  <c r="BA21" i="2" s="1"/>
  <c r="AX20" i="2"/>
  <c r="AY20" i="2" s="1"/>
  <c r="AZ20" i="2" s="1"/>
  <c r="BA20" i="2" s="1"/>
  <c r="AX19" i="2"/>
  <c r="AY19" i="2" s="1"/>
  <c r="AZ19" i="2" s="1"/>
  <c r="BA19" i="2" s="1"/>
  <c r="AX18" i="2"/>
  <c r="AY18" i="2" s="1"/>
  <c r="AZ18" i="2" s="1"/>
  <c r="BA18" i="2" s="1"/>
  <c r="AX17" i="2"/>
  <c r="AY17" i="2" s="1"/>
  <c r="AZ17" i="2" s="1"/>
  <c r="BA17" i="2" s="1"/>
  <c r="AX8" i="2"/>
  <c r="AY8" i="2" s="1"/>
  <c r="AZ8" i="2" s="1"/>
  <c r="BA8" i="2" s="1"/>
  <c r="AX7" i="2"/>
  <c r="AY7" i="2" s="1"/>
  <c r="AZ7" i="2" s="1"/>
  <c r="BA7" i="2" s="1"/>
  <c r="BD49" i="2" l="1"/>
  <c r="BD39" i="2"/>
  <c r="BD36" i="2"/>
  <c r="BC36" i="2" l="1"/>
  <c r="BB61" i="2" l="1"/>
  <c r="BC61" i="2" s="1"/>
  <c r="BD61" i="2" s="1"/>
  <c r="BE61" i="2" s="1"/>
  <c r="BB59" i="2"/>
  <c r="BC59" i="2" s="1"/>
  <c r="BD59" i="2" s="1"/>
  <c r="BE59" i="2" s="1"/>
  <c r="BB58" i="2"/>
  <c r="BC58" i="2" s="1"/>
  <c r="BD58" i="2" s="1"/>
  <c r="BE58" i="2" s="1"/>
  <c r="BB55" i="2"/>
  <c r="BC55" i="2" s="1"/>
  <c r="BD55" i="2" s="1"/>
  <c r="BE55" i="2" s="1"/>
  <c r="BB54" i="2"/>
  <c r="BC54" i="2" s="1"/>
  <c r="BD54" i="2" s="1"/>
  <c r="BE54" i="2" s="1"/>
  <c r="BB53" i="2"/>
  <c r="BC53" i="2" s="1"/>
  <c r="BD53" i="2" s="1"/>
  <c r="BE53" i="2" s="1"/>
  <c r="BB52" i="2"/>
  <c r="BC52" i="2" s="1"/>
  <c r="BD52" i="2" s="1"/>
  <c r="BE52" i="2" s="1"/>
  <c r="BB51" i="2"/>
  <c r="BC51" i="2" s="1"/>
  <c r="BD51" i="2" s="1"/>
  <c r="BE51" i="2" s="1"/>
  <c r="BB49" i="2"/>
  <c r="BE49" i="2" s="1"/>
  <c r="BF49" i="2" s="1"/>
  <c r="BB48" i="2"/>
  <c r="BC48" i="2" s="1"/>
  <c r="BD48" i="2" s="1"/>
  <c r="BE48" i="2" s="1"/>
  <c r="BB44" i="2"/>
  <c r="BC44" i="2" s="1"/>
  <c r="BD44" i="2" s="1"/>
  <c r="BE44" i="2" s="1"/>
  <c r="BB43" i="2"/>
  <c r="BC43" i="2" s="1"/>
  <c r="BD43" i="2" s="1"/>
  <c r="BE43" i="2" s="1"/>
  <c r="BB40" i="2"/>
  <c r="BC40" i="2" s="1"/>
  <c r="BD40" i="2" s="1"/>
  <c r="BE40" i="2" s="1"/>
  <c r="BB39" i="2"/>
  <c r="BC39" i="2" s="1"/>
  <c r="BE39" i="2" s="1"/>
  <c r="BB38" i="2"/>
  <c r="BC38" i="2" s="1"/>
  <c r="BD38" i="2" s="1"/>
  <c r="BE38" i="2" s="1"/>
  <c r="BB37" i="2"/>
  <c r="BC37" i="2" s="1"/>
  <c r="BD37" i="2" s="1"/>
  <c r="BE37" i="2" s="1"/>
  <c r="BB36" i="2"/>
  <c r="BE36" i="2" s="1"/>
  <c r="BF36" i="2" s="1"/>
  <c r="BB34" i="2"/>
  <c r="BC34" i="2" s="1"/>
  <c r="BD34" i="2" s="1"/>
  <c r="BE34" i="2" s="1"/>
  <c r="BB33" i="2"/>
  <c r="BC33" i="2" s="1"/>
  <c r="BD33" i="2" s="1"/>
  <c r="BE33" i="2" s="1"/>
  <c r="BB31" i="2"/>
  <c r="BC31" i="2" s="1"/>
  <c r="BD31" i="2" s="1"/>
  <c r="BE31" i="2" s="1"/>
  <c r="BB22" i="2"/>
  <c r="BC22" i="2" s="1"/>
  <c r="BD22" i="2" s="1"/>
  <c r="BE22" i="2" s="1"/>
  <c r="BB30" i="2"/>
  <c r="BC30" i="2" s="1"/>
  <c r="BD30" i="2" s="1"/>
  <c r="BE30" i="2" s="1"/>
  <c r="BB29" i="2"/>
  <c r="BC29" i="2" s="1"/>
  <c r="BD29" i="2" s="1"/>
  <c r="BE29" i="2" s="1"/>
  <c r="BB28" i="2"/>
  <c r="BC28" i="2" s="1"/>
  <c r="BD28" i="2" s="1"/>
  <c r="BE28" i="2" s="1"/>
  <c r="BB27" i="2"/>
  <c r="BC27" i="2" s="1"/>
  <c r="BD27" i="2" s="1"/>
  <c r="BE27" i="2" s="1"/>
  <c r="BB21" i="2"/>
  <c r="BC21" i="2" s="1"/>
  <c r="BD21" i="2" s="1"/>
  <c r="BE21" i="2" s="1"/>
  <c r="BB20" i="2"/>
  <c r="BC20" i="2" s="1"/>
  <c r="BD20" i="2" s="1"/>
  <c r="BE20" i="2" s="1"/>
  <c r="BB19" i="2"/>
  <c r="BC19" i="2" s="1"/>
  <c r="BD19" i="2" s="1"/>
  <c r="BE19" i="2" s="1"/>
  <c r="BB18" i="2"/>
  <c r="BC18" i="2" s="1"/>
  <c r="BD18" i="2" s="1"/>
  <c r="BE18" i="2" s="1"/>
  <c r="BB17" i="2"/>
  <c r="BC17" i="2" s="1"/>
  <c r="BD17" i="2" s="1"/>
  <c r="BE17" i="2" s="1"/>
  <c r="BB8" i="2"/>
  <c r="BC8" i="2" s="1"/>
  <c r="BD8" i="2" s="1"/>
  <c r="BE8" i="2" s="1"/>
  <c r="BB7" i="2"/>
  <c r="BC7" i="2" s="1"/>
  <c r="BD7" i="2" s="1"/>
  <c r="BE7" i="2" s="1"/>
  <c r="BB6" i="2"/>
  <c r="BC6" i="2" s="1"/>
  <c r="BD6" i="2" s="1"/>
  <c r="BE6" i="2" s="1"/>
  <c r="BB5" i="2"/>
  <c r="BC5" i="2" s="1"/>
  <c r="BD5" i="2" s="1"/>
  <c r="BE5" i="2" s="1"/>
  <c r="AT59" i="2" l="1"/>
  <c r="AW59" i="2" s="1"/>
  <c r="AT58" i="2"/>
  <c r="AW58" i="2" s="1"/>
  <c r="AT55" i="2"/>
  <c r="AW55" i="2" s="1"/>
  <c r="AT54" i="2"/>
  <c r="AW54" i="2" s="1"/>
  <c r="AT53" i="2"/>
  <c r="AW53" i="2" s="1"/>
  <c r="AT52" i="2"/>
  <c r="AW52" i="2" s="1"/>
  <c r="AT49" i="2"/>
  <c r="AT51" i="2"/>
  <c r="AW51" i="2" s="1"/>
  <c r="AT48" i="2"/>
  <c r="AW48" i="2" s="1"/>
  <c r="AT44" i="2"/>
  <c r="AW44" i="2" s="1"/>
  <c r="AT43" i="2"/>
  <c r="AW43" i="2" s="1"/>
  <c r="AT40" i="2"/>
  <c r="AW40" i="2" s="1"/>
  <c r="AT39" i="2"/>
  <c r="AW39" i="2" s="1"/>
  <c r="AT36" i="2"/>
  <c r="AT37" i="2"/>
  <c r="AW37" i="2" s="1"/>
  <c r="AT34" i="2"/>
  <c r="AW34" i="2" s="1"/>
  <c r="AT33" i="2"/>
  <c r="AW33" i="2" s="1"/>
  <c r="AT31" i="2"/>
  <c r="AW31" i="2" s="1"/>
  <c r="AT22" i="2"/>
  <c r="AW22" i="2" s="1"/>
  <c r="AT30" i="2"/>
  <c r="AW30" i="2" s="1"/>
  <c r="AT29" i="2"/>
  <c r="AW29" i="2" s="1"/>
  <c r="AT28" i="2"/>
  <c r="AW28" i="2" s="1"/>
  <c r="AT27" i="2"/>
  <c r="AW27" i="2" s="1"/>
  <c r="AT21" i="2"/>
  <c r="AW21" i="2" s="1"/>
  <c r="AT20" i="2"/>
  <c r="AW20" i="2" s="1"/>
  <c r="AT19" i="2"/>
  <c r="AW19" i="2" s="1"/>
  <c r="AT18" i="2"/>
  <c r="AW18" i="2" s="1"/>
  <c r="AT17" i="2"/>
  <c r="AW17" i="2" s="1"/>
  <c r="AT11" i="2"/>
  <c r="AW11" i="2" s="1"/>
  <c r="AT8" i="2"/>
  <c r="AW8" i="2" s="1"/>
  <c r="AT7" i="2"/>
  <c r="AW7" i="2" s="1"/>
  <c r="AT6" i="2"/>
  <c r="AW6" i="2" s="1"/>
  <c r="AT5" i="2"/>
  <c r="AW5" i="2" s="1"/>
  <c r="AQ11" i="2" l="1"/>
  <c r="AQ31" i="2" l="1"/>
  <c r="AQ61" i="2"/>
  <c r="AR61" i="2" s="1"/>
  <c r="AQ59" i="2"/>
  <c r="AQ58" i="2"/>
  <c r="AQ54" i="2"/>
  <c r="AQ53" i="2"/>
  <c r="AQ52" i="2"/>
  <c r="AQ51" i="2"/>
  <c r="AQ48" i="2"/>
  <c r="AQ43" i="2"/>
  <c r="AQ40" i="2"/>
  <c r="AQ37" i="2"/>
  <c r="AQ34" i="2"/>
  <c r="AQ33" i="2"/>
  <c r="AQ30" i="2"/>
  <c r="AQ29" i="2"/>
  <c r="AQ28" i="2"/>
  <c r="AQ27" i="2"/>
  <c r="AQ21" i="2"/>
  <c r="AQ20" i="2"/>
  <c r="AQ19" i="2"/>
  <c r="AQ18" i="2"/>
  <c r="AQ17" i="2"/>
  <c r="AQ8" i="2"/>
  <c r="AQ7" i="2"/>
  <c r="AR7" i="2" s="1"/>
  <c r="AQ6" i="2"/>
  <c r="AR6" i="2" s="1"/>
  <c r="AQ5" i="2"/>
  <c r="AR5" i="2" s="1"/>
</calcChain>
</file>

<file path=xl/sharedStrings.xml><?xml version="1.0" encoding="utf-8"?>
<sst xmlns="http://schemas.openxmlformats.org/spreadsheetml/2006/main" count="480" uniqueCount="110">
  <si>
    <t>MARCOPOLO</t>
  </si>
  <si>
    <t>Fluxo de Caixa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</si>
  <si>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</si>
  <si>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</si>
  <si>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</si>
  <si>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</si>
  <si>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</si>
  <si>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</si>
  <si>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</si>
  <si>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</si>
  <si>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</si>
  <si>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</si>
  <si>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</si>
  <si>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</si>
  <si>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</si>
  <si>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</si>
  <si>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</si>
  <si>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</si>
  <si>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</si>
  <si>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</si>
  <si>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</si>
  <si>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</si>
  <si>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</si>
  <si>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</si>
  <si>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</si>
  <si>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</si>
  <si>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</si>
  <si>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</si>
  <si>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</si>
  <si>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</si>
  <si>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</si>
  <si>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</si>
  <si>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</si>
  <si>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</si>
  <si>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</si>
  <si>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</si>
  <si>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</si>
  <si>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</si>
  <si>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</si>
  <si>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</si>
  <si>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</si>
  <si>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</si>
  <si>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</si>
  <si>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Caixa Líquido Atividades Operacionais</t>
  </si>
  <si>
    <t>Caixa Gerado nas Operações</t>
  </si>
  <si>
    <t>Depreciações e amortizações</t>
  </si>
  <si>
    <t>Custo na venda de inves., imobilizado e intangível</t>
  </si>
  <si>
    <t>-</t>
  </si>
  <si>
    <t>Resultado na venda de imobilizado e intangível</t>
  </si>
  <si>
    <t>Resultado na venda de investimentos, imobilizado e intangível</t>
  </si>
  <si>
    <t>Custo na venda de investimento, imobilizado e intangível</t>
  </si>
  <si>
    <t>Equivalência patrimonial</t>
  </si>
  <si>
    <t>Imposto de renda e contribuição social corrente e diferido</t>
  </si>
  <si>
    <t>Juros e variações apropriados</t>
  </si>
  <si>
    <t>Participação dos não controladores</t>
  </si>
  <si>
    <t>Variações nos Ativos e Passivos</t>
  </si>
  <si>
    <t>(Aumento) redução em contas a receber de clientes</t>
  </si>
  <si>
    <t>(Aumento) redução nos estoques</t>
  </si>
  <si>
    <t>(Aumento) redução em outras contas a receber</t>
  </si>
  <si>
    <t>Aumento (redução) em fornecedores</t>
  </si>
  <si>
    <t>Aumento (redução) passivos atuariais</t>
  </si>
  <si>
    <t>Impostos sobre lucro pagos</t>
  </si>
  <si>
    <t>Outros</t>
  </si>
  <si>
    <t>Caixa Líquido Atividades de Investimento</t>
  </si>
  <si>
    <t>Investimentos</t>
  </si>
  <si>
    <t>Dividendos controladas em conjunto e coligadas</t>
  </si>
  <si>
    <t>Adições de imobilizado</t>
  </si>
  <si>
    <t>Aquisição de participação em controlada</t>
  </si>
  <si>
    <t>Adições de intangível</t>
  </si>
  <si>
    <t>Recebimento na venda de ativo imobilizado</t>
  </si>
  <si>
    <t>Recebimento na venda de invest., imob. e intangível</t>
  </si>
  <si>
    <t>Caixa Líquido Atividades de Financiamento</t>
  </si>
  <si>
    <t>Empréstimos de partes relacionadas</t>
  </si>
  <si>
    <t>Empréstimos tomados de terceiros</t>
  </si>
  <si>
    <t>Pagamento de empréstimos - principal</t>
  </si>
  <si>
    <t>Pagamento de empréstimos - juros</t>
  </si>
  <si>
    <t>Pagamento dos juros sobre capital próprio e dividendos</t>
  </si>
  <si>
    <t>Ações em tesouraria</t>
  </si>
  <si>
    <t>Variação Cambial s/ Caixa e Equivalentes</t>
  </si>
  <si>
    <t>Aumento (Redução) de Caixa e Equivalentes</t>
  </si>
  <si>
    <t>Saldo Final de Caixa e Equivalentes</t>
  </si>
  <si>
    <t>1T20</t>
  </si>
  <si>
    <t>2T20</t>
  </si>
  <si>
    <t>3T20</t>
  </si>
  <si>
    <t>4T20</t>
  </si>
  <si>
    <t>1T21</t>
  </si>
  <si>
    <t>(Aumento) redução ativos mensurados ao valor justo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</si>
  <si>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</si>
  <si>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</si>
  <si>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</si>
  <si>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</si>
  <si>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</si>
  <si>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</si>
  <si>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</si>
  <si>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</si>
  <si>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</si>
  <si>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</si>
  <si>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</si>
  <si>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Saldo Inicial de Caixa e Equivalentes</t>
  </si>
  <si>
    <t>Resultado do exercício</t>
  </si>
  <si>
    <t>Perdas de crédito esperadas</t>
  </si>
  <si>
    <t>Provisão para assistência técnica e garantia</t>
  </si>
  <si>
    <t>Compra vantajosa</t>
  </si>
  <si>
    <t>Provisão para contigências trabalhistas</t>
  </si>
  <si>
    <t>Provisão (reversão) para perdas nos estoques</t>
  </si>
  <si>
    <t>Aumento (redução) outras contas pagar</t>
  </si>
  <si>
    <t>1T24</t>
  </si>
  <si>
    <t>Pagamentos de arrendamentos</t>
  </si>
  <si>
    <t>2T24</t>
  </si>
  <si>
    <t>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</si>
</sst>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wrapText="1" indent="3"/>
    </xf>
    <xf numFmtId="0" fontId="18" fillId="0" borderId="0" xfId="0" applyFont="1" applyAlignment="1">
      <alignment horizontal="left" wrapText="1" indent="5"/>
    </xf>
    <xf numFmtId="3" fontId="18" fillId="0" borderId="0" xfId="0" applyNumberFormat="1" applyFont="1" applyAlignment="1">
      <alignment wrapText="1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164" fontId="0" fillId="0" borderId="0" xfId="42" applyNumberFormat="1" applyFont="1" applyAlignment="1"/>
    <xf numFmtId="164" fontId="0" fillId="0" borderId="0" xfId="42" applyNumberFormat="1" applyFont="1" applyAlignment="1">
      <alignment wrapText="1"/>
    </xf>
    <xf numFmtId="164" fontId="0" fillId="0" borderId="0" xfId="42" applyNumberFormat="1" applyFont="1" applyAlignment="1">
      <alignment horizontal="center" wrapText="1"/>
    </xf>
    <xf numFmtId="164" fontId="0" fillId="0" borderId="0" xfId="42" applyNumberFormat="1" applyFont="1" applyAlignment="1">
      <alignment horizontal="center"/>
    </xf>
    <xf numFmtId="164" fontId="0" fillId="0" borderId="0" xfId="42" applyNumberFormat="1" applyFont="1" applyAlignment="1">
      <alignment horizontal="right"/>
    </xf>
    <xf numFmtId="164" fontId="0" fillId="0" borderId="0" xfId="42" applyNumberFormat="1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 indent="5"/>
    </xf>
    <xf numFmtId="0" fontId="18" fillId="0" borderId="0" xfId="0" applyFont="1" applyAlignment="1">
      <alignment horizontal="left" wrapText="1" indent="3"/>
    </xf>
    <xf numFmtId="164" fontId="21" fillId="0" borderId="0" xfId="42" applyNumberFormat="1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1%20ITR%202021\Demonstra&#231;&#245;es%20Consolidadas%201T21.xlsx" TargetMode="External"/><Relationship Id="rId1" Type="http://schemas.openxmlformats.org/officeDocument/2006/relationships/externalLinkPath" Target="/CONTROLADORIA/CONTABIL/EXCEL/Balan&#231;o%202021/Publica&#231;&#245;es%202021/1%20ITR%202021/Demonstra&#231;&#245;es%20Consolidadas%201T2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2%20ITR%202023\Demonstra&#231;&#245;es%20Consolidadas%202T23.xlsx" TargetMode="External"/><Relationship Id="rId1" Type="http://schemas.openxmlformats.org/officeDocument/2006/relationships/externalLinkPath" Target="/CONTROLADORIA/CONTABIL/EXCEL/Balan&#231;o%202023/Publica&#231;&#245;es/2%20ITR%202023/Demonstra&#231;&#245;es%20Consolidadas%202T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3%20ITR%202023\Demonstra&#231;&#245;es%20Consolidadas%203T23.xlsx" TargetMode="External"/><Relationship Id="rId1" Type="http://schemas.openxmlformats.org/officeDocument/2006/relationships/externalLinkPath" Target="/CONTROLADORIA/CONTABIL/EXCEL/Balan&#231;o%202023/Publica&#231;&#245;es/3%20ITR%202023/Demonstra&#231;&#245;es%20Consolidadas%203T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4%20ITR%202023\DFP\Demonstra&#231;&#245;es%20Consolidadas%204T23.xlsx" TargetMode="External"/><Relationship Id="rId1" Type="http://schemas.openxmlformats.org/officeDocument/2006/relationships/externalLinkPath" Target="/CONTROLADORIA/CONTABIL/EXCEL/Balan&#231;o%202023/Publica&#231;&#245;es/4%20ITR%202023/DFP/Demonstra&#231;&#245;es%20Consolidadas%204T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1%20ITR%202024\Demonstra&#231;&#245;es%20Consolidadas%201T24.xlsx" TargetMode="External"/><Relationship Id="rId1" Type="http://schemas.openxmlformats.org/officeDocument/2006/relationships/externalLinkPath" Target="/CONTROLADORIA/CONTABIL/EXCEL/Balan&#231;o%202024/Publica&#231;&#245;es/1%20ITR%202024/Demonstra&#231;&#245;es%20Consolidadas%201T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2%20ITR%202024\Demonstra&#231;&#245;es%20Consolidadas%202T24.xlsx" TargetMode="External"/><Relationship Id="rId1" Type="http://schemas.openxmlformats.org/officeDocument/2006/relationships/externalLinkPath" Target="/CONTROLADORIA/CONTABIL/EXCEL/Balan&#231;o%202024/Publica&#231;&#245;es/2%20ITR%202024/Demonstra&#231;&#245;es%20Consolidadas%202T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4\Publica&#231;&#245;es\3%20ITR%202024\Demonstra&#231;&#245;es%20Consolidadas%203T24.xlsx" TargetMode="External"/><Relationship Id="rId1" Type="http://schemas.openxmlformats.org/officeDocument/2006/relationships/externalLinkPath" Target="/CONTROLADORIA/CONTABIL/EXCEL/Balan&#231;o%202024/Publica&#231;&#245;es/3%20ITR%202024/Demonstra&#231;&#245;es%20Consolidadas%203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2%20ITR%202021\Demonstra&#231;&#245;es%20Consolidadas%202T21.xlsx" TargetMode="External"/><Relationship Id="rId1" Type="http://schemas.openxmlformats.org/officeDocument/2006/relationships/externalLinkPath" Target="/CONTROLADORIA/CONTABIL/EXCEL/Balan&#231;o%202021/Publica&#231;&#245;es%202021/2%20ITR%202021/Demonstra&#231;&#245;es%20Consolidadas%202T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3%20ITR%202021\Demonstra&#231;&#245;es%20Consolidadas%203T21.xlsx" TargetMode="External"/><Relationship Id="rId1" Type="http://schemas.openxmlformats.org/officeDocument/2006/relationships/externalLinkPath" Target="/Controladoria/CONTABIL/EXCEL/Balan&#231;o%202021/Publica&#231;&#245;es%202021/3%20ITR%202021/Demonstra&#231;&#245;es%20Consolidadas%203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1\Publica&#231;&#245;es%202021\4%20ITR%202021\Demonstra&#231;&#245;es%20Consolidadas%204T21.xlsx" TargetMode="External"/><Relationship Id="rId1" Type="http://schemas.openxmlformats.org/officeDocument/2006/relationships/externalLinkPath" Target="/CONTROLADORIA/CONTABIL/EXCEL/Balan&#231;o%202021/Publica&#231;&#245;es%202021/4%20ITR%202021/Demonstra&#231;&#245;es%20Consolidadas%204T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1%20ITR%202022\Demonstra&#231;&#245;es%20Consolidadas%201T22.xlsx" TargetMode="External"/><Relationship Id="rId1" Type="http://schemas.openxmlformats.org/officeDocument/2006/relationships/externalLinkPath" Target="/CONTROLADORIA/CONTABIL/EXCEL/Balan&#231;o%202022/Publica&#231;&#245;es/1%20ITR%202022/Demonstra&#231;&#245;es%20Consolidadas%201T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2%20ITR%202022\Demonstra&#231;&#245;es%20Consolidadas%202T22.xlsx" TargetMode="External"/><Relationship Id="rId1" Type="http://schemas.openxmlformats.org/officeDocument/2006/relationships/externalLinkPath" Target="/CONTROLADORIA/CONTABIL/EXCEL/Balan&#231;o%202022/Publica&#231;&#245;es/2%20ITR%202022/Demonstra&#231;&#245;es%20Consolidadas%202T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3%20ITR%202022\Demonstra&#231;&#245;es%20Consolidadas%203T22.xlsx" TargetMode="External"/><Relationship Id="rId1" Type="http://schemas.openxmlformats.org/officeDocument/2006/relationships/externalLinkPath" Target="/CONTROLADORIA/CONTABIL/EXCEL/Balan&#231;o%202022/Publica&#231;&#245;es/3%20ITR%202022/Demonstra&#231;&#245;es%20Consolidadas%203T2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2\Publica&#231;&#245;es\4%20ITR%202022\DFP\Demonstra&#231;&#245;es%20Consolidadas%204T22.xlsx" TargetMode="External"/><Relationship Id="rId1" Type="http://schemas.openxmlformats.org/officeDocument/2006/relationships/externalLinkPath" Target="/CONTROLADORIA/CONTABIL/EXCEL/Balan&#231;o%202022/Publica&#231;&#245;es/4%20ITR%202022/DFP/Demonstra&#231;&#245;es%20Consolidadas%204T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OLADORIA\CONTABIL\EXCEL\Balan&#231;o%202023\Publica&#231;&#245;es\1%20ITR%202023\Demonstra&#231;&#245;es%20Consolidadas%201T23.xlsx" TargetMode="External"/><Relationship Id="rId1" Type="http://schemas.openxmlformats.org/officeDocument/2006/relationships/externalLinkPath" Target="/CONTROLADORIA/CONTABIL/EXCEL/Balan&#231;o%202023/Publica&#231;&#245;es/1%20ITR%202023/Demonstra&#231;&#245;es%20Consolidadas%20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45041</v>
          </cell>
        </row>
        <row r="5">
          <cell r="F5">
            <v>62710</v>
          </cell>
        </row>
        <row r="6">
          <cell r="F6">
            <v>-14693</v>
          </cell>
        </row>
        <row r="7">
          <cell r="F7">
            <v>26171</v>
          </cell>
        </row>
        <row r="8">
          <cell r="F8">
            <v>775</v>
          </cell>
        </row>
        <row r="9">
          <cell r="F9">
            <v>-6044</v>
          </cell>
        </row>
        <row r="10">
          <cell r="F10">
            <v>5152</v>
          </cell>
        </row>
        <row r="11">
          <cell r="F11">
            <v>-15078</v>
          </cell>
        </row>
        <row r="12">
          <cell r="F12">
            <v>67749</v>
          </cell>
        </row>
        <row r="13">
          <cell r="F13">
            <v>-1322</v>
          </cell>
        </row>
        <row r="14">
          <cell r="F14">
            <v>-17669</v>
          </cell>
        </row>
        <row r="15">
          <cell r="F15">
            <v>69872</v>
          </cell>
        </row>
        <row r="16">
          <cell r="F16">
            <v>-53465</v>
          </cell>
        </row>
        <row r="17">
          <cell r="F17">
            <v>-32497</v>
          </cell>
        </row>
        <row r="18">
          <cell r="F18">
            <v>-9844</v>
          </cell>
        </row>
        <row r="19">
          <cell r="F19">
            <v>40310</v>
          </cell>
        </row>
        <row r="21">
          <cell r="F21">
            <v>-13196</v>
          </cell>
        </row>
        <row r="22">
          <cell r="F22">
            <v>-18849</v>
          </cell>
        </row>
        <row r="23">
          <cell r="F23">
            <v>0</v>
          </cell>
        </row>
        <row r="24">
          <cell r="F24">
            <v>-32520</v>
          </cell>
        </row>
        <row r="27">
          <cell r="F27">
            <v>0</v>
          </cell>
        </row>
        <row r="28">
          <cell r="F28">
            <v>-31014</v>
          </cell>
        </row>
        <row r="29">
          <cell r="F29">
            <v>-2019</v>
          </cell>
        </row>
        <row r="30">
          <cell r="F30">
            <v>513</v>
          </cell>
        </row>
        <row r="31">
          <cell r="F31">
            <v>-70955</v>
          </cell>
        </row>
        <row r="32">
          <cell r="F32">
            <v>0</v>
          </cell>
        </row>
        <row r="33">
          <cell r="F33">
            <v>117797</v>
          </cell>
        </row>
        <row r="34">
          <cell r="F34">
            <v>-155946</v>
          </cell>
        </row>
        <row r="35">
          <cell r="F35">
            <v>-16267</v>
          </cell>
        </row>
        <row r="36">
          <cell r="F36">
            <v>-16539</v>
          </cell>
        </row>
        <row r="37">
          <cell r="F37">
            <v>0</v>
          </cell>
        </row>
        <row r="40">
          <cell r="F40">
            <v>7114</v>
          </cell>
        </row>
        <row r="41">
          <cell r="F41">
            <v>-51320</v>
          </cell>
        </row>
        <row r="42">
          <cell r="F42">
            <v>1040931</v>
          </cell>
        </row>
        <row r="43">
          <cell r="F43">
            <v>989611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622611</v>
          </cell>
        </row>
        <row r="5">
          <cell r="F5">
            <v>698421</v>
          </cell>
        </row>
        <row r="6">
          <cell r="F6">
            <v>376732</v>
          </cell>
        </row>
        <row r="7">
          <cell r="F7">
            <v>70692</v>
          </cell>
        </row>
        <row r="8">
          <cell r="F8">
            <v>721</v>
          </cell>
        </row>
        <row r="9">
          <cell r="F9">
            <v>-3935</v>
          </cell>
        </row>
        <row r="10">
          <cell r="F10">
            <v>6195</v>
          </cell>
        </row>
        <row r="11">
          <cell r="F11">
            <v>52461</v>
          </cell>
        </row>
        <row r="12">
          <cell r="F12">
            <v>124197</v>
          </cell>
        </row>
        <row r="13">
          <cell r="F13">
            <v>-2267</v>
          </cell>
        </row>
        <row r="14">
          <cell r="F14">
            <v>3149</v>
          </cell>
        </row>
        <row r="16">
          <cell r="F16">
            <v>-75810</v>
          </cell>
        </row>
        <row r="17">
          <cell r="F17">
            <v>116345</v>
          </cell>
        </row>
        <row r="18">
          <cell r="F18">
            <v>-41491</v>
          </cell>
        </row>
        <row r="19">
          <cell r="F19">
            <v>52039</v>
          </cell>
        </row>
        <row r="20">
          <cell r="F20">
            <v>-67310</v>
          </cell>
        </row>
        <row r="22">
          <cell r="F22">
            <v>-124231</v>
          </cell>
        </row>
        <row r="23">
          <cell r="F23">
            <v>-11162</v>
          </cell>
        </row>
        <row r="24">
          <cell r="C24">
            <v>0</v>
          </cell>
        </row>
        <row r="25">
          <cell r="F25">
            <v>-172984</v>
          </cell>
        </row>
        <row r="26">
          <cell r="F26">
            <v>-103122</v>
          </cell>
        </row>
        <row r="28">
          <cell r="F28">
            <v>0</v>
          </cell>
        </row>
        <row r="29">
          <cell r="F29">
            <v>-69602</v>
          </cell>
        </row>
        <row r="30">
          <cell r="F30">
            <v>-1320</v>
          </cell>
        </row>
        <row r="31">
          <cell r="F31">
            <v>1060</v>
          </cell>
        </row>
        <row r="32">
          <cell r="F32">
            <v>-274782</v>
          </cell>
        </row>
        <row r="34">
          <cell r="F34">
            <v>389279</v>
          </cell>
        </row>
        <row r="35">
          <cell r="F35">
            <v>-414067</v>
          </cell>
        </row>
        <row r="37">
          <cell r="F37">
            <v>-203847</v>
          </cell>
        </row>
        <row r="38">
          <cell r="F38">
            <v>2633</v>
          </cell>
        </row>
        <row r="41">
          <cell r="F41">
            <v>-14541</v>
          </cell>
        </row>
        <row r="42">
          <cell r="F42">
            <v>160304</v>
          </cell>
        </row>
        <row r="43">
          <cell r="F43">
            <v>1171473</v>
          </cell>
        </row>
        <row r="44">
          <cell r="F44">
            <v>1331777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791251</v>
          </cell>
        </row>
        <row r="5">
          <cell r="F5">
            <v>930711</v>
          </cell>
        </row>
        <row r="6">
          <cell r="F6">
            <v>538420</v>
          </cell>
        </row>
        <row r="7">
          <cell r="F7">
            <v>102620</v>
          </cell>
        </row>
        <row r="8">
          <cell r="F8">
            <v>1853</v>
          </cell>
        </row>
        <row r="9">
          <cell r="F9">
            <v>19416</v>
          </cell>
        </row>
        <row r="10">
          <cell r="F10">
            <v>3252</v>
          </cell>
        </row>
        <row r="11">
          <cell r="F11">
            <v>44441</v>
          </cell>
        </row>
        <row r="12">
          <cell r="F12">
            <v>161362</v>
          </cell>
        </row>
        <row r="13">
          <cell r="F13">
            <v>-437</v>
          </cell>
        </row>
        <row r="14">
          <cell r="F14">
            <v>-1889</v>
          </cell>
        </row>
        <row r="16">
          <cell r="F16">
            <v>-9290</v>
          </cell>
        </row>
        <row r="17">
          <cell r="F17">
            <v>-139460</v>
          </cell>
        </row>
        <row r="18">
          <cell r="F18">
            <v>-17966</v>
          </cell>
        </row>
        <row r="19">
          <cell r="F19">
            <v>-128460</v>
          </cell>
        </row>
        <row r="20">
          <cell r="F20">
            <v>39222</v>
          </cell>
        </row>
        <row r="21">
          <cell r="F21">
            <v>14290</v>
          </cell>
        </row>
        <row r="23">
          <cell r="F23">
            <v>-37856</v>
          </cell>
        </row>
        <row r="24">
          <cell r="F24">
            <v>-8690</v>
          </cell>
        </row>
        <row r="25">
          <cell r="C25">
            <v>0</v>
          </cell>
        </row>
        <row r="26">
          <cell r="F26">
            <v>-196413</v>
          </cell>
        </row>
        <row r="27">
          <cell r="F27">
            <v>-93832</v>
          </cell>
        </row>
        <row r="29">
          <cell r="C29">
            <v>0</v>
          </cell>
        </row>
        <row r="30">
          <cell r="F30">
            <v>-103909</v>
          </cell>
        </row>
        <row r="31">
          <cell r="F31">
            <v>-2597</v>
          </cell>
        </row>
        <row r="32">
          <cell r="F32">
            <v>3925</v>
          </cell>
        </row>
        <row r="33">
          <cell r="F33">
            <v>-321869</v>
          </cell>
        </row>
        <row r="34">
          <cell r="C34">
            <v>0</v>
          </cell>
        </row>
        <row r="35">
          <cell r="F35">
            <v>532076</v>
          </cell>
        </row>
        <row r="36">
          <cell r="F36">
            <v>-513203</v>
          </cell>
        </row>
        <row r="37">
          <cell r="F37">
            <v>-73624</v>
          </cell>
        </row>
        <row r="38">
          <cell r="F38">
            <v>-269751</v>
          </cell>
        </row>
        <row r="39">
          <cell r="F39">
            <v>2633</v>
          </cell>
        </row>
        <row r="42">
          <cell r="F42">
            <v>-14391</v>
          </cell>
        </row>
        <row r="43">
          <cell r="F43">
            <v>258578</v>
          </cell>
        </row>
        <row r="44">
          <cell r="F44">
            <v>1171473</v>
          </cell>
        </row>
        <row r="45">
          <cell r="F45">
            <v>1430051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1061126</v>
          </cell>
        </row>
        <row r="5">
          <cell r="F5">
            <v>1357417</v>
          </cell>
        </row>
        <row r="6">
          <cell r="F6">
            <v>810811</v>
          </cell>
        </row>
        <row r="7">
          <cell r="F7">
            <v>146369</v>
          </cell>
        </row>
        <row r="8">
          <cell r="F8">
            <v>3352</v>
          </cell>
        </row>
        <row r="9">
          <cell r="F9">
            <v>38633</v>
          </cell>
        </row>
        <row r="10">
          <cell r="F10">
            <v>23477</v>
          </cell>
        </row>
        <row r="11">
          <cell r="F11">
            <v>-8067</v>
          </cell>
        </row>
        <row r="12">
          <cell r="F12">
            <v>150286</v>
          </cell>
        </row>
        <row r="13">
          <cell r="F13">
            <v>-5348</v>
          </cell>
        </row>
        <row r="14">
          <cell r="F14">
            <v>875</v>
          </cell>
        </row>
        <row r="16">
          <cell r="F16">
            <v>-9290</v>
          </cell>
        </row>
        <row r="17">
          <cell r="F17">
            <v>57579</v>
          </cell>
        </row>
        <row r="18">
          <cell r="F18">
            <v>47096</v>
          </cell>
        </row>
        <row r="19">
          <cell r="F19">
            <v>30681</v>
          </cell>
        </row>
        <row r="20">
          <cell r="F20">
            <v>-296291</v>
          </cell>
        </row>
        <row r="21">
          <cell r="F21">
            <v>-89530</v>
          </cell>
        </row>
        <row r="22">
          <cell r="F22">
            <v>-396888</v>
          </cell>
        </row>
        <row r="23">
          <cell r="F23">
            <v>17919</v>
          </cell>
        </row>
        <row r="24">
          <cell r="F24">
            <v>234353</v>
          </cell>
        </row>
        <row r="26">
          <cell r="F26">
            <v>-51942</v>
          </cell>
        </row>
        <row r="27">
          <cell r="F27">
            <v>-10203</v>
          </cell>
        </row>
        <row r="28">
          <cell r="F28">
            <v>0</v>
          </cell>
        </row>
        <row r="29">
          <cell r="F29">
            <v>-233401</v>
          </cell>
        </row>
        <row r="30">
          <cell r="F30">
            <v>-93832</v>
          </cell>
        </row>
        <row r="31">
          <cell r="F31">
            <v>0</v>
          </cell>
        </row>
        <row r="32">
          <cell r="F32">
            <v>9499</v>
          </cell>
        </row>
        <row r="33">
          <cell r="F33">
            <v>-148468</v>
          </cell>
        </row>
        <row r="34">
          <cell r="F34">
            <v>-5485</v>
          </cell>
        </row>
        <row r="35">
          <cell r="F35">
            <v>4885</v>
          </cell>
        </row>
        <row r="36">
          <cell r="F36">
            <v>-425887</v>
          </cell>
        </row>
        <row r="37">
          <cell r="F37">
            <v>0</v>
          </cell>
        </row>
        <row r="38">
          <cell r="F38">
            <v>764124</v>
          </cell>
        </row>
        <row r="39">
          <cell r="F39">
            <v>-753221</v>
          </cell>
        </row>
        <row r="40">
          <cell r="F40">
            <v>-103825</v>
          </cell>
        </row>
        <row r="41">
          <cell r="F41">
            <v>-335655</v>
          </cell>
        </row>
        <row r="42">
          <cell r="F42">
            <v>2690</v>
          </cell>
        </row>
        <row r="45">
          <cell r="F45">
            <v>-37190</v>
          </cell>
        </row>
        <row r="46">
          <cell r="F46">
            <v>364648</v>
          </cell>
        </row>
        <row r="47">
          <cell r="F47">
            <v>1171473</v>
          </cell>
        </row>
        <row r="48">
          <cell r="F48">
            <v>1536121</v>
          </cell>
        </row>
      </sheetData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148691</v>
          </cell>
        </row>
        <row r="5">
          <cell r="F5">
            <v>403685</v>
          </cell>
        </row>
        <row r="6">
          <cell r="F6">
            <v>316940</v>
          </cell>
        </row>
        <row r="7">
          <cell r="F7">
            <v>40624</v>
          </cell>
        </row>
        <row r="8">
          <cell r="F8">
            <v>-8799</v>
          </cell>
        </row>
        <row r="9">
          <cell r="F9">
            <v>-34609</v>
          </cell>
        </row>
        <row r="10">
          <cell r="F10">
            <v>-1754</v>
          </cell>
        </row>
        <row r="11">
          <cell r="F11">
            <v>3853</v>
          </cell>
        </row>
        <row r="12">
          <cell r="F12">
            <v>67623</v>
          </cell>
        </row>
        <row r="13">
          <cell r="F13">
            <v>0</v>
          </cell>
        </row>
        <row r="14">
          <cell r="F14">
            <v>-3940</v>
          </cell>
        </row>
        <row r="16">
          <cell r="F16">
            <v>0</v>
          </cell>
        </row>
        <row r="17">
          <cell r="F17">
            <v>16959</v>
          </cell>
        </row>
        <row r="18">
          <cell r="F18">
            <v>5417</v>
          </cell>
        </row>
        <row r="19">
          <cell r="F19">
            <v>1371</v>
          </cell>
        </row>
        <row r="20">
          <cell r="F20">
            <v>-254994</v>
          </cell>
        </row>
        <row r="21">
          <cell r="F21">
            <v>14182</v>
          </cell>
        </row>
        <row r="22">
          <cell r="F22">
            <v>-122137</v>
          </cell>
        </row>
        <row r="23">
          <cell r="F23">
            <v>61762</v>
          </cell>
        </row>
        <row r="24">
          <cell r="F24">
            <v>-94206</v>
          </cell>
        </row>
        <row r="26">
          <cell r="F26">
            <v>-113207</v>
          </cell>
        </row>
        <row r="27">
          <cell r="F27">
            <v>-1388</v>
          </cell>
        </row>
        <row r="28">
          <cell r="F28">
            <v>0</v>
          </cell>
        </row>
        <row r="29">
          <cell r="F29">
            <v>-59977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-68630</v>
          </cell>
        </row>
        <row r="34">
          <cell r="F34">
            <v>-1002</v>
          </cell>
        </row>
        <row r="35">
          <cell r="F35">
            <v>9655</v>
          </cell>
        </row>
        <row r="36">
          <cell r="F36">
            <v>-161635</v>
          </cell>
        </row>
        <row r="37">
          <cell r="F37">
            <v>0</v>
          </cell>
        </row>
        <row r="38">
          <cell r="F38">
            <v>316540</v>
          </cell>
        </row>
        <row r="39">
          <cell r="F39">
            <v>-141918</v>
          </cell>
        </row>
        <row r="40">
          <cell r="F40">
            <v>-32419</v>
          </cell>
        </row>
        <row r="41">
          <cell r="F41">
            <v>-300084</v>
          </cell>
        </row>
        <row r="42">
          <cell r="F42">
            <v>2284</v>
          </cell>
        </row>
        <row r="44">
          <cell r="F44">
            <v>-6038</v>
          </cell>
        </row>
        <row r="45">
          <cell r="F45">
            <v>7177</v>
          </cell>
        </row>
        <row r="46">
          <cell r="F46">
            <v>-65744</v>
          </cell>
        </row>
        <row r="47">
          <cell r="F47">
            <v>1536121</v>
          </cell>
        </row>
        <row r="48">
          <cell r="F48">
            <v>1470377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297251</v>
          </cell>
        </row>
        <row r="5">
          <cell r="D5">
            <v>793474.91866614495</v>
          </cell>
        </row>
        <row r="6">
          <cell r="F6">
            <v>567851</v>
          </cell>
        </row>
        <row r="7">
          <cell r="F7">
            <v>82083</v>
          </cell>
        </row>
        <row r="8">
          <cell r="F8">
            <v>957</v>
          </cell>
        </row>
        <row r="9">
          <cell r="F9">
            <v>-59730</v>
          </cell>
        </row>
        <row r="10">
          <cell r="D10">
            <v>-8408.3582006848683</v>
          </cell>
        </row>
        <row r="11">
          <cell r="F11">
            <v>66144</v>
          </cell>
        </row>
        <row r="12">
          <cell r="F12">
            <v>230585</v>
          </cell>
        </row>
        <row r="13">
          <cell r="F13">
            <v>0</v>
          </cell>
        </row>
        <row r="14">
          <cell r="F14">
            <v>-12983</v>
          </cell>
        </row>
        <row r="16">
          <cell r="F16">
            <v>0</v>
          </cell>
        </row>
        <row r="17">
          <cell r="F17">
            <v>34444</v>
          </cell>
        </row>
        <row r="18">
          <cell r="F18">
            <v>12614</v>
          </cell>
        </row>
        <row r="19">
          <cell r="F19">
            <v>1040</v>
          </cell>
        </row>
        <row r="22">
          <cell r="F22">
            <v>-496223</v>
          </cell>
        </row>
        <row r="23">
          <cell r="F23">
            <v>-274467</v>
          </cell>
        </row>
        <row r="24">
          <cell r="F24">
            <v>-243090</v>
          </cell>
        </row>
        <row r="25">
          <cell r="F25">
            <v>63089</v>
          </cell>
        </row>
        <row r="26">
          <cell r="F26">
            <v>-24190</v>
          </cell>
        </row>
        <row r="28">
          <cell r="F28">
            <v>-4442</v>
          </cell>
        </row>
        <row r="29">
          <cell r="F29">
            <v>-13123</v>
          </cell>
        </row>
        <row r="30">
          <cell r="F30">
            <v>0</v>
          </cell>
        </row>
        <row r="31">
          <cell r="F31">
            <v>-153325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1407</v>
          </cell>
        </row>
        <row r="35">
          <cell r="F35">
            <v>-158253</v>
          </cell>
        </row>
        <row r="36">
          <cell r="F36">
            <v>-4469</v>
          </cell>
        </row>
        <row r="37">
          <cell r="F37">
            <v>7990</v>
          </cell>
        </row>
        <row r="38">
          <cell r="F38">
            <v>-355945</v>
          </cell>
        </row>
        <row r="39">
          <cell r="F39">
            <v>0</v>
          </cell>
        </row>
        <row r="40">
          <cell r="F40">
            <v>473162</v>
          </cell>
        </row>
        <row r="41">
          <cell r="F41">
            <v>-341672</v>
          </cell>
        </row>
        <row r="42">
          <cell r="F42">
            <v>-67189</v>
          </cell>
        </row>
        <row r="43">
          <cell r="F43">
            <v>-413166</v>
          </cell>
        </row>
        <row r="44">
          <cell r="F44">
            <v>5231</v>
          </cell>
        </row>
        <row r="46">
          <cell r="F46">
            <v>-12311</v>
          </cell>
        </row>
        <row r="47">
          <cell r="F47">
            <v>19859</v>
          </cell>
        </row>
        <row r="48">
          <cell r="F48">
            <v>-192160</v>
          </cell>
        </row>
        <row r="49">
          <cell r="F49">
            <v>1536121</v>
          </cell>
        </row>
        <row r="50">
          <cell r="F50">
            <v>1343961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796411</v>
          </cell>
        </row>
        <row r="5">
          <cell r="D5">
            <v>1284280.189860791</v>
          </cell>
        </row>
        <row r="6">
          <cell r="F6">
            <v>903591</v>
          </cell>
        </row>
        <row r="7">
          <cell r="F7">
            <v>124627</v>
          </cell>
        </row>
        <row r="8">
          <cell r="F8">
            <v>8481</v>
          </cell>
        </row>
        <row r="9">
          <cell r="F9">
            <v>-73470</v>
          </cell>
        </row>
        <row r="10">
          <cell r="D10">
            <v>-14937.084167388679</v>
          </cell>
        </row>
        <row r="11">
          <cell r="F11">
            <v>176901</v>
          </cell>
        </row>
        <row r="12">
          <cell r="F12">
            <v>251320</v>
          </cell>
        </row>
        <row r="13">
          <cell r="F13">
            <v>0</v>
          </cell>
        </row>
        <row r="14">
          <cell r="F14">
            <v>37664</v>
          </cell>
        </row>
        <row r="16">
          <cell r="F16">
            <v>0</v>
          </cell>
        </row>
        <row r="17">
          <cell r="F17">
            <v>54682</v>
          </cell>
        </row>
        <row r="18">
          <cell r="F18">
            <v>17807</v>
          </cell>
        </row>
        <row r="19">
          <cell r="F19">
            <v>231</v>
          </cell>
        </row>
        <row r="22">
          <cell r="F22">
            <v>-487870</v>
          </cell>
        </row>
        <row r="23">
          <cell r="F23">
            <v>-273998</v>
          </cell>
        </row>
        <row r="24">
          <cell r="F24">
            <v>-319192</v>
          </cell>
        </row>
        <row r="25">
          <cell r="F25">
            <v>87617</v>
          </cell>
        </row>
        <row r="26">
          <cell r="F26">
            <v>50612</v>
          </cell>
        </row>
        <row r="28">
          <cell r="F28">
            <v>3251</v>
          </cell>
        </row>
        <row r="29">
          <cell r="F29">
            <v>-36160</v>
          </cell>
        </row>
        <row r="30">
          <cell r="F30">
            <v>0</v>
          </cell>
        </row>
        <row r="31">
          <cell r="F31">
            <v>-238028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5533</v>
          </cell>
        </row>
        <row r="35">
          <cell r="F35">
            <v>-245097</v>
          </cell>
        </row>
        <row r="36">
          <cell r="F36">
            <v>-8593</v>
          </cell>
        </row>
        <row r="37">
          <cell r="F37">
            <v>10129</v>
          </cell>
        </row>
        <row r="38">
          <cell r="F38">
            <v>-334737</v>
          </cell>
        </row>
        <row r="39">
          <cell r="F39">
            <v>0</v>
          </cell>
        </row>
        <row r="40">
          <cell r="F40">
            <v>815573</v>
          </cell>
        </row>
        <row r="41">
          <cell r="F41">
            <v>-524532</v>
          </cell>
        </row>
        <row r="42">
          <cell r="F42">
            <v>-101985</v>
          </cell>
        </row>
        <row r="43">
          <cell r="F43">
            <v>-505893</v>
          </cell>
        </row>
        <row r="44">
          <cell r="F44">
            <v>891</v>
          </cell>
        </row>
        <row r="46">
          <cell r="F46">
            <v>-18791</v>
          </cell>
        </row>
        <row r="47">
          <cell r="F47">
            <v>10438</v>
          </cell>
        </row>
        <row r="48">
          <cell r="F48">
            <v>234084</v>
          </cell>
        </row>
        <row r="49">
          <cell r="F49">
            <v>1536121</v>
          </cell>
        </row>
        <row r="50">
          <cell r="F50">
            <v>1770205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-62507</v>
          </cell>
        </row>
        <row r="5">
          <cell r="C5">
            <v>257578</v>
          </cell>
        </row>
        <row r="6">
          <cell r="C6">
            <v>200858</v>
          </cell>
        </row>
        <row r="7">
          <cell r="C7">
            <v>28024</v>
          </cell>
        </row>
        <row r="8">
          <cell r="C8">
            <v>5796</v>
          </cell>
        </row>
        <row r="9">
          <cell r="C9">
            <v>-5712</v>
          </cell>
        </row>
        <row r="10">
          <cell r="C10">
            <v>8473</v>
          </cell>
        </row>
        <row r="11">
          <cell r="C11">
            <v>94272</v>
          </cell>
        </row>
        <row r="12">
          <cell r="C12">
            <v>-71652</v>
          </cell>
        </row>
        <row r="13">
          <cell r="C13">
            <v>-2481</v>
          </cell>
        </row>
        <row r="14">
          <cell r="C14">
            <v>-320085</v>
          </cell>
        </row>
        <row r="15">
          <cell r="C15">
            <v>61344</v>
          </cell>
        </row>
        <row r="16">
          <cell r="C16">
            <v>-59106</v>
          </cell>
        </row>
        <row r="17">
          <cell r="C17">
            <v>-319351</v>
          </cell>
        </row>
        <row r="18">
          <cell r="C18">
            <v>12814</v>
          </cell>
        </row>
        <row r="19">
          <cell r="C19">
            <v>-12631</v>
          </cell>
        </row>
        <row r="21">
          <cell r="C21">
            <v>61106</v>
          </cell>
        </row>
        <row r="22">
          <cell r="C22">
            <v>-64261</v>
          </cell>
        </row>
        <row r="23">
          <cell r="C23">
            <v>0</v>
          </cell>
        </row>
        <row r="24">
          <cell r="C24">
            <v>-25008</v>
          </cell>
        </row>
        <row r="25">
          <cell r="C25">
            <v>0</v>
          </cell>
        </row>
        <row r="27">
          <cell r="C27">
            <v>4302</v>
          </cell>
        </row>
        <row r="28">
          <cell r="C28">
            <v>-28911</v>
          </cell>
        </row>
        <row r="29">
          <cell r="C29">
            <v>-651</v>
          </cell>
        </row>
        <row r="30">
          <cell r="C30">
            <v>252</v>
          </cell>
        </row>
        <row r="31">
          <cell r="C31">
            <v>187056</v>
          </cell>
        </row>
        <row r="32">
          <cell r="C32">
            <v>0</v>
          </cell>
        </row>
        <row r="33">
          <cell r="C33">
            <v>414902</v>
          </cell>
        </row>
        <row r="34">
          <cell r="C34">
            <v>-211608</v>
          </cell>
        </row>
        <row r="35">
          <cell r="C35">
            <v>-16888</v>
          </cell>
        </row>
        <row r="36">
          <cell r="C36">
            <v>0</v>
          </cell>
        </row>
        <row r="37">
          <cell r="C37">
            <v>650</v>
          </cell>
        </row>
        <row r="40">
          <cell r="C40">
            <v>-16092</v>
          </cell>
        </row>
        <row r="41">
          <cell r="C41">
            <v>83449</v>
          </cell>
        </row>
        <row r="42">
          <cell r="C42">
            <v>0</v>
          </cell>
        </row>
        <row r="43">
          <cell r="C43">
            <v>83449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C4">
            <v>26390</v>
          </cell>
        </row>
        <row r="5">
          <cell r="C5">
            <v>196653</v>
          </cell>
        </row>
        <row r="6">
          <cell r="C6">
            <v>107056</v>
          </cell>
        </row>
        <row r="7">
          <cell r="C7">
            <v>23983</v>
          </cell>
        </row>
        <row r="8">
          <cell r="C8">
            <v>5247</v>
          </cell>
        </row>
        <row r="9">
          <cell r="C9">
            <v>439</v>
          </cell>
        </row>
        <row r="10">
          <cell r="C10">
            <v>-817</v>
          </cell>
        </row>
        <row r="11">
          <cell r="C11">
            <v>-26818</v>
          </cell>
        </row>
        <row r="12">
          <cell r="C12">
            <v>88703</v>
          </cell>
        </row>
        <row r="13">
          <cell r="C13">
            <v>-1140</v>
          </cell>
        </row>
        <row r="14">
          <cell r="C14">
            <v>-170263</v>
          </cell>
        </row>
        <row r="15">
          <cell r="C15">
            <v>114491</v>
          </cell>
        </row>
        <row r="16">
          <cell r="C16">
            <v>-58581</v>
          </cell>
        </row>
        <row r="17">
          <cell r="C17">
            <v>-149107</v>
          </cell>
        </row>
        <row r="18">
          <cell r="C18">
            <v>-8537</v>
          </cell>
        </row>
        <row r="19">
          <cell r="C19">
            <v>-35761</v>
          </cell>
        </row>
        <row r="21">
          <cell r="C21">
            <v>-37013</v>
          </cell>
        </row>
        <row r="22">
          <cell r="C22">
            <v>4245</v>
          </cell>
        </row>
        <row r="23">
          <cell r="C23">
            <v>0</v>
          </cell>
        </row>
        <row r="24">
          <cell r="C24">
            <v>-18715</v>
          </cell>
        </row>
        <row r="25">
          <cell r="C25">
            <v>0</v>
          </cell>
        </row>
        <row r="27">
          <cell r="C27">
            <v>447</v>
          </cell>
        </row>
        <row r="28">
          <cell r="C28">
            <v>-18899</v>
          </cell>
        </row>
        <row r="29">
          <cell r="C29">
            <v>-751</v>
          </cell>
        </row>
        <row r="30">
          <cell r="C30">
            <v>488</v>
          </cell>
        </row>
        <row r="31">
          <cell r="C31">
            <v>87675</v>
          </cell>
        </row>
        <row r="32">
          <cell r="C32">
            <v>0</v>
          </cell>
        </row>
        <row r="33">
          <cell r="C33">
            <v>259879</v>
          </cell>
        </row>
        <row r="34">
          <cell r="C34">
            <v>-152707</v>
          </cell>
        </row>
        <row r="35">
          <cell r="C35">
            <v>-20213</v>
          </cell>
        </row>
        <row r="36">
          <cell r="C36">
            <v>0</v>
          </cell>
        </row>
        <row r="37">
          <cell r="C37">
            <v>716</v>
          </cell>
        </row>
        <row r="40">
          <cell r="C40">
            <v>6363</v>
          </cell>
        </row>
        <row r="41">
          <cell r="C41">
            <v>101713</v>
          </cell>
        </row>
        <row r="42">
          <cell r="C42">
            <v>0</v>
          </cell>
        </row>
        <row r="43">
          <cell r="C43">
            <v>101713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188253</v>
          </cell>
        </row>
        <row r="5">
          <cell r="F5">
            <v>576508</v>
          </cell>
        </row>
        <row r="6">
          <cell r="F6">
            <v>358372</v>
          </cell>
        </row>
        <row r="7">
          <cell r="F7">
            <v>105470</v>
          </cell>
        </row>
        <row r="8">
          <cell r="F8">
            <v>-53562</v>
          </cell>
        </row>
        <row r="9">
          <cell r="F9">
            <v>-15667</v>
          </cell>
        </row>
        <row r="10">
          <cell r="F10">
            <v>39112</v>
          </cell>
        </row>
        <row r="11">
          <cell r="F11">
            <v>24525</v>
          </cell>
        </row>
        <row r="12">
          <cell r="F12">
            <v>126509</v>
          </cell>
        </row>
        <row r="13">
          <cell r="F13">
            <v>-8251</v>
          </cell>
        </row>
        <row r="14">
          <cell r="F14">
            <v>-388255</v>
          </cell>
        </row>
        <row r="15">
          <cell r="F15">
            <v>285892</v>
          </cell>
        </row>
        <row r="16">
          <cell r="F16">
            <v>-237516</v>
          </cell>
        </row>
        <row r="17">
          <cell r="F17">
            <v>-546570</v>
          </cell>
        </row>
        <row r="18">
          <cell r="F18">
            <v>-5142</v>
          </cell>
        </row>
        <row r="19">
          <cell r="F19">
            <v>100759</v>
          </cell>
        </row>
        <row r="21">
          <cell r="F21">
            <v>94412</v>
          </cell>
        </row>
        <row r="22">
          <cell r="F22">
            <v>-80090</v>
          </cell>
        </row>
        <row r="24">
          <cell r="F24">
            <v>-32761</v>
          </cell>
        </row>
        <row r="25">
          <cell r="C25">
            <v>0</v>
          </cell>
        </row>
        <row r="27">
          <cell r="F27">
            <v>4749</v>
          </cell>
        </row>
        <row r="28">
          <cell r="F28">
            <v>-100081</v>
          </cell>
        </row>
        <row r="29">
          <cell r="F29">
            <v>-3923</v>
          </cell>
        </row>
        <row r="30">
          <cell r="F30">
            <v>66494</v>
          </cell>
        </row>
        <row r="31">
          <cell r="F31">
            <v>126398</v>
          </cell>
        </row>
        <row r="33">
          <cell r="F33">
            <v>895909</v>
          </cell>
        </row>
        <row r="34">
          <cell r="F34">
            <v>-678463</v>
          </cell>
        </row>
        <row r="35">
          <cell r="F35">
            <v>-76127</v>
          </cell>
        </row>
        <row r="36">
          <cell r="F36">
            <v>-16539</v>
          </cell>
        </row>
        <row r="37">
          <cell r="F37">
            <v>1618</v>
          </cell>
        </row>
        <row r="40">
          <cell r="F40">
            <v>154</v>
          </cell>
        </row>
        <row r="41">
          <cell r="F41">
            <v>282044</v>
          </cell>
        </row>
        <row r="42">
          <cell r="C42">
            <v>0</v>
          </cell>
        </row>
        <row r="43">
          <cell r="F43">
            <v>1322975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-257788</v>
          </cell>
        </row>
        <row r="5">
          <cell r="F5">
            <v>-13910</v>
          </cell>
        </row>
        <row r="6">
          <cell r="F6">
            <v>98043</v>
          </cell>
        </row>
        <row r="7">
          <cell r="F7">
            <v>26644</v>
          </cell>
        </row>
        <row r="9">
          <cell r="F9">
            <v>-10111</v>
          </cell>
        </row>
        <row r="10">
          <cell r="F10">
            <v>-1267</v>
          </cell>
        </row>
        <row r="11">
          <cell r="F11">
            <v>-1384</v>
          </cell>
        </row>
        <row r="12">
          <cell r="F12">
            <v>-125567</v>
          </cell>
        </row>
        <row r="13">
          <cell r="F13">
            <v>-1345</v>
          </cell>
        </row>
        <row r="14">
          <cell r="F14">
            <v>-243878</v>
          </cell>
        </row>
        <row r="15">
          <cell r="F15">
            <v>-234757</v>
          </cell>
        </row>
        <row r="16">
          <cell r="F16">
            <v>-74636</v>
          </cell>
        </row>
        <row r="17">
          <cell r="F17">
            <v>-24046</v>
          </cell>
        </row>
        <row r="18">
          <cell r="F18">
            <v>11485</v>
          </cell>
        </row>
        <row r="21">
          <cell r="F21">
            <v>91954</v>
          </cell>
        </row>
        <row r="22">
          <cell r="F22">
            <v>-18531</v>
          </cell>
        </row>
        <row r="23">
          <cell r="F23">
            <v>0</v>
          </cell>
        </row>
        <row r="25">
          <cell r="F25">
            <v>0</v>
          </cell>
        </row>
        <row r="27">
          <cell r="F27">
            <v>270</v>
          </cell>
        </row>
        <row r="29">
          <cell r="F29">
            <v>-757</v>
          </cell>
        </row>
        <row r="30">
          <cell r="F30">
            <v>99</v>
          </cell>
        </row>
        <row r="31">
          <cell r="F31">
            <v>195988</v>
          </cell>
        </row>
        <row r="32">
          <cell r="F32">
            <v>0</v>
          </cell>
        </row>
        <row r="33">
          <cell r="F33">
            <v>354998</v>
          </cell>
        </row>
        <row r="34">
          <cell r="F34">
            <v>-134699</v>
          </cell>
        </row>
        <row r="35">
          <cell r="F35">
            <v>-24311</v>
          </cell>
        </row>
        <row r="36">
          <cell r="F36">
            <v>0</v>
          </cell>
        </row>
        <row r="37">
          <cell r="F37">
            <v>0</v>
          </cell>
        </row>
        <row r="40">
          <cell r="F40">
            <v>-13308</v>
          </cell>
        </row>
        <row r="41">
          <cell r="F41">
            <v>-89043</v>
          </cell>
        </row>
        <row r="42">
          <cell r="F42">
            <v>1322975</v>
          </cell>
        </row>
        <row r="43">
          <cell r="F43">
            <v>1233932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-196690</v>
          </cell>
        </row>
        <row r="5">
          <cell r="F5">
            <v>88576</v>
          </cell>
        </row>
        <row r="6">
          <cell r="F6">
            <v>124889</v>
          </cell>
        </row>
        <row r="7">
          <cell r="F7">
            <v>55608</v>
          </cell>
        </row>
        <row r="8">
          <cell r="F8">
            <v>899</v>
          </cell>
        </row>
        <row r="9">
          <cell r="F9">
            <v>-1018</v>
          </cell>
        </row>
        <row r="10">
          <cell r="F10">
            <v>-19163</v>
          </cell>
        </row>
        <row r="11">
          <cell r="F11">
            <v>-61078</v>
          </cell>
        </row>
        <row r="12">
          <cell r="F12">
            <v>-6253</v>
          </cell>
        </row>
        <row r="13">
          <cell r="F13">
            <v>-7238</v>
          </cell>
        </row>
        <row r="14">
          <cell r="C14">
            <v>-9555</v>
          </cell>
        </row>
        <row r="15">
          <cell r="F15">
            <v>-285266</v>
          </cell>
        </row>
        <row r="16">
          <cell r="F16">
            <v>-344000</v>
          </cell>
        </row>
        <row r="17">
          <cell r="F17">
            <v>-253345</v>
          </cell>
        </row>
        <row r="18">
          <cell r="F18">
            <v>-128100</v>
          </cell>
        </row>
        <row r="20">
          <cell r="F20">
            <v>209094</v>
          </cell>
        </row>
        <row r="22">
          <cell r="F22">
            <v>239625</v>
          </cell>
        </row>
        <row r="23">
          <cell r="F23">
            <v>-8540</v>
          </cell>
        </row>
        <row r="24">
          <cell r="C24">
            <v>0</v>
          </cell>
        </row>
        <row r="25">
          <cell r="F25">
            <v>-31357</v>
          </cell>
        </row>
        <row r="26">
          <cell r="C26">
            <v>0</v>
          </cell>
        </row>
        <row r="28">
          <cell r="F28">
            <v>270</v>
          </cell>
        </row>
        <row r="29">
          <cell r="F29">
            <v>-30421</v>
          </cell>
        </row>
        <row r="30">
          <cell r="F30">
            <v>-1780</v>
          </cell>
        </row>
        <row r="31">
          <cell r="C31">
            <v>475</v>
          </cell>
        </row>
        <row r="32">
          <cell r="F32">
            <v>15908</v>
          </cell>
        </row>
        <row r="33">
          <cell r="C33">
            <v>0</v>
          </cell>
        </row>
        <row r="34">
          <cell r="F34">
            <v>456202</v>
          </cell>
        </row>
        <row r="35">
          <cell r="F35">
            <v>-301488</v>
          </cell>
        </row>
        <row r="36">
          <cell r="F36">
            <v>-50730</v>
          </cell>
        </row>
        <row r="37">
          <cell r="F37">
            <v>-88785</v>
          </cell>
        </row>
        <row r="38">
          <cell r="F38">
            <v>709</v>
          </cell>
        </row>
        <row r="41">
          <cell r="F41">
            <v>-10660</v>
          </cell>
        </row>
        <row r="42">
          <cell r="F42">
            <v>-222799</v>
          </cell>
        </row>
        <row r="43">
          <cell r="F43">
            <v>1322975</v>
          </cell>
        </row>
        <row r="44">
          <cell r="F44">
            <v>1100176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-249726</v>
          </cell>
        </row>
        <row r="5">
          <cell r="E5">
            <v>227618</v>
          </cell>
        </row>
        <row r="6">
          <cell r="E6">
            <v>171542</v>
          </cell>
        </row>
        <row r="7">
          <cell r="E7">
            <v>87454</v>
          </cell>
        </row>
        <row r="8">
          <cell r="E8">
            <v>1340</v>
          </cell>
        </row>
        <row r="9">
          <cell r="E9">
            <v>19475</v>
          </cell>
        </row>
        <row r="10">
          <cell r="E10">
            <v>-15349</v>
          </cell>
        </row>
        <row r="11">
          <cell r="E11">
            <v>-80111</v>
          </cell>
        </row>
        <row r="12">
          <cell r="E12">
            <v>63162</v>
          </cell>
        </row>
        <row r="13">
          <cell r="E13">
            <v>-19699</v>
          </cell>
        </row>
        <row r="14">
          <cell r="E14">
            <v>-196</v>
          </cell>
        </row>
        <row r="15">
          <cell r="E15">
            <v>-477344</v>
          </cell>
        </row>
        <row r="16">
          <cell r="E16">
            <v>-620995</v>
          </cell>
        </row>
        <row r="17">
          <cell r="E17">
            <v>-482903</v>
          </cell>
        </row>
        <row r="18">
          <cell r="E18">
            <v>-110989</v>
          </cell>
        </row>
        <row r="20">
          <cell r="E20">
            <v>311528</v>
          </cell>
        </row>
        <row r="22">
          <cell r="E22">
            <v>438066</v>
          </cell>
        </row>
        <row r="23">
          <cell r="E23">
            <v>-12051</v>
          </cell>
        </row>
        <row r="25">
          <cell r="E25">
            <v>-58434</v>
          </cell>
        </row>
        <row r="26">
          <cell r="E26">
            <v>0</v>
          </cell>
        </row>
        <row r="28">
          <cell r="E28">
            <v>270</v>
          </cell>
        </row>
        <row r="29">
          <cell r="E29">
            <v>-56040</v>
          </cell>
        </row>
        <row r="30">
          <cell r="E30">
            <v>-4194</v>
          </cell>
        </row>
        <row r="31">
          <cell r="E31">
            <v>1530</v>
          </cell>
        </row>
        <row r="32">
          <cell r="E32">
            <v>-53262</v>
          </cell>
        </row>
        <row r="34">
          <cell r="E34">
            <v>538587</v>
          </cell>
        </row>
        <row r="35">
          <cell r="E35">
            <v>-429753</v>
          </cell>
        </row>
        <row r="36">
          <cell r="E36">
            <v>-74338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-12619</v>
          </cell>
        </row>
        <row r="42">
          <cell r="E42">
            <v>-374041</v>
          </cell>
        </row>
        <row r="43">
          <cell r="E43">
            <v>1322975</v>
          </cell>
        </row>
        <row r="44">
          <cell r="E44">
            <v>948934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DMPL"/>
      <sheetName val="DF Cons. - Fluxo de Caixa"/>
      <sheetName val="DF Cons. - DVA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45367</v>
          </cell>
        </row>
        <row r="5">
          <cell r="E5">
            <v>585783</v>
          </cell>
        </row>
        <row r="6">
          <cell r="E6">
            <v>436802</v>
          </cell>
        </row>
        <row r="7">
          <cell r="E7">
            <v>119808</v>
          </cell>
        </row>
        <row r="8">
          <cell r="E8">
            <v>3614</v>
          </cell>
        </row>
        <row r="9">
          <cell r="E9">
            <v>41532</v>
          </cell>
        </row>
        <row r="10">
          <cell r="E10">
            <v>-13510</v>
          </cell>
        </row>
        <row r="11">
          <cell r="E11">
            <v>-63967</v>
          </cell>
        </row>
        <row r="12">
          <cell r="E12">
            <v>68533</v>
          </cell>
        </row>
        <row r="13">
          <cell r="E13">
            <v>-12312</v>
          </cell>
        </row>
        <row r="14">
          <cell r="E14">
            <v>5283</v>
          </cell>
        </row>
        <row r="15">
          <cell r="E15">
            <v>-540416</v>
          </cell>
        </row>
        <row r="16">
          <cell r="E16">
            <v>-671834</v>
          </cell>
        </row>
        <row r="17">
          <cell r="E17">
            <v>-420305</v>
          </cell>
        </row>
        <row r="18">
          <cell r="E18">
            <v>-44129</v>
          </cell>
        </row>
        <row r="20">
          <cell r="E20">
            <v>251709</v>
          </cell>
        </row>
        <row r="22">
          <cell r="E22">
            <v>353416</v>
          </cell>
        </row>
        <row r="23">
          <cell r="E23">
            <v>-9273</v>
          </cell>
        </row>
        <row r="25">
          <cell r="E25">
            <v>-94038</v>
          </cell>
        </row>
        <row r="26">
          <cell r="E26">
            <v>0</v>
          </cell>
        </row>
        <row r="28">
          <cell r="E28">
            <v>2306</v>
          </cell>
        </row>
        <row r="29">
          <cell r="E29">
            <v>-90326</v>
          </cell>
        </row>
        <row r="30">
          <cell r="E30">
            <v>-7113</v>
          </cell>
        </row>
        <row r="31">
          <cell r="E31">
            <v>1095</v>
          </cell>
        </row>
        <row r="32">
          <cell r="E32">
            <v>-82963</v>
          </cell>
        </row>
        <row r="33">
          <cell r="E33">
            <v>0</v>
          </cell>
        </row>
        <row r="34">
          <cell r="E34">
            <v>921325</v>
          </cell>
        </row>
        <row r="35">
          <cell r="E35">
            <v>-812152</v>
          </cell>
        </row>
        <row r="36">
          <cell r="E36">
            <v>-104378</v>
          </cell>
        </row>
        <row r="37">
          <cell r="E37">
            <v>-88785</v>
          </cell>
        </row>
        <row r="38">
          <cell r="E38">
            <v>1027</v>
          </cell>
        </row>
        <row r="41">
          <cell r="E41">
            <v>-19868</v>
          </cell>
        </row>
        <row r="42">
          <cell r="E42">
            <v>-151502</v>
          </cell>
        </row>
        <row r="43">
          <cell r="E43">
            <v>1322975</v>
          </cell>
        </row>
        <row r="44">
          <cell r="E44">
            <v>1171473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F Cons. - Ativo"/>
      <sheetName val="DF Cons. - Passivo"/>
      <sheetName val="DF Cons. - Resultado Período"/>
      <sheetName val="DF Cons. - Resultado Abrangente"/>
      <sheetName val="DF Cons. - Fluxo de Caixa"/>
      <sheetName val="DF Cons. - DMPL"/>
      <sheetName val="DF Cons. - DVA"/>
    </sheetNames>
    <sheetDataSet>
      <sheetData sheetId="0"/>
      <sheetData sheetId="1"/>
      <sheetData sheetId="2"/>
      <sheetData sheetId="3"/>
      <sheetData sheetId="4">
        <row r="4">
          <cell r="F4">
            <v>274218</v>
          </cell>
        </row>
        <row r="5">
          <cell r="F5">
            <v>354653</v>
          </cell>
        </row>
        <row r="6">
          <cell r="F6">
            <v>236276</v>
          </cell>
        </row>
        <row r="7">
          <cell r="F7">
            <v>34696</v>
          </cell>
        </row>
        <row r="9">
          <cell r="F9">
            <v>-18182</v>
          </cell>
        </row>
        <row r="10">
          <cell r="F10">
            <v>13060</v>
          </cell>
        </row>
        <row r="11">
          <cell r="F11">
            <v>22780</v>
          </cell>
        </row>
        <row r="12">
          <cell r="F12">
            <v>-1512</v>
          </cell>
        </row>
        <row r="13">
          <cell r="F13">
            <v>-3718</v>
          </cell>
        </row>
        <row r="14">
          <cell r="F14">
            <v>-80435</v>
          </cell>
        </row>
        <row r="15">
          <cell r="F15">
            <v>-33173</v>
          </cell>
        </row>
        <row r="16">
          <cell r="F16">
            <v>96945</v>
          </cell>
        </row>
        <row r="17">
          <cell r="F17">
            <v>84761</v>
          </cell>
        </row>
        <row r="18">
          <cell r="F18">
            <v>-12</v>
          </cell>
        </row>
        <row r="19">
          <cell r="F19">
            <v>-117336</v>
          </cell>
        </row>
        <row r="21">
          <cell r="F21">
            <v>-101729</v>
          </cell>
        </row>
        <row r="22">
          <cell r="F22">
            <v>-9891</v>
          </cell>
        </row>
        <row r="23">
          <cell r="F23">
            <v>0</v>
          </cell>
        </row>
        <row r="24">
          <cell r="F24">
            <v>-37094</v>
          </cell>
        </row>
        <row r="25">
          <cell r="F25">
            <v>0</v>
          </cell>
        </row>
        <row r="27">
          <cell r="F27">
            <v>0</v>
          </cell>
        </row>
        <row r="28">
          <cell r="F28">
            <v>-36184</v>
          </cell>
        </row>
        <row r="29">
          <cell r="F29">
            <v>-984</v>
          </cell>
        </row>
        <row r="30">
          <cell r="F30">
            <v>74</v>
          </cell>
        </row>
        <row r="31">
          <cell r="F31">
            <v>-44382</v>
          </cell>
        </row>
        <row r="32">
          <cell r="F32">
            <v>0</v>
          </cell>
        </row>
        <row r="33">
          <cell r="F33">
            <v>270241</v>
          </cell>
        </row>
        <row r="34">
          <cell r="F34">
            <v>-291896</v>
          </cell>
        </row>
        <row r="35">
          <cell r="F35">
            <v>-24508</v>
          </cell>
        </row>
        <row r="36">
          <cell r="F36">
            <v>0</v>
          </cell>
        </row>
        <row r="37">
          <cell r="F37">
            <v>1781</v>
          </cell>
        </row>
        <row r="40">
          <cell r="F40">
            <v>-8102</v>
          </cell>
        </row>
        <row r="41">
          <cell r="F41">
            <v>184640</v>
          </cell>
        </row>
        <row r="42">
          <cell r="F42">
            <v>1171473</v>
          </cell>
        </row>
        <row r="43">
          <cell r="F43">
            <v>1356113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1"/>
  <sheetViews>
    <sheetView tabSelected="1" topLeftCell="AY45" zoomScale="90" zoomScaleNormal="90" workbookViewId="0">
      <selection activeCell="BH63" sqref="BH63"/>
    </sheetView>
  </sheetViews>
  <sheetFormatPr defaultRowHeight="15" outlineLevelCol="1" x14ac:dyDescent="0.25"/>
  <cols>
    <col min="1" max="1" width="57.85546875" bestFit="1" customWidth="1"/>
    <col min="2" max="4" width="7.5703125" hidden="1" customWidth="1" outlineLevel="1"/>
    <col min="5" max="5" width="7" hidden="1" customWidth="1" outlineLevel="1"/>
    <col min="6" max="6" width="7.5703125" hidden="1" customWidth="1" outlineLevel="1"/>
    <col min="7" max="8" width="7" hidden="1" customWidth="1" outlineLevel="1"/>
    <col min="9" max="10" width="7.5703125" hidden="1" customWidth="1" outlineLevel="1"/>
    <col min="11" max="11" width="7" hidden="1" customWidth="1" outlineLevel="1"/>
    <col min="12" max="17" width="7.5703125" hidden="1" customWidth="1" outlineLevel="1"/>
    <col min="18" max="19" width="7" hidden="1" customWidth="1" outlineLevel="1"/>
    <col min="20" max="21" width="7.5703125" hidden="1" customWidth="1" outlineLevel="1"/>
    <col min="22" max="22" width="7" hidden="1" customWidth="1" outlineLevel="1"/>
    <col min="23" max="24" width="7.5703125" hidden="1" customWidth="1" outlineLevel="1"/>
    <col min="25" max="25" width="8" hidden="1" customWidth="1" outlineLevel="1"/>
    <col min="26" max="27" width="7.5703125" hidden="1" customWidth="1" outlineLevel="1"/>
    <col min="28" max="31" width="8" hidden="1" customWidth="1" outlineLevel="1"/>
    <col min="32" max="40" width="7.5703125" hidden="1" customWidth="1" outlineLevel="1"/>
    <col min="41" max="41" width="8" hidden="1" customWidth="1" outlineLevel="1"/>
    <col min="42" max="44" width="0" hidden="1" customWidth="1" outlineLevel="1"/>
    <col min="45" max="45" width="8" hidden="1" customWidth="1" outlineLevel="1"/>
    <col min="46" max="46" width="10.7109375" style="8" bestFit="1" customWidth="1" collapsed="1"/>
    <col min="47" max="48" width="9.5703125" style="8" bestFit="1" customWidth="1"/>
    <col min="49" max="49" width="10.5703125" style="8" bestFit="1" customWidth="1"/>
    <col min="50" max="50" width="11.140625" style="8" bestFit="1" customWidth="1"/>
    <col min="51" max="51" width="10.5703125" style="8" bestFit="1" customWidth="1"/>
    <col min="52" max="53" width="9.5703125" style="8" bestFit="1" customWidth="1"/>
    <col min="54" max="54" width="11.140625" style="8" bestFit="1" customWidth="1"/>
    <col min="55" max="57" width="10.5703125" style="8" bestFit="1" customWidth="1"/>
    <col min="58" max="60" width="11.140625" style="8" bestFit="1" customWidth="1"/>
  </cols>
  <sheetData>
    <row r="1" spans="1:60" x14ac:dyDescent="0.25">
      <c r="A1" s="1" t="s">
        <v>0</v>
      </c>
    </row>
    <row r="2" spans="1:60" x14ac:dyDescent="0.25">
      <c r="A2" s="2"/>
    </row>
    <row r="3" spans="1:60" x14ac:dyDescent="0.25">
      <c r="A3" s="3" t="s">
        <v>1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  <c r="AG3" s="16" t="s">
        <v>34</v>
      </c>
      <c r="AH3" s="16" t="s">
        <v>35</v>
      </c>
      <c r="AI3" s="16" t="s">
        <v>36</v>
      </c>
      <c r="AJ3" s="16" t="s">
        <v>37</v>
      </c>
      <c r="AK3" s="16" t="s">
        <v>38</v>
      </c>
      <c r="AL3" s="16" t="s">
        <v>39</v>
      </c>
      <c r="AM3" s="16" t="s">
        <v>40</v>
      </c>
      <c r="AN3" s="16" t="s">
        <v>41</v>
      </c>
      <c r="AO3" s="16" t="s">
        <v>42</v>
      </c>
      <c r="AP3" s="16" t="s">
        <v>81</v>
      </c>
      <c r="AQ3" s="16" t="s">
        <v>82</v>
      </c>
      <c r="AR3" s="16" t="s">
        <v>83</v>
      </c>
      <c r="AS3" s="16" t="s">
        <v>84</v>
      </c>
      <c r="AT3" s="12" t="s">
        <v>85</v>
      </c>
      <c r="AU3" s="20" t="s">
        <v>87</v>
      </c>
      <c r="AV3" s="20" t="s">
        <v>88</v>
      </c>
      <c r="AW3" s="20" t="s">
        <v>89</v>
      </c>
      <c r="AX3" s="12" t="s">
        <v>90</v>
      </c>
      <c r="AY3" s="12" t="s">
        <v>91</v>
      </c>
      <c r="AZ3" s="20" t="s">
        <v>92</v>
      </c>
      <c r="BA3" s="20" t="s">
        <v>93</v>
      </c>
      <c r="BB3" s="12" t="s">
        <v>94</v>
      </c>
      <c r="BC3" s="12" t="s">
        <v>95</v>
      </c>
      <c r="BD3" s="12" t="s">
        <v>96</v>
      </c>
      <c r="BE3" s="12" t="s">
        <v>97</v>
      </c>
      <c r="BF3" s="12" t="s">
        <v>106</v>
      </c>
      <c r="BG3" s="12" t="s">
        <v>108</v>
      </c>
      <c r="BH3" s="12" t="s">
        <v>109</v>
      </c>
    </row>
    <row r="4" spans="1:60" x14ac:dyDescent="0.25">
      <c r="A4" s="3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2"/>
      <c r="AU4" s="20"/>
      <c r="AV4" s="20"/>
      <c r="AW4" s="20"/>
      <c r="AX4" s="12"/>
      <c r="AY4" s="12"/>
      <c r="AZ4" s="20"/>
      <c r="BA4" s="20"/>
      <c r="BB4" s="12"/>
      <c r="BC4" s="12"/>
      <c r="BD4" s="12"/>
      <c r="BE4" s="12"/>
      <c r="BF4" s="12"/>
      <c r="BG4" s="12"/>
      <c r="BH4" s="12"/>
    </row>
    <row r="5" spans="1:60" x14ac:dyDescent="0.25">
      <c r="A5" s="4" t="s">
        <v>43</v>
      </c>
      <c r="B5" s="3">
        <v>93178</v>
      </c>
      <c r="C5" s="3">
        <v>188053</v>
      </c>
      <c r="D5" s="3">
        <v>-107856</v>
      </c>
      <c r="E5" s="3">
        <v>85222</v>
      </c>
      <c r="F5" s="3">
        <v>46289</v>
      </c>
      <c r="G5" s="3">
        <v>59420</v>
      </c>
      <c r="H5" s="3">
        <v>146292</v>
      </c>
      <c r="I5" s="3">
        <v>79939</v>
      </c>
      <c r="J5" s="3">
        <v>44314</v>
      </c>
      <c r="K5" s="3">
        <v>75348</v>
      </c>
      <c r="L5" s="3">
        <v>-9385</v>
      </c>
      <c r="M5" s="3">
        <v>-15599</v>
      </c>
      <c r="N5" s="3">
        <v>88137</v>
      </c>
      <c r="O5" s="3">
        <v>200854</v>
      </c>
      <c r="P5" s="3">
        <v>-17285</v>
      </c>
      <c r="Q5" s="3">
        <v>-91738</v>
      </c>
      <c r="R5" s="3">
        <v>105081</v>
      </c>
      <c r="S5" s="3">
        <v>95075</v>
      </c>
      <c r="T5" s="3">
        <v>-173932</v>
      </c>
      <c r="U5" s="3">
        <v>45729</v>
      </c>
      <c r="V5" s="3">
        <v>379557</v>
      </c>
      <c r="W5" s="3">
        <v>-123635</v>
      </c>
      <c r="X5" s="3">
        <v>39623</v>
      </c>
      <c r="Y5" s="3">
        <v>195703</v>
      </c>
      <c r="Z5" s="3">
        <v>193321</v>
      </c>
      <c r="AA5" s="3">
        <v>-90377</v>
      </c>
      <c r="AB5" s="3">
        <v>371770</v>
      </c>
      <c r="AC5" s="3">
        <v>-303727</v>
      </c>
      <c r="AD5" s="3">
        <v>-29724</v>
      </c>
      <c r="AE5" s="3">
        <v>62868</v>
      </c>
      <c r="AF5" s="3">
        <v>102496</v>
      </c>
      <c r="AG5" s="3">
        <v>159294</v>
      </c>
      <c r="AH5" s="3">
        <v>71623</v>
      </c>
      <c r="AI5" s="3">
        <v>78303</v>
      </c>
      <c r="AJ5" s="3">
        <v>20031</v>
      </c>
      <c r="AK5" s="3">
        <v>55274</v>
      </c>
      <c r="AL5" s="3">
        <v>89484</v>
      </c>
      <c r="AM5" s="3">
        <v>203401</v>
      </c>
      <c r="AN5" s="3">
        <v>200380</v>
      </c>
      <c r="AO5" s="3">
        <v>133273</v>
      </c>
      <c r="AP5" s="2">
        <v>-61082</v>
      </c>
      <c r="AQ5">
        <f>(-225487)-(AP5)</f>
        <v>-164405</v>
      </c>
      <c r="AR5">
        <f>(-22787)-(AP5)-(AQ5)</f>
        <v>202700</v>
      </c>
      <c r="AS5" s="3">
        <v>198499</v>
      </c>
      <c r="AT5" s="9">
        <f>'[1]DF Cons. - Fluxo de Caixa'!$F$4</f>
        <v>45041</v>
      </c>
      <c r="AU5" s="8">
        <f>'[2]DF Cons. - Fluxo de Caixa'!$C$4</f>
        <v>-62507</v>
      </c>
      <c r="AV5" s="8">
        <f>'[3]DF Cons. - Fluxo de Caixa'!$C$4</f>
        <v>26390</v>
      </c>
      <c r="AW5" s="8">
        <f>'[4]DF Cons. - Fluxo de Caixa'!$F$4-AV5-AU5-AT5</f>
        <v>179329</v>
      </c>
      <c r="AX5" s="8">
        <f>'[5]DF Cons. - Fluxo de Caixa'!$F$4</f>
        <v>-257788</v>
      </c>
      <c r="AY5" s="8">
        <f>'[6]DF Cons. - Fluxo de Caixa'!$F$4-AX5</f>
        <v>61098</v>
      </c>
      <c r="AZ5" s="8">
        <f>'[7]DF Cons. - Fluxo de Caixa'!$E$4-AY5-AX5</f>
        <v>-53036</v>
      </c>
      <c r="BA5" s="8">
        <f>'[8]DF Cons. - Fluxo de Caixa'!$E$4-AZ5-AY5-AX5</f>
        <v>295093</v>
      </c>
      <c r="BB5" s="8">
        <f>'[9]DF Cons. - Fluxo de Caixa'!$F$4</f>
        <v>274218</v>
      </c>
      <c r="BC5" s="8">
        <f>'[10]DF Cons. - Fluxo de Caixa'!$F$4-BB5</f>
        <v>348393</v>
      </c>
      <c r="BD5" s="8">
        <f>'[11]DF Cons. - Fluxo de Caixa'!$F$4-BC5-BB5</f>
        <v>168640</v>
      </c>
      <c r="BE5" s="8">
        <f>'[12]DF Cons. - Fluxo de Caixa'!$F$4-BD5-BC5-BB5</f>
        <v>269875</v>
      </c>
      <c r="BF5" s="8">
        <f>'[13]DF Cons. - Fluxo de Caixa'!$F$4</f>
        <v>148691</v>
      </c>
      <c r="BG5" s="8">
        <f>'[14]DF Cons. - Fluxo de Caixa'!$F$4</f>
        <v>297251</v>
      </c>
      <c r="BH5" s="8">
        <f>'[15]DF Cons. - Fluxo de Caixa'!$F$4</f>
        <v>796411</v>
      </c>
    </row>
    <row r="6" spans="1:60" x14ac:dyDescent="0.25">
      <c r="A6" s="5" t="s">
        <v>44</v>
      </c>
      <c r="B6" s="3">
        <v>101335</v>
      </c>
      <c r="C6" s="3">
        <v>97622</v>
      </c>
      <c r="D6" s="3">
        <v>78430</v>
      </c>
      <c r="E6" s="3">
        <v>105538</v>
      </c>
      <c r="F6" s="3">
        <v>86717</v>
      </c>
      <c r="G6" s="3">
        <v>89037</v>
      </c>
      <c r="H6" s="3">
        <v>111395</v>
      </c>
      <c r="I6" s="3">
        <v>231857</v>
      </c>
      <c r="J6" s="3">
        <v>131058</v>
      </c>
      <c r="K6" s="3">
        <v>97278</v>
      </c>
      <c r="L6" s="3">
        <v>106507</v>
      </c>
      <c r="M6" s="3">
        <v>142540</v>
      </c>
      <c r="N6" s="3">
        <v>102171</v>
      </c>
      <c r="O6" s="3">
        <v>146546</v>
      </c>
      <c r="P6" s="3">
        <v>123002</v>
      </c>
      <c r="Q6" s="3">
        <v>118209</v>
      </c>
      <c r="R6" s="3">
        <v>84579</v>
      </c>
      <c r="S6" s="3">
        <v>69938</v>
      </c>
      <c r="T6" s="3">
        <v>123306</v>
      </c>
      <c r="U6" s="3">
        <v>121424</v>
      </c>
      <c r="V6" s="3">
        <v>111554</v>
      </c>
      <c r="W6" s="3">
        <v>35737</v>
      </c>
      <c r="X6" s="3">
        <v>159110</v>
      </c>
      <c r="Y6" s="3">
        <v>-4756</v>
      </c>
      <c r="Z6" s="3">
        <v>11305</v>
      </c>
      <c r="AA6" s="3">
        <v>14414</v>
      </c>
      <c r="AB6" s="3">
        <v>369273</v>
      </c>
      <c r="AC6" s="3">
        <v>-282141</v>
      </c>
      <c r="AD6" s="3">
        <v>28972</v>
      </c>
      <c r="AE6" s="3">
        <v>109973</v>
      </c>
      <c r="AF6" s="3">
        <v>37605</v>
      </c>
      <c r="AG6" s="3">
        <v>95010</v>
      </c>
      <c r="AH6" s="3">
        <v>66690</v>
      </c>
      <c r="AI6" s="3">
        <v>125964</v>
      </c>
      <c r="AJ6" s="3">
        <v>105679</v>
      </c>
      <c r="AK6" s="3">
        <v>108937</v>
      </c>
      <c r="AL6" s="3">
        <v>86658</v>
      </c>
      <c r="AM6" s="3">
        <v>97289</v>
      </c>
      <c r="AN6" s="3">
        <v>107517</v>
      </c>
      <c r="AO6" s="3">
        <v>113280</v>
      </c>
      <c r="AP6" s="2">
        <v>183109</v>
      </c>
      <c r="AQ6">
        <f>299482-AP6</f>
        <v>116373</v>
      </c>
      <c r="AR6">
        <f>346567-AP6-AQ6</f>
        <v>47085</v>
      </c>
      <c r="AS6" s="3">
        <v>94279</v>
      </c>
      <c r="AT6" s="9">
        <f>'[1]DF Cons. - Fluxo de Caixa'!$F$5</f>
        <v>62710</v>
      </c>
      <c r="AU6" s="8">
        <f>'[2]DF Cons. - Fluxo de Caixa'!$C$5</f>
        <v>257578</v>
      </c>
      <c r="AV6" s="8">
        <f>'[3]DF Cons. - Fluxo de Caixa'!$C$5</f>
        <v>196653</v>
      </c>
      <c r="AW6" s="8">
        <f>'[4]DF Cons. - Fluxo de Caixa'!$F$5-AV6-AU6-AT6</f>
        <v>59567</v>
      </c>
      <c r="AX6" s="8">
        <f>'[5]DF Cons. - Fluxo de Caixa'!$F$5</f>
        <v>-13910</v>
      </c>
      <c r="AY6" s="8">
        <f>'[6]DF Cons. - Fluxo de Caixa'!$F$5-AX6</f>
        <v>102486</v>
      </c>
      <c r="AZ6" s="8">
        <f>'[7]DF Cons. - Fluxo de Caixa'!$E$5-AY6-AX6</f>
        <v>139042</v>
      </c>
      <c r="BA6" s="8">
        <f>'[8]DF Cons. - Fluxo de Caixa'!$E$5-AZ6-AY6-AX6</f>
        <v>358165</v>
      </c>
      <c r="BB6" s="8">
        <f>'[9]DF Cons. - Fluxo de Caixa'!$F$5</f>
        <v>354653</v>
      </c>
      <c r="BC6" s="8">
        <f>'[10]DF Cons. - Fluxo de Caixa'!$F$5-BB6</f>
        <v>343768</v>
      </c>
      <c r="BD6" s="8">
        <f>'[11]DF Cons. - Fluxo de Caixa'!$F$5-BC6-BB6</f>
        <v>232290</v>
      </c>
      <c r="BE6" s="8">
        <f>'[12]DF Cons. - Fluxo de Caixa'!$F$5-BD6-BC6-BB6</f>
        <v>426706</v>
      </c>
      <c r="BF6" s="8">
        <f>'[13]DF Cons. - Fluxo de Caixa'!$F$5</f>
        <v>403685</v>
      </c>
      <c r="BG6" s="8">
        <f>'[14]DF Cons. - Fluxo de Caixa'!$D$5</f>
        <v>793474.91866614495</v>
      </c>
      <c r="BH6" s="8">
        <f>'[15]DF Cons. - Fluxo de Caixa'!$D$5</f>
        <v>1284280.189860791</v>
      </c>
    </row>
    <row r="7" spans="1:60" x14ac:dyDescent="0.25">
      <c r="A7" s="6" t="s">
        <v>99</v>
      </c>
      <c r="B7" s="3">
        <v>69070</v>
      </c>
      <c r="C7" s="3">
        <v>79067</v>
      </c>
      <c r="D7" s="3">
        <v>65024</v>
      </c>
      <c r="E7" s="3">
        <v>82593</v>
      </c>
      <c r="F7" s="3">
        <v>75757</v>
      </c>
      <c r="G7" s="3">
        <v>76315</v>
      </c>
      <c r="H7" s="3">
        <v>78549</v>
      </c>
      <c r="I7" s="3">
        <v>113402</v>
      </c>
      <c r="J7" s="3">
        <v>78431</v>
      </c>
      <c r="K7" s="3">
        <v>60572</v>
      </c>
      <c r="L7" s="3">
        <v>69218</v>
      </c>
      <c r="M7" s="3">
        <v>94136</v>
      </c>
      <c r="N7" s="3">
        <v>55711</v>
      </c>
      <c r="O7" s="3">
        <v>74079</v>
      </c>
      <c r="P7" s="3">
        <v>86936</v>
      </c>
      <c r="Q7" s="3">
        <v>75391</v>
      </c>
      <c r="R7" s="3">
        <v>54335</v>
      </c>
      <c r="S7" s="3">
        <v>50242</v>
      </c>
      <c r="T7" s="3">
        <v>56664</v>
      </c>
      <c r="U7" s="3">
        <v>62829</v>
      </c>
      <c r="V7" s="3">
        <v>34047</v>
      </c>
      <c r="W7" s="3">
        <v>37106</v>
      </c>
      <c r="X7" s="3">
        <v>8032</v>
      </c>
      <c r="Y7" s="3">
        <v>9898</v>
      </c>
      <c r="Z7" s="3">
        <v>8766</v>
      </c>
      <c r="AA7" s="3">
        <v>43263</v>
      </c>
      <c r="AB7" s="3">
        <v>178427</v>
      </c>
      <c r="AC7" s="3">
        <v>-7910</v>
      </c>
      <c r="AD7" s="3">
        <v>3223</v>
      </c>
      <c r="AE7" s="3">
        <v>25974</v>
      </c>
      <c r="AF7" s="3">
        <v>15663</v>
      </c>
      <c r="AG7" s="3">
        <v>37252</v>
      </c>
      <c r="AH7" s="3">
        <v>30905</v>
      </c>
      <c r="AI7" s="3">
        <v>23347</v>
      </c>
      <c r="AJ7" s="3">
        <v>64717</v>
      </c>
      <c r="AK7" s="3">
        <v>71978</v>
      </c>
      <c r="AL7" s="3">
        <v>26993</v>
      </c>
      <c r="AM7" s="3">
        <v>90906</v>
      </c>
      <c r="AN7" s="3">
        <v>22805</v>
      </c>
      <c r="AO7" s="3">
        <v>71325</v>
      </c>
      <c r="AP7" s="2">
        <v>10718</v>
      </c>
      <c r="AQ7">
        <f>12025-AP7</f>
        <v>1307</v>
      </c>
      <c r="AR7">
        <f>(-45404)-AP7-AQ7</f>
        <v>-57429</v>
      </c>
      <c r="AS7" s="3">
        <v>136111</v>
      </c>
      <c r="AT7" s="9">
        <f>'[1]DF Cons. - Fluxo de Caixa'!$F$6</f>
        <v>-14693</v>
      </c>
      <c r="AU7" s="8">
        <f>'[2]DF Cons. - Fluxo de Caixa'!$C$6</f>
        <v>200858</v>
      </c>
      <c r="AV7" s="8">
        <f>'[3]DF Cons. - Fluxo de Caixa'!$C$6</f>
        <v>107056</v>
      </c>
      <c r="AW7" s="8">
        <f>'[4]DF Cons. - Fluxo de Caixa'!$F$6-AV7-AU7-AT7</f>
        <v>65151</v>
      </c>
      <c r="AX7" s="8">
        <f>'[5]DF Cons. - Fluxo de Caixa'!$F$6</f>
        <v>98043</v>
      </c>
      <c r="AY7" s="8">
        <f>'[6]DF Cons. - Fluxo de Caixa'!$F$6-AX7</f>
        <v>26846</v>
      </c>
      <c r="AZ7" s="8">
        <f>'[7]DF Cons. - Fluxo de Caixa'!$E$6-AY7-AX7</f>
        <v>46653</v>
      </c>
      <c r="BA7" s="8">
        <f>'[8]DF Cons. - Fluxo de Caixa'!$E$6-AZ7-AY7-AX7</f>
        <v>265260</v>
      </c>
      <c r="BB7" s="8">
        <f>'[9]DF Cons. - Fluxo de Caixa'!$F$6</f>
        <v>236276</v>
      </c>
      <c r="BC7" s="8">
        <f>'[10]DF Cons. - Fluxo de Caixa'!$F$6-BB7</f>
        <v>140456</v>
      </c>
      <c r="BD7" s="8">
        <f>'[11]DF Cons. - Fluxo de Caixa'!$F$6-BC7-BB7</f>
        <v>161688</v>
      </c>
      <c r="BE7" s="8">
        <f>'[12]DF Cons. - Fluxo de Caixa'!$F$6-BD7-BC7-BB7</f>
        <v>272391</v>
      </c>
      <c r="BF7" s="8">
        <f>'[13]DF Cons. - Fluxo de Caixa'!$F$6</f>
        <v>316940</v>
      </c>
      <c r="BG7" s="8">
        <f>'[14]DF Cons. - Fluxo de Caixa'!$F$6</f>
        <v>567851</v>
      </c>
      <c r="BH7" s="8">
        <f>'[15]DF Cons. - Fluxo de Caixa'!$F$6</f>
        <v>903591</v>
      </c>
    </row>
    <row r="8" spans="1:60" x14ac:dyDescent="0.25">
      <c r="A8" s="6" t="s">
        <v>45</v>
      </c>
      <c r="B8" s="3">
        <v>9120</v>
      </c>
      <c r="C8" s="3">
        <v>8067</v>
      </c>
      <c r="D8" s="3">
        <v>7845</v>
      </c>
      <c r="E8" s="3">
        <v>9447</v>
      </c>
      <c r="F8" s="3">
        <v>8944</v>
      </c>
      <c r="G8" s="3">
        <v>8837</v>
      </c>
      <c r="H8" s="3">
        <v>8977</v>
      </c>
      <c r="I8" s="3">
        <v>118</v>
      </c>
      <c r="J8" s="3">
        <v>7777</v>
      </c>
      <c r="K8" s="3">
        <v>8397</v>
      </c>
      <c r="L8" s="3">
        <v>11098</v>
      </c>
      <c r="M8" s="3">
        <v>10082</v>
      </c>
      <c r="N8" s="3">
        <v>8806</v>
      </c>
      <c r="O8" s="3">
        <v>9963</v>
      </c>
      <c r="P8" s="3">
        <v>9567</v>
      </c>
      <c r="Q8" s="3">
        <v>11885</v>
      </c>
      <c r="R8" s="3">
        <v>10713</v>
      </c>
      <c r="S8" s="3">
        <v>10598</v>
      </c>
      <c r="T8" s="3">
        <v>9131</v>
      </c>
      <c r="U8" s="3">
        <v>10733</v>
      </c>
      <c r="V8" s="3">
        <v>11412</v>
      </c>
      <c r="W8" s="3">
        <v>11769</v>
      </c>
      <c r="X8" s="3">
        <v>12057</v>
      </c>
      <c r="Y8" s="3">
        <v>11199</v>
      </c>
      <c r="Z8" s="3">
        <v>11314</v>
      </c>
      <c r="AA8" s="3">
        <v>11078</v>
      </c>
      <c r="AB8" s="3">
        <v>14356</v>
      </c>
      <c r="AC8" s="3">
        <v>12943</v>
      </c>
      <c r="AD8" s="3">
        <v>12166</v>
      </c>
      <c r="AE8" s="3">
        <v>11430</v>
      </c>
      <c r="AF8" s="3">
        <v>11103</v>
      </c>
      <c r="AG8" s="3">
        <v>10733</v>
      </c>
      <c r="AH8" s="3">
        <v>12765</v>
      </c>
      <c r="AI8" s="3">
        <v>16186</v>
      </c>
      <c r="AJ8" s="3">
        <v>16586</v>
      </c>
      <c r="AK8" s="3">
        <v>15268</v>
      </c>
      <c r="AL8" s="3">
        <v>18369</v>
      </c>
      <c r="AM8" s="3">
        <v>20863</v>
      </c>
      <c r="AN8" s="3">
        <v>20708</v>
      </c>
      <c r="AO8" s="3">
        <v>26503</v>
      </c>
      <c r="AP8" s="2">
        <v>22556</v>
      </c>
      <c r="AQ8">
        <f>46556-AP8</f>
        <v>24000</v>
      </c>
      <c r="AR8" s="3">
        <v>25932</v>
      </c>
      <c r="AS8" s="3">
        <v>23550</v>
      </c>
      <c r="AT8" s="9">
        <f>'[1]DF Cons. - Fluxo de Caixa'!$F$7</f>
        <v>26171</v>
      </c>
      <c r="AU8" s="8">
        <f>'[2]DF Cons. - Fluxo de Caixa'!$C$7</f>
        <v>28024</v>
      </c>
      <c r="AV8" s="8">
        <f>'[3]DF Cons. - Fluxo de Caixa'!$C$7</f>
        <v>23983</v>
      </c>
      <c r="AW8" s="8">
        <f>'[4]DF Cons. - Fluxo de Caixa'!$F$7-AV8-AU8-AT8</f>
        <v>27292</v>
      </c>
      <c r="AX8" s="8">
        <f>'[5]DF Cons. - Fluxo de Caixa'!$F$7</f>
        <v>26644</v>
      </c>
      <c r="AY8" s="8">
        <f>'[6]DF Cons. - Fluxo de Caixa'!$F$7-AX8</f>
        <v>28964</v>
      </c>
      <c r="AZ8" s="8">
        <f>'[7]DF Cons. - Fluxo de Caixa'!$E$7-AY8-AX8</f>
        <v>31846</v>
      </c>
      <c r="BA8" s="8">
        <f>'[8]DF Cons. - Fluxo de Caixa'!$E$7-AZ8-AY8-AX8</f>
        <v>32354</v>
      </c>
      <c r="BB8" s="8">
        <f>'[9]DF Cons. - Fluxo de Caixa'!$F$7</f>
        <v>34696</v>
      </c>
      <c r="BC8" s="8">
        <f>'[10]DF Cons. - Fluxo de Caixa'!$F$7-BB8</f>
        <v>35996</v>
      </c>
      <c r="BD8" s="8">
        <f>'[11]DF Cons. - Fluxo de Caixa'!$F$7-BC8-BB8</f>
        <v>31928</v>
      </c>
      <c r="BE8" s="8">
        <f>'[12]DF Cons. - Fluxo de Caixa'!$F$7-BD8-BC8-BB8</f>
        <v>43749</v>
      </c>
      <c r="BF8" s="8">
        <f>'[13]DF Cons. - Fluxo de Caixa'!$F$7</f>
        <v>40624</v>
      </c>
      <c r="BG8" s="8">
        <f>'[14]DF Cons. - Fluxo de Caixa'!$F$7</f>
        <v>82083</v>
      </c>
      <c r="BH8" s="8">
        <f>'[15]DF Cons. - Fluxo de Caixa'!$F$7-1</f>
        <v>124626</v>
      </c>
    </row>
    <row r="9" spans="1:60" x14ac:dyDescent="0.25">
      <c r="A9" s="18" t="s">
        <v>46</v>
      </c>
      <c r="B9" s="16" t="s">
        <v>47</v>
      </c>
      <c r="C9" s="16" t="s">
        <v>47</v>
      </c>
      <c r="D9" s="16" t="s">
        <v>47</v>
      </c>
      <c r="E9" s="16" t="s">
        <v>47</v>
      </c>
      <c r="F9" s="16" t="s">
        <v>47</v>
      </c>
      <c r="G9" s="16" t="s">
        <v>47</v>
      </c>
      <c r="H9" s="16" t="s">
        <v>47</v>
      </c>
      <c r="I9" s="16" t="s">
        <v>47</v>
      </c>
      <c r="J9" s="16" t="s">
        <v>47</v>
      </c>
      <c r="K9" s="16" t="s">
        <v>47</v>
      </c>
      <c r="L9" s="16" t="s">
        <v>47</v>
      </c>
      <c r="M9" s="16" t="s">
        <v>47</v>
      </c>
      <c r="N9" s="16" t="s">
        <v>47</v>
      </c>
      <c r="O9" s="16" t="s">
        <v>47</v>
      </c>
      <c r="P9" s="16" t="s">
        <v>47</v>
      </c>
      <c r="Q9" s="16" t="s">
        <v>47</v>
      </c>
      <c r="R9" s="16" t="s">
        <v>47</v>
      </c>
      <c r="S9" s="16" t="s">
        <v>47</v>
      </c>
      <c r="T9" s="16" t="s">
        <v>47</v>
      </c>
      <c r="U9" s="16" t="s">
        <v>47</v>
      </c>
      <c r="V9" s="16" t="s">
        <v>47</v>
      </c>
      <c r="W9" s="16" t="s">
        <v>47</v>
      </c>
      <c r="X9" s="16" t="s">
        <v>47</v>
      </c>
      <c r="Y9" s="16" t="s">
        <v>47</v>
      </c>
      <c r="Z9" s="16" t="s">
        <v>47</v>
      </c>
      <c r="AA9" s="16" t="s">
        <v>47</v>
      </c>
      <c r="AB9" s="16" t="s">
        <v>47</v>
      </c>
      <c r="AC9" s="16" t="s">
        <v>47</v>
      </c>
      <c r="AD9" s="16" t="s">
        <v>47</v>
      </c>
      <c r="AE9" s="16" t="s">
        <v>47</v>
      </c>
      <c r="AF9" s="16" t="s">
        <v>47</v>
      </c>
      <c r="AG9" s="16" t="s">
        <v>47</v>
      </c>
      <c r="AH9" s="16" t="s">
        <v>47</v>
      </c>
      <c r="AI9" s="16" t="s">
        <v>47</v>
      </c>
      <c r="AJ9" s="16" t="s">
        <v>47</v>
      </c>
      <c r="AK9" s="16" t="s">
        <v>47</v>
      </c>
      <c r="AL9" s="16" t="s">
        <v>47</v>
      </c>
      <c r="AM9" s="16" t="s">
        <v>47</v>
      </c>
      <c r="AN9" s="16" t="s">
        <v>47</v>
      </c>
      <c r="AO9" s="16" t="s">
        <v>47</v>
      </c>
      <c r="AP9" s="16" t="s">
        <v>47</v>
      </c>
      <c r="AQ9" s="17" t="s">
        <v>47</v>
      </c>
      <c r="AR9" s="17" t="s">
        <v>47</v>
      </c>
      <c r="AS9" s="16">
        <v>3191</v>
      </c>
      <c r="AT9" s="15" t="s">
        <v>47</v>
      </c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3"/>
      <c r="BG9" s="13"/>
      <c r="BH9" s="13"/>
    </row>
    <row r="10" spans="1:60" x14ac:dyDescent="0.25">
      <c r="A10" s="18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7"/>
      <c r="AR10" s="17"/>
      <c r="AS10" s="16"/>
      <c r="AT10" s="15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3"/>
      <c r="BG10" s="13"/>
      <c r="BH10" s="13"/>
    </row>
    <row r="11" spans="1:60" x14ac:dyDescent="0.25">
      <c r="A11" s="18" t="s">
        <v>48</v>
      </c>
      <c r="B11" s="16" t="s">
        <v>47</v>
      </c>
      <c r="C11" s="16" t="s">
        <v>47</v>
      </c>
      <c r="D11" s="16">
        <v>4829</v>
      </c>
      <c r="E11" s="16" t="s">
        <v>47</v>
      </c>
      <c r="F11" s="16" t="s">
        <v>47</v>
      </c>
      <c r="G11" s="16" t="s">
        <v>47</v>
      </c>
      <c r="H11" s="16">
        <v>3096</v>
      </c>
      <c r="I11" s="16" t="s">
        <v>47</v>
      </c>
      <c r="J11" s="16" t="s">
        <v>47</v>
      </c>
      <c r="K11" s="16" t="s">
        <v>47</v>
      </c>
      <c r="L11" s="16" t="s">
        <v>47</v>
      </c>
      <c r="M11" s="16" t="s">
        <v>47</v>
      </c>
      <c r="N11" s="16" t="s">
        <v>47</v>
      </c>
      <c r="O11" s="16" t="s">
        <v>47</v>
      </c>
      <c r="P11" s="16" t="s">
        <v>47</v>
      </c>
      <c r="Q11" s="16" t="s">
        <v>47</v>
      </c>
      <c r="R11" s="16" t="s">
        <v>47</v>
      </c>
      <c r="S11" s="16" t="s">
        <v>47</v>
      </c>
      <c r="T11" s="16" t="s">
        <v>47</v>
      </c>
      <c r="U11" s="16" t="s">
        <v>47</v>
      </c>
      <c r="V11" s="16" t="s">
        <v>47</v>
      </c>
      <c r="W11" s="16" t="s">
        <v>47</v>
      </c>
      <c r="X11" s="16" t="s">
        <v>47</v>
      </c>
      <c r="Y11" s="16" t="s">
        <v>47</v>
      </c>
      <c r="Z11" s="16" t="s">
        <v>47</v>
      </c>
      <c r="AA11" s="16" t="s">
        <v>47</v>
      </c>
      <c r="AB11" s="16" t="s">
        <v>47</v>
      </c>
      <c r="AC11" s="16" t="s">
        <v>47</v>
      </c>
      <c r="AD11" s="16" t="s">
        <v>47</v>
      </c>
      <c r="AE11" s="16" t="s">
        <v>47</v>
      </c>
      <c r="AF11" s="16" t="s">
        <v>47</v>
      </c>
      <c r="AG11" s="16" t="s">
        <v>47</v>
      </c>
      <c r="AH11" s="16" t="s">
        <v>47</v>
      </c>
      <c r="AI11" s="16" t="s">
        <v>47</v>
      </c>
      <c r="AJ11" s="16" t="s">
        <v>47</v>
      </c>
      <c r="AK11" s="16" t="s">
        <v>47</v>
      </c>
      <c r="AL11" s="16" t="s">
        <v>47</v>
      </c>
      <c r="AM11" s="16" t="s">
        <v>47</v>
      </c>
      <c r="AN11" s="16" t="s">
        <v>47</v>
      </c>
      <c r="AO11" s="16" t="s">
        <v>47</v>
      </c>
      <c r="AP11" s="17">
        <v>1719</v>
      </c>
      <c r="AQ11" s="17">
        <f>2551-AP11</f>
        <v>832</v>
      </c>
      <c r="AR11" s="16" t="s">
        <v>47</v>
      </c>
      <c r="AS11" s="16" t="s">
        <v>47</v>
      </c>
      <c r="AT11" s="15">
        <f>'[1]DF Cons. - Fluxo de Caixa'!$F$8</f>
        <v>775</v>
      </c>
      <c r="AU11" s="14">
        <f>'[2]DF Cons. - Fluxo de Caixa'!$C$8</f>
        <v>5796</v>
      </c>
      <c r="AV11" s="14">
        <f>'[3]DF Cons. - Fluxo de Caixa'!$C$8</f>
        <v>5247</v>
      </c>
      <c r="AW11" s="14">
        <f>'[4]DF Cons. - Fluxo de Caixa'!$F$8-AV11-AU11-AT11</f>
        <v>-65380</v>
      </c>
      <c r="AX11" s="14">
        <v>895</v>
      </c>
      <c r="AY11" s="14">
        <f>'[6]DF Cons. - Fluxo de Caixa'!$F$8-AX11</f>
        <v>4</v>
      </c>
      <c r="AZ11" s="14">
        <f>'[7]DF Cons. - Fluxo de Caixa'!$E$8-AY11-AX11</f>
        <v>441</v>
      </c>
      <c r="BA11" s="14">
        <f>'[8]DF Cons. - Fluxo de Caixa'!$E$8-AZ11-AY11-AX11</f>
        <v>2274</v>
      </c>
      <c r="BB11" s="14">
        <v>777</v>
      </c>
      <c r="BC11" s="14">
        <f>'[10]DF Cons. - Fluxo de Caixa'!$F$8-BB11</f>
        <v>-56</v>
      </c>
      <c r="BD11" s="14">
        <f>'[11]DF Cons. - Fluxo de Caixa'!$F$8-BC11-BB11</f>
        <v>1132</v>
      </c>
      <c r="BE11" s="14">
        <f>'[12]DF Cons. - Fluxo de Caixa'!$F$8-BD11-BC11-BB11</f>
        <v>1499</v>
      </c>
      <c r="BF11" s="13">
        <f>'[13]DF Cons. - Fluxo de Caixa'!$F$8</f>
        <v>-8799</v>
      </c>
      <c r="BG11" s="13">
        <f>'[14]DF Cons. - Fluxo de Caixa'!$F$8</f>
        <v>957</v>
      </c>
      <c r="BH11" s="13">
        <f>'[15]DF Cons. - Fluxo de Caixa'!$F$8</f>
        <v>8481</v>
      </c>
    </row>
    <row r="12" spans="1:60" x14ac:dyDescent="0.25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  <c r="AQ12" s="17"/>
      <c r="AR12" s="16"/>
      <c r="AS12" s="16"/>
      <c r="AT12" s="15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3"/>
      <c r="BG12" s="13"/>
      <c r="BH12" s="13"/>
    </row>
    <row r="13" spans="1:60" x14ac:dyDescent="0.25">
      <c r="A13" s="18" t="s">
        <v>49</v>
      </c>
      <c r="B13" s="16">
        <v>3018</v>
      </c>
      <c r="C13" s="16" t="s">
        <v>47</v>
      </c>
      <c r="D13" s="16" t="s">
        <v>47</v>
      </c>
      <c r="E13" s="16" t="s">
        <v>47</v>
      </c>
      <c r="F13" s="16">
        <v>4776</v>
      </c>
      <c r="G13" s="16">
        <v>431</v>
      </c>
      <c r="H13" s="16">
        <v>3096</v>
      </c>
      <c r="I13" s="16" t="s">
        <v>47</v>
      </c>
      <c r="J13" s="16">
        <v>443</v>
      </c>
      <c r="K13" s="16">
        <v>-20</v>
      </c>
      <c r="L13" s="16">
        <v>-269</v>
      </c>
      <c r="M13" s="16" t="s">
        <v>47</v>
      </c>
      <c r="N13" s="16">
        <v>952</v>
      </c>
      <c r="O13" s="16">
        <v>503</v>
      </c>
      <c r="P13" s="16">
        <v>3637</v>
      </c>
      <c r="Q13" s="16" t="s">
        <v>47</v>
      </c>
      <c r="R13" s="16">
        <v>485</v>
      </c>
      <c r="S13" s="16">
        <v>452</v>
      </c>
      <c r="T13" s="16">
        <v>1885</v>
      </c>
      <c r="U13" s="16" t="s">
        <v>47</v>
      </c>
      <c r="V13" s="16">
        <v>534</v>
      </c>
      <c r="W13" s="16">
        <v>379</v>
      </c>
      <c r="X13" s="16">
        <v>1250</v>
      </c>
      <c r="Y13" s="16" t="s">
        <v>47</v>
      </c>
      <c r="Z13" s="16">
        <v>494</v>
      </c>
      <c r="AA13" s="16">
        <v>1753</v>
      </c>
      <c r="AB13" s="16" t="s">
        <v>47</v>
      </c>
      <c r="AC13" s="16" t="s">
        <v>47</v>
      </c>
      <c r="AD13" s="16">
        <v>209</v>
      </c>
      <c r="AE13" s="16">
        <v>30169</v>
      </c>
      <c r="AF13" s="16" t="s">
        <v>47</v>
      </c>
      <c r="AG13" s="16" t="s">
        <v>47</v>
      </c>
      <c r="AH13" s="16">
        <v>4712</v>
      </c>
      <c r="AI13" s="16">
        <v>-538</v>
      </c>
      <c r="AJ13" s="16" t="s">
        <v>47</v>
      </c>
      <c r="AK13" s="16" t="s">
        <v>47</v>
      </c>
      <c r="AL13" s="16">
        <v>1108</v>
      </c>
      <c r="AM13" s="16">
        <v>-267</v>
      </c>
      <c r="AN13" s="16" t="s">
        <v>47</v>
      </c>
      <c r="AO13" s="16" t="s">
        <v>47</v>
      </c>
      <c r="AP13" s="16" t="s">
        <v>47</v>
      </c>
      <c r="AQ13" s="16" t="s">
        <v>47</v>
      </c>
      <c r="AR13" s="16">
        <v>3213</v>
      </c>
      <c r="AS13" s="17" t="s">
        <v>47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3"/>
      <c r="BG13" s="13"/>
      <c r="BH13" s="13"/>
    </row>
    <row r="14" spans="1:60" x14ac:dyDescent="0.25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7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3"/>
      <c r="BG14" s="13"/>
      <c r="BH14" s="13"/>
    </row>
    <row r="15" spans="1:60" x14ac:dyDescent="0.25">
      <c r="A15" s="18" t="s">
        <v>50</v>
      </c>
      <c r="B15" s="16" t="s">
        <v>47</v>
      </c>
      <c r="C15" s="16" t="s">
        <v>47</v>
      </c>
      <c r="D15" s="16" t="s">
        <v>47</v>
      </c>
      <c r="E15" s="16" t="s">
        <v>47</v>
      </c>
      <c r="F15" s="16" t="s">
        <v>47</v>
      </c>
      <c r="G15" s="16" t="s">
        <v>47</v>
      </c>
      <c r="H15" s="16" t="s">
        <v>47</v>
      </c>
      <c r="I15" s="16" t="s">
        <v>47</v>
      </c>
      <c r="J15" s="16" t="s">
        <v>47</v>
      </c>
      <c r="K15" s="16" t="s">
        <v>47</v>
      </c>
      <c r="L15" s="16" t="s">
        <v>47</v>
      </c>
      <c r="M15" s="16" t="s">
        <v>47</v>
      </c>
      <c r="N15" s="16" t="s">
        <v>47</v>
      </c>
      <c r="O15" s="16" t="s">
        <v>47</v>
      </c>
      <c r="P15" s="16" t="s">
        <v>47</v>
      </c>
      <c r="Q15" s="16" t="s">
        <v>47</v>
      </c>
      <c r="R15" s="16" t="s">
        <v>47</v>
      </c>
      <c r="S15" s="16" t="s">
        <v>47</v>
      </c>
      <c r="T15" s="16" t="s">
        <v>47</v>
      </c>
      <c r="U15" s="16" t="s">
        <v>47</v>
      </c>
      <c r="V15" s="16" t="s">
        <v>47</v>
      </c>
      <c r="W15" s="16" t="s">
        <v>47</v>
      </c>
      <c r="X15" s="16" t="s">
        <v>47</v>
      </c>
      <c r="Y15" s="16" t="s">
        <v>47</v>
      </c>
      <c r="Z15" s="16" t="s">
        <v>47</v>
      </c>
      <c r="AA15" s="16" t="s">
        <v>47</v>
      </c>
      <c r="AB15" s="16" t="s">
        <v>47</v>
      </c>
      <c r="AC15" s="16" t="s">
        <v>47</v>
      </c>
      <c r="AD15" s="16" t="s">
        <v>47</v>
      </c>
      <c r="AE15" s="16" t="s">
        <v>47</v>
      </c>
      <c r="AF15" s="16" t="s">
        <v>47</v>
      </c>
      <c r="AG15" s="16" t="s">
        <v>47</v>
      </c>
      <c r="AH15" s="16" t="s">
        <v>47</v>
      </c>
      <c r="AI15" s="16" t="s">
        <v>47</v>
      </c>
      <c r="AJ15" s="16" t="s">
        <v>47</v>
      </c>
      <c r="AK15" s="16" t="s">
        <v>47</v>
      </c>
      <c r="AL15" s="16" t="s">
        <v>47</v>
      </c>
      <c r="AM15" s="16" t="s">
        <v>47</v>
      </c>
      <c r="AN15" s="16" t="s">
        <v>47</v>
      </c>
      <c r="AO15" s="16" t="s">
        <v>47</v>
      </c>
      <c r="AP15" s="16" t="s">
        <v>47</v>
      </c>
      <c r="AQ15" s="16" t="s">
        <v>47</v>
      </c>
      <c r="AR15" s="17" t="s">
        <v>47</v>
      </c>
      <c r="AS15" s="16" t="s">
        <v>47</v>
      </c>
      <c r="AT15" s="15" t="s">
        <v>47</v>
      </c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3"/>
      <c r="BG15" s="13"/>
      <c r="BH15" s="13"/>
    </row>
    <row r="16" spans="1:60" x14ac:dyDescent="0.25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7"/>
      <c r="AS16" s="16"/>
      <c r="AT16" s="15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3"/>
      <c r="BG16" s="13"/>
      <c r="BH16" s="13"/>
    </row>
    <row r="17" spans="1:60" x14ac:dyDescent="0.25">
      <c r="A17" s="6" t="s">
        <v>51</v>
      </c>
      <c r="B17" s="3">
        <v>-1254</v>
      </c>
      <c r="C17" s="3">
        <v>-1657</v>
      </c>
      <c r="D17" s="3">
        <v>-2023</v>
      </c>
      <c r="E17" s="3">
        <v>-2150</v>
      </c>
      <c r="F17" s="3">
        <v>-2190</v>
      </c>
      <c r="G17" s="3">
        <v>-1742</v>
      </c>
      <c r="H17" s="3">
        <v>-2185</v>
      </c>
      <c r="I17" s="3">
        <v>-35942</v>
      </c>
      <c r="J17" s="3">
        <v>-9182</v>
      </c>
      <c r="K17" s="3">
        <v>-9520</v>
      </c>
      <c r="L17" s="3">
        <v>-7330</v>
      </c>
      <c r="M17" s="3">
        <v>-2225</v>
      </c>
      <c r="N17" s="3">
        <v>33</v>
      </c>
      <c r="O17" s="3">
        <v>-8756</v>
      </c>
      <c r="P17" s="3">
        <v>-10277</v>
      </c>
      <c r="Q17" s="3">
        <v>-5984</v>
      </c>
      <c r="R17" s="3">
        <v>-5394</v>
      </c>
      <c r="S17" s="3">
        <v>-6863</v>
      </c>
      <c r="T17" s="3">
        <v>-7608</v>
      </c>
      <c r="U17" s="3">
        <v>-15455</v>
      </c>
      <c r="V17" s="3">
        <v>-13216</v>
      </c>
      <c r="W17" s="3">
        <v>-20968</v>
      </c>
      <c r="X17" s="3">
        <v>-8756</v>
      </c>
      <c r="Y17" s="3">
        <v>9944</v>
      </c>
      <c r="Z17" s="3">
        <v>-6106</v>
      </c>
      <c r="AA17" s="3">
        <v>-15402</v>
      </c>
      <c r="AB17" s="3">
        <v>-64938</v>
      </c>
      <c r="AC17" s="3">
        <v>-7565</v>
      </c>
      <c r="AD17" s="3">
        <v>-23431</v>
      </c>
      <c r="AE17" s="3">
        <v>-19900</v>
      </c>
      <c r="AF17" s="3">
        <v>-20929</v>
      </c>
      <c r="AG17" s="3">
        <v>-22597</v>
      </c>
      <c r="AH17" s="3">
        <v>-33476</v>
      </c>
      <c r="AI17" s="3">
        <v>-20839</v>
      </c>
      <c r="AJ17" s="3">
        <v>-25823</v>
      </c>
      <c r="AK17" s="3">
        <v>-14933</v>
      </c>
      <c r="AL17" s="3">
        <v>404</v>
      </c>
      <c r="AM17" s="3">
        <v>-29065</v>
      </c>
      <c r="AN17" s="3">
        <v>-226</v>
      </c>
      <c r="AO17" s="3">
        <v>2881</v>
      </c>
      <c r="AP17" s="2">
        <v>-34154</v>
      </c>
      <c r="AQ17">
        <f>17664-(AP17)</f>
        <v>51818</v>
      </c>
      <c r="AR17" s="3">
        <v>41377</v>
      </c>
      <c r="AS17" s="3">
        <v>-25631</v>
      </c>
      <c r="AT17" s="9">
        <f>'[1]DF Cons. - Fluxo de Caixa'!$F$9</f>
        <v>-6044</v>
      </c>
      <c r="AU17" s="8">
        <f>'[2]DF Cons. - Fluxo de Caixa'!$C$9</f>
        <v>-5712</v>
      </c>
      <c r="AV17" s="8">
        <f>'[3]DF Cons. - Fluxo de Caixa'!$C$9</f>
        <v>439</v>
      </c>
      <c r="AW17" s="8">
        <f>'[4]DF Cons. - Fluxo de Caixa'!$F$9-AV17-AU17-AT17</f>
        <v>-4350</v>
      </c>
      <c r="AX17" s="8">
        <f>'[5]DF Cons. - Fluxo de Caixa'!$F$9</f>
        <v>-10111</v>
      </c>
      <c r="AY17" s="8">
        <f>'[6]DF Cons. - Fluxo de Caixa'!$F$9-AX17</f>
        <v>9093</v>
      </c>
      <c r="AZ17" s="8">
        <f>'[7]DF Cons. - Fluxo de Caixa'!$E$9-AY17-AX17</f>
        <v>20493</v>
      </c>
      <c r="BA17" s="8">
        <f>'[8]DF Cons. - Fluxo de Caixa'!$E$9-AZ17-AY17-AX17</f>
        <v>22057</v>
      </c>
      <c r="BB17" s="8">
        <f>'[9]DF Cons. - Fluxo de Caixa'!$F$9</f>
        <v>-18182</v>
      </c>
      <c r="BC17" s="8">
        <f>'[10]DF Cons. - Fluxo de Caixa'!$F$9-BB17</f>
        <v>14247</v>
      </c>
      <c r="BD17" s="8">
        <f>'[11]DF Cons. - Fluxo de Caixa'!$F$9-BC17-BB17</f>
        <v>23351</v>
      </c>
      <c r="BE17" s="8">
        <f>'[12]DF Cons. - Fluxo de Caixa'!$F$9-BD17-BC17-BB17</f>
        <v>19217</v>
      </c>
      <c r="BF17" s="8">
        <f>'[13]DF Cons. - Fluxo de Caixa'!$F$9</f>
        <v>-34609</v>
      </c>
      <c r="BG17" s="8">
        <f>'[14]DF Cons. - Fluxo de Caixa'!$F$9</f>
        <v>-59730</v>
      </c>
      <c r="BH17" s="8">
        <f>'[15]DF Cons. - Fluxo de Caixa'!$F$9</f>
        <v>-73470</v>
      </c>
    </row>
    <row r="18" spans="1:60" x14ac:dyDescent="0.25">
      <c r="A18" s="6" t="s">
        <v>100</v>
      </c>
      <c r="B18" s="3">
        <v>4986</v>
      </c>
      <c r="C18" s="3">
        <v>925</v>
      </c>
      <c r="D18" s="3">
        <v>695</v>
      </c>
      <c r="E18" s="3">
        <v>-3281</v>
      </c>
      <c r="F18" s="3">
        <v>3540</v>
      </c>
      <c r="G18" s="3">
        <v>-2894</v>
      </c>
      <c r="H18" s="3">
        <v>-3004</v>
      </c>
      <c r="I18" s="3">
        <v>-3422</v>
      </c>
      <c r="J18" s="3">
        <v>1003</v>
      </c>
      <c r="K18" s="3">
        <v>2465</v>
      </c>
      <c r="L18" s="3">
        <v>2549</v>
      </c>
      <c r="M18" s="3">
        <v>6161</v>
      </c>
      <c r="N18" s="3">
        <v>-2676</v>
      </c>
      <c r="O18" s="3">
        <v>2053</v>
      </c>
      <c r="P18" s="3">
        <v>1971</v>
      </c>
      <c r="Q18" s="3">
        <v>-8168</v>
      </c>
      <c r="R18" s="3">
        <v>-3457</v>
      </c>
      <c r="S18" s="3">
        <v>1644</v>
      </c>
      <c r="T18" s="3">
        <v>5402</v>
      </c>
      <c r="U18" s="3">
        <v>11052</v>
      </c>
      <c r="V18" s="3">
        <v>-1112</v>
      </c>
      <c r="W18" s="3">
        <v>3305</v>
      </c>
      <c r="X18" s="3">
        <v>-2372</v>
      </c>
      <c r="Y18" s="3">
        <v>-4464</v>
      </c>
      <c r="Z18" s="3">
        <v>309</v>
      </c>
      <c r="AA18" s="3">
        <v>2439</v>
      </c>
      <c r="AB18" s="3">
        <v>1894</v>
      </c>
      <c r="AC18" s="3">
        <v>17987</v>
      </c>
      <c r="AD18" s="3">
        <v>6301</v>
      </c>
      <c r="AE18" s="3">
        <v>5692</v>
      </c>
      <c r="AF18" s="3">
        <v>6507</v>
      </c>
      <c r="AG18" s="3">
        <v>13627</v>
      </c>
      <c r="AH18" s="3">
        <v>7061</v>
      </c>
      <c r="AI18" s="3">
        <v>6618</v>
      </c>
      <c r="AJ18" s="3">
        <v>9850</v>
      </c>
      <c r="AK18" s="3">
        <v>14809</v>
      </c>
      <c r="AL18" s="3">
        <v>1759</v>
      </c>
      <c r="AM18" s="3">
        <v>3826</v>
      </c>
      <c r="AN18" s="3">
        <v>5485</v>
      </c>
      <c r="AO18" s="3">
        <v>-18342</v>
      </c>
      <c r="AP18" s="2">
        <v>-2929</v>
      </c>
      <c r="AQ18">
        <f>3777-(AP18)</f>
        <v>6706</v>
      </c>
      <c r="AR18" s="3">
        <v>2825</v>
      </c>
      <c r="AS18" s="3">
        <v>10302</v>
      </c>
      <c r="AT18" s="9">
        <f>'[1]DF Cons. - Fluxo de Caixa'!$F$10</f>
        <v>5152</v>
      </c>
      <c r="AU18" s="8">
        <f>'[2]DF Cons. - Fluxo de Caixa'!$C$10</f>
        <v>8473</v>
      </c>
      <c r="AV18" s="8">
        <f>'[3]DF Cons. - Fluxo de Caixa'!$C$10</f>
        <v>-817</v>
      </c>
      <c r="AW18" s="8">
        <f>'[4]DF Cons. - Fluxo de Caixa'!$F$10-AV18-AU18-AT18</f>
        <v>26304</v>
      </c>
      <c r="AX18" s="8">
        <f>'[5]DF Cons. - Fluxo de Caixa'!$F$10</f>
        <v>-1267</v>
      </c>
      <c r="AY18" s="8">
        <f>'[6]DF Cons. - Fluxo de Caixa'!$F$10-AX18</f>
        <v>-17896</v>
      </c>
      <c r="AZ18" s="8">
        <f>'[7]DF Cons. - Fluxo de Caixa'!$E$10-AY18-AX18</f>
        <v>3814</v>
      </c>
      <c r="BA18" s="8">
        <f>'[8]DF Cons. - Fluxo de Caixa'!$E$10-AZ18-AY18-AX18</f>
        <v>1839</v>
      </c>
      <c r="BB18" s="8">
        <f>'[9]DF Cons. - Fluxo de Caixa'!$F$10</f>
        <v>13060</v>
      </c>
      <c r="BC18" s="8">
        <f>'[10]DF Cons. - Fluxo de Caixa'!$F$10-BB18</f>
        <v>-6865</v>
      </c>
      <c r="BD18" s="8">
        <f>'[11]DF Cons. - Fluxo de Caixa'!$F$10-BC18-BB18</f>
        <v>-2943</v>
      </c>
      <c r="BE18" s="8">
        <f>'[12]DF Cons. - Fluxo de Caixa'!$F$10-BD18-BC18-BB18</f>
        <v>20225</v>
      </c>
      <c r="BF18" s="8">
        <f>'[13]DF Cons. - Fluxo de Caixa'!$F$10</f>
        <v>-1754</v>
      </c>
      <c r="BG18" s="8">
        <f>'[14]DF Cons. - Fluxo de Caixa'!$D$10</f>
        <v>-8408.3582006848683</v>
      </c>
      <c r="BH18" s="8">
        <f>'[15]DF Cons. - Fluxo de Caixa'!$D$10</f>
        <v>-14937.084167388679</v>
      </c>
    </row>
    <row r="19" spans="1:60" x14ac:dyDescent="0.25">
      <c r="A19" s="6" t="s">
        <v>52</v>
      </c>
      <c r="B19" s="3">
        <v>778</v>
      </c>
      <c r="C19" s="3">
        <v>-7705</v>
      </c>
      <c r="D19" s="3">
        <v>2558</v>
      </c>
      <c r="E19" s="3">
        <v>16010</v>
      </c>
      <c r="F19" s="3">
        <v>-11240</v>
      </c>
      <c r="G19" s="3">
        <v>-5414</v>
      </c>
      <c r="H19" s="3">
        <v>-15581</v>
      </c>
      <c r="I19" s="3">
        <v>169078</v>
      </c>
      <c r="J19" s="3">
        <v>35325</v>
      </c>
      <c r="K19" s="3">
        <v>17904</v>
      </c>
      <c r="L19" s="3">
        <v>29932</v>
      </c>
      <c r="M19" s="3">
        <v>15406</v>
      </c>
      <c r="N19" s="3">
        <v>18938</v>
      </c>
      <c r="O19" s="3">
        <v>24723</v>
      </c>
      <c r="P19" s="3">
        <v>33008</v>
      </c>
      <c r="Q19" s="3">
        <v>21463</v>
      </c>
      <c r="R19" s="3">
        <v>18947</v>
      </c>
      <c r="S19" s="3">
        <v>9398</v>
      </c>
      <c r="T19" s="3">
        <v>16536</v>
      </c>
      <c r="U19" s="3">
        <v>7412</v>
      </c>
      <c r="V19" s="3">
        <v>413</v>
      </c>
      <c r="W19" s="3">
        <v>2742</v>
      </c>
      <c r="X19" s="3">
        <v>1276</v>
      </c>
      <c r="Y19" s="3">
        <v>34203</v>
      </c>
      <c r="Z19" s="3">
        <v>10132</v>
      </c>
      <c r="AA19" s="3">
        <v>24208</v>
      </c>
      <c r="AB19" s="3">
        <v>110466</v>
      </c>
      <c r="AC19" s="3">
        <v>2885</v>
      </c>
      <c r="AD19" s="3">
        <v>3210</v>
      </c>
      <c r="AE19" s="3">
        <v>14770</v>
      </c>
      <c r="AF19" s="3">
        <v>11993</v>
      </c>
      <c r="AG19" s="3">
        <v>-19113</v>
      </c>
      <c r="AH19" s="3">
        <v>13985</v>
      </c>
      <c r="AI19" s="3">
        <v>-2102</v>
      </c>
      <c r="AJ19" s="3">
        <v>8747</v>
      </c>
      <c r="AK19" s="3">
        <v>-2273</v>
      </c>
      <c r="AL19" s="3">
        <v>16951</v>
      </c>
      <c r="AM19" s="3">
        <v>2687</v>
      </c>
      <c r="AN19" s="3">
        <v>-8862</v>
      </c>
      <c r="AO19" s="3">
        <v>22396</v>
      </c>
      <c r="AP19" s="2">
        <v>-34983</v>
      </c>
      <c r="AQ19">
        <f>(-36329)-(AP19)</f>
        <v>-1346</v>
      </c>
      <c r="AR19" s="3">
        <v>-16239</v>
      </c>
      <c r="AS19" s="3">
        <v>10553</v>
      </c>
      <c r="AT19" s="9">
        <f>'[1]DF Cons. - Fluxo de Caixa'!$F$11</f>
        <v>-15078</v>
      </c>
      <c r="AU19" s="8">
        <f>'[2]DF Cons. - Fluxo de Caixa'!$C$11</f>
        <v>94272</v>
      </c>
      <c r="AV19" s="8">
        <f>'[3]DF Cons. - Fluxo de Caixa'!$C$11</f>
        <v>-26818</v>
      </c>
      <c r="AW19" s="8">
        <f>'[4]DF Cons. - Fluxo de Caixa'!$F$11-AV19-AU19-AT19</f>
        <v>-27851</v>
      </c>
      <c r="AX19" s="8">
        <f>'[5]DF Cons. - Fluxo de Caixa'!$F$11</f>
        <v>-1384</v>
      </c>
      <c r="AY19" s="8">
        <f>'[6]DF Cons. - Fluxo de Caixa'!$F$11-AX19</f>
        <v>-59694</v>
      </c>
      <c r="AZ19" s="8">
        <f>'[7]DF Cons. - Fluxo de Caixa'!$E$11-AY19-AX19</f>
        <v>-19033</v>
      </c>
      <c r="BA19" s="8">
        <f>'[8]DF Cons. - Fluxo de Caixa'!$E$11-AZ19-AY19-AX19</f>
        <v>16144</v>
      </c>
      <c r="BB19" s="8">
        <f>'[9]DF Cons. - Fluxo de Caixa'!$F$11</f>
        <v>22780</v>
      </c>
      <c r="BC19" s="8">
        <f>'[10]DF Cons. - Fluxo de Caixa'!$F$11-BB19</f>
        <v>29681</v>
      </c>
      <c r="BD19" s="8">
        <f>'[11]DF Cons. - Fluxo de Caixa'!$F$11-BC19-BB19</f>
        <v>-8020</v>
      </c>
      <c r="BE19" s="8">
        <f>'[12]DF Cons. - Fluxo de Caixa'!$F$11-BD19-BC19-BB19</f>
        <v>-52508</v>
      </c>
      <c r="BF19" s="8">
        <f>'[13]DF Cons. - Fluxo de Caixa'!$F$11</f>
        <v>3853</v>
      </c>
      <c r="BG19" s="8">
        <f>'[14]DF Cons. - Fluxo de Caixa'!$F$11</f>
        <v>66144</v>
      </c>
      <c r="BH19" s="8">
        <f>'[15]DF Cons. - Fluxo de Caixa'!$F$11</f>
        <v>176901</v>
      </c>
    </row>
    <row r="20" spans="1:60" x14ac:dyDescent="0.25">
      <c r="A20" s="6" t="s">
        <v>53</v>
      </c>
      <c r="B20" s="3">
        <v>16120</v>
      </c>
      <c r="C20" s="3">
        <v>17148</v>
      </c>
      <c r="D20" s="3">
        <v>-263</v>
      </c>
      <c r="E20" s="3">
        <v>172</v>
      </c>
      <c r="F20" s="3">
        <v>6719</v>
      </c>
      <c r="G20" s="3">
        <v>14285</v>
      </c>
      <c r="H20" s="3">
        <v>40767</v>
      </c>
      <c r="I20" s="3">
        <v>-11771</v>
      </c>
      <c r="J20" s="3">
        <v>17140</v>
      </c>
      <c r="K20" s="3">
        <v>17267</v>
      </c>
      <c r="L20" s="3">
        <v>680</v>
      </c>
      <c r="M20" s="3">
        <v>17330</v>
      </c>
      <c r="N20" s="3">
        <v>20088</v>
      </c>
      <c r="O20" s="3">
        <v>42927</v>
      </c>
      <c r="P20" s="3">
        <v>-2385</v>
      </c>
      <c r="Q20" s="3">
        <v>12824</v>
      </c>
      <c r="R20" s="3">
        <v>7973</v>
      </c>
      <c r="S20" s="3">
        <v>4481</v>
      </c>
      <c r="T20" s="3">
        <v>39926</v>
      </c>
      <c r="U20" s="3">
        <v>34585</v>
      </c>
      <c r="V20" s="3">
        <v>79086</v>
      </c>
      <c r="W20" s="3">
        <v>1199</v>
      </c>
      <c r="X20" s="3">
        <v>146963</v>
      </c>
      <c r="Y20" s="3">
        <v>-67153</v>
      </c>
      <c r="Z20" s="3">
        <v>-13690</v>
      </c>
      <c r="AA20" s="3">
        <v>-53112</v>
      </c>
      <c r="AB20" s="3">
        <v>-41638</v>
      </c>
      <c r="AC20" s="3">
        <v>68246</v>
      </c>
      <c r="AD20" s="3">
        <v>24194</v>
      </c>
      <c r="AE20" s="3">
        <v>38093</v>
      </c>
      <c r="AF20" s="3">
        <v>11079</v>
      </c>
      <c r="AG20" s="3">
        <v>46734</v>
      </c>
      <c r="AH20" s="3">
        <v>30031</v>
      </c>
      <c r="AI20" s="3">
        <v>103159</v>
      </c>
      <c r="AJ20" s="3">
        <v>31017</v>
      </c>
      <c r="AK20" s="3">
        <v>6582</v>
      </c>
      <c r="AL20" s="3">
        <v>18300</v>
      </c>
      <c r="AM20" s="3">
        <v>3744</v>
      </c>
      <c r="AN20" s="3">
        <v>68449</v>
      </c>
      <c r="AO20" s="3">
        <v>-11018</v>
      </c>
      <c r="AP20" s="2">
        <v>223759</v>
      </c>
      <c r="AQ20">
        <f>261271-AP20</f>
        <v>37512</v>
      </c>
      <c r="AR20" s="3">
        <v>52707</v>
      </c>
      <c r="AS20" s="3">
        <v>-58211</v>
      </c>
      <c r="AT20" s="9">
        <f>'[1]DF Cons. - Fluxo de Caixa'!$F$12</f>
        <v>67749</v>
      </c>
      <c r="AU20" s="8">
        <f>'[2]DF Cons. - Fluxo de Caixa'!$C$12</f>
        <v>-71652</v>
      </c>
      <c r="AV20" s="8">
        <f>'[3]DF Cons. - Fluxo de Caixa'!$C$12</f>
        <v>88703</v>
      </c>
      <c r="AW20" s="8">
        <f>'[4]DF Cons. - Fluxo de Caixa'!$F$12-AV20-AU20-AT20</f>
        <v>41709</v>
      </c>
      <c r="AX20" s="8">
        <f>'[5]DF Cons. - Fluxo de Caixa'!$F$12</f>
        <v>-125567</v>
      </c>
      <c r="AY20" s="8">
        <f>'[6]DF Cons. - Fluxo de Caixa'!$F$12-AX20</f>
        <v>119314</v>
      </c>
      <c r="AZ20" s="8">
        <f>'[7]DF Cons. - Fluxo de Caixa'!$E$12-AY20-AX20</f>
        <v>69415</v>
      </c>
      <c r="BA20" s="8">
        <f>'[8]DF Cons. - Fluxo de Caixa'!$E$12-AZ20-AY20-AX20</f>
        <v>5371</v>
      </c>
      <c r="BB20" s="8">
        <f>'[9]DF Cons. - Fluxo de Caixa'!$F$12</f>
        <v>-1512</v>
      </c>
      <c r="BC20" s="8">
        <f>'[10]DF Cons. - Fluxo de Caixa'!$F$12-BB20</f>
        <v>125709</v>
      </c>
      <c r="BD20" s="8">
        <f>'[11]DF Cons. - Fluxo de Caixa'!$F$12-BC20-BB20</f>
        <v>37165</v>
      </c>
      <c r="BE20" s="8">
        <f>'[12]DF Cons. - Fluxo de Caixa'!$F$12-BD20-BC20-BB20</f>
        <v>-11076</v>
      </c>
      <c r="BF20" s="8">
        <f>'[13]DF Cons. - Fluxo de Caixa'!$F$12</f>
        <v>67623</v>
      </c>
      <c r="BG20" s="8">
        <f>'[14]DF Cons. - Fluxo de Caixa'!$F$12</f>
        <v>230585</v>
      </c>
      <c r="BH20" s="8">
        <f>'[15]DF Cons. - Fluxo de Caixa'!$F$12</f>
        <v>251320</v>
      </c>
    </row>
    <row r="21" spans="1:60" x14ac:dyDescent="0.25">
      <c r="A21" s="6" t="s">
        <v>54</v>
      </c>
      <c r="B21" s="3">
        <v>-503</v>
      </c>
      <c r="C21" s="3">
        <v>-22</v>
      </c>
      <c r="D21" s="3">
        <v>-235</v>
      </c>
      <c r="E21" s="3">
        <v>-24</v>
      </c>
      <c r="F21" s="3">
        <v>411</v>
      </c>
      <c r="G21" s="3">
        <v>-781</v>
      </c>
      <c r="H21" s="3">
        <v>776</v>
      </c>
      <c r="I21" s="3">
        <v>473</v>
      </c>
      <c r="J21" s="3">
        <v>121</v>
      </c>
      <c r="K21" s="3">
        <v>213</v>
      </c>
      <c r="L21" s="3">
        <v>629</v>
      </c>
      <c r="M21" s="3">
        <v>1365</v>
      </c>
      <c r="N21" s="3">
        <v>319</v>
      </c>
      <c r="O21" s="3">
        <v>1054</v>
      </c>
      <c r="P21" s="3">
        <v>545</v>
      </c>
      <c r="Q21" s="3">
        <v>2239</v>
      </c>
      <c r="R21" s="3">
        <v>977</v>
      </c>
      <c r="S21" s="3">
        <v>-14</v>
      </c>
      <c r="T21" s="3">
        <v>1370</v>
      </c>
      <c r="U21" s="3">
        <v>687</v>
      </c>
      <c r="V21" s="3">
        <v>390</v>
      </c>
      <c r="W21" s="3">
        <v>205</v>
      </c>
      <c r="X21" s="3">
        <v>660</v>
      </c>
      <c r="Y21" s="3">
        <v>879</v>
      </c>
      <c r="Z21" s="3">
        <v>86</v>
      </c>
      <c r="AA21" s="3">
        <v>187</v>
      </c>
      <c r="AB21" s="3">
        <v>1404</v>
      </c>
      <c r="AC21" s="3">
        <v>1481</v>
      </c>
      <c r="AD21" s="3">
        <v>3100</v>
      </c>
      <c r="AE21" s="3">
        <v>3745</v>
      </c>
      <c r="AF21" s="3">
        <v>1968</v>
      </c>
      <c r="AG21" s="3">
        <v>1129</v>
      </c>
      <c r="AH21" s="3">
        <v>707</v>
      </c>
      <c r="AI21" s="3">
        <v>133</v>
      </c>
      <c r="AJ21" s="3">
        <v>1032</v>
      </c>
      <c r="AK21" s="3">
        <v>2345</v>
      </c>
      <c r="AL21" s="3">
        <v>2774</v>
      </c>
      <c r="AM21" s="3">
        <v>4595</v>
      </c>
      <c r="AN21" s="3">
        <v>482</v>
      </c>
      <c r="AO21" s="3">
        <v>15125</v>
      </c>
      <c r="AP21" s="2">
        <v>-3577</v>
      </c>
      <c r="AQ21">
        <f>(-7673)-(AP21)</f>
        <v>-4096</v>
      </c>
      <c r="AR21" s="3">
        <v>-3110</v>
      </c>
      <c r="AS21" s="3">
        <v>-2373</v>
      </c>
      <c r="AT21" s="9">
        <f>'[1]DF Cons. - Fluxo de Caixa'!$F$13</f>
        <v>-1322</v>
      </c>
      <c r="AU21" s="8">
        <f>'[2]DF Cons. - Fluxo de Caixa'!$C$13</f>
        <v>-2481</v>
      </c>
      <c r="AV21" s="8">
        <f>'[3]DF Cons. - Fluxo de Caixa'!$C$13</f>
        <v>-1140</v>
      </c>
      <c r="AW21" s="8">
        <f>'[4]DF Cons. - Fluxo de Caixa'!$F$13-AV21-AU21-AT21</f>
        <v>-3308</v>
      </c>
      <c r="AX21" s="8">
        <f>'[5]DF Cons. - Fluxo de Caixa'!$F$13</f>
        <v>-1345</v>
      </c>
      <c r="AY21" s="8">
        <f>'[6]DF Cons. - Fluxo de Caixa'!$F$13-AX21</f>
        <v>-5893</v>
      </c>
      <c r="AZ21" s="8">
        <f>'[7]DF Cons. - Fluxo de Caixa'!$E$13-AY21-AX21</f>
        <v>-12461</v>
      </c>
      <c r="BA21" s="8">
        <f>'[8]DF Cons. - Fluxo de Caixa'!$E$13-AZ21-AY21-AX21</f>
        <v>7387</v>
      </c>
      <c r="BB21" s="8">
        <f>'[9]DF Cons. - Fluxo de Caixa'!$F$13</f>
        <v>-3718</v>
      </c>
      <c r="BC21" s="8">
        <f>'[10]DF Cons. - Fluxo de Caixa'!$F$13-BB21</f>
        <v>1451</v>
      </c>
      <c r="BD21" s="8">
        <f>'[11]DF Cons. - Fluxo de Caixa'!$F$13-BC21-BB21</f>
        <v>1830</v>
      </c>
      <c r="BE21" s="8">
        <f>'[12]DF Cons. - Fluxo de Caixa'!$F$13-BD21-BC21-BB21</f>
        <v>-4911</v>
      </c>
      <c r="BF21" s="8">
        <f>'[13]DF Cons. - Fluxo de Caixa'!$F$13</f>
        <v>0</v>
      </c>
      <c r="BG21" s="8">
        <f>'[14]DF Cons. - Fluxo de Caixa'!$F$13</f>
        <v>0</v>
      </c>
      <c r="BH21" s="8">
        <f>'[15]DF Cons. - Fluxo de Caixa'!$F$13</f>
        <v>0</v>
      </c>
    </row>
    <row r="22" spans="1:60" x14ac:dyDescent="0.25">
      <c r="A22" s="6" t="s">
        <v>86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9">
        <f>'[1]DF Cons. - Fluxo de Caixa'!$F$18</f>
        <v>-9844</v>
      </c>
      <c r="AU22" s="8">
        <f>'[2]DF Cons. - Fluxo de Caixa'!$C$18</f>
        <v>12814</v>
      </c>
      <c r="AV22" s="8">
        <f>'[3]DF Cons. - Fluxo de Caixa'!$C$18</f>
        <v>-8537</v>
      </c>
      <c r="AW22" s="8">
        <f>'[4]DF Cons. - Fluxo de Caixa'!$F$18-AV22-AU22-AT22</f>
        <v>425</v>
      </c>
      <c r="AX22" s="8">
        <f>'[5]DF Cons. - Fluxo de Caixa'!$F$18</f>
        <v>11485</v>
      </c>
      <c r="AY22" s="8">
        <f>'[6]DF Cons. - Fluxo de Caixa'!$C$14</f>
        <v>-9555</v>
      </c>
      <c r="AZ22" s="8">
        <f>'[7]DF Cons. - Fluxo de Caixa'!$E$14-AY22-AX22</f>
        <v>-2126</v>
      </c>
      <c r="BA22" s="8">
        <f>'[8]DF Cons. - Fluxo de Caixa'!$E$14-AZ22-AY22-AX22</f>
        <v>5479</v>
      </c>
      <c r="BB22" s="8">
        <f>'[9]DF Cons. - Fluxo de Caixa'!$F$18</f>
        <v>-12</v>
      </c>
      <c r="BC22" s="8">
        <f>'[10]DF Cons. - Fluxo de Caixa'!$F$14-BB22</f>
        <v>3161</v>
      </c>
      <c r="BD22" s="8">
        <f>'[11]DF Cons. - Fluxo de Caixa'!$F$14-BC22-BB22</f>
        <v>-5038</v>
      </c>
      <c r="BE22" s="8">
        <f>'[12]DF Cons. - Fluxo de Caixa'!$F$14-BD22-BC22-BB22</f>
        <v>2764</v>
      </c>
      <c r="BF22" s="8">
        <f>'[13]DF Cons. - Fluxo de Caixa'!$F$14</f>
        <v>-3940</v>
      </c>
      <c r="BG22" s="8">
        <f>'[14]DF Cons. - Fluxo de Caixa'!$F$14</f>
        <v>-12983</v>
      </c>
      <c r="BH22" s="8">
        <f>'[15]DF Cons. - Fluxo de Caixa'!$F$14</f>
        <v>37664</v>
      </c>
    </row>
    <row r="23" spans="1:60" x14ac:dyDescent="0.25">
      <c r="A23" s="6" t="s">
        <v>102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 t="s">
        <v>47</v>
      </c>
      <c r="K23" s="16" t="s">
        <v>47</v>
      </c>
      <c r="L23" s="16" t="s">
        <v>47</v>
      </c>
      <c r="M23" s="16" t="s">
        <v>47</v>
      </c>
      <c r="N23" s="16" t="s">
        <v>47</v>
      </c>
      <c r="O23" s="16" t="s">
        <v>47</v>
      </c>
      <c r="P23" s="16" t="s">
        <v>47</v>
      </c>
      <c r="Q23" s="16" t="s">
        <v>47</v>
      </c>
      <c r="R23" s="16" t="s">
        <v>47</v>
      </c>
      <c r="S23" s="16" t="s">
        <v>47</v>
      </c>
      <c r="T23" s="16" t="s">
        <v>47</v>
      </c>
      <c r="U23" s="16" t="s">
        <v>47</v>
      </c>
      <c r="V23" s="16" t="s">
        <v>47</v>
      </c>
      <c r="W23" s="16" t="s">
        <v>47</v>
      </c>
      <c r="X23" s="16" t="s">
        <v>47</v>
      </c>
      <c r="Y23" s="16" t="s">
        <v>47</v>
      </c>
      <c r="Z23" s="16" t="s">
        <v>47</v>
      </c>
      <c r="AA23" s="16" t="s">
        <v>47</v>
      </c>
      <c r="AB23" s="16" t="s">
        <v>47</v>
      </c>
      <c r="AC23" s="16" t="s">
        <v>47</v>
      </c>
      <c r="AD23" s="16" t="s">
        <v>47</v>
      </c>
      <c r="AE23" s="16" t="s">
        <v>47</v>
      </c>
      <c r="AF23" s="16" t="s">
        <v>47</v>
      </c>
      <c r="AG23" s="16" t="s">
        <v>47</v>
      </c>
      <c r="AH23" s="16" t="s">
        <v>47</v>
      </c>
      <c r="AI23" s="16" t="s">
        <v>47</v>
      </c>
      <c r="AJ23" s="16" t="s">
        <v>47</v>
      </c>
      <c r="AK23" s="16" t="s">
        <v>47</v>
      </c>
      <c r="AL23" s="16" t="s">
        <v>47</v>
      </c>
      <c r="AM23" s="16" t="s">
        <v>47</v>
      </c>
      <c r="AN23" s="16" t="s">
        <v>47</v>
      </c>
      <c r="AO23" s="16" t="s">
        <v>47</v>
      </c>
      <c r="AP23" s="16" t="s">
        <v>47</v>
      </c>
      <c r="AQ23" s="16" t="s">
        <v>47</v>
      </c>
      <c r="AR23" s="16" t="s">
        <v>47</v>
      </c>
      <c r="AS23" s="16" t="s">
        <v>47</v>
      </c>
      <c r="AT23" s="11" t="s">
        <v>47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>
        <f>'[11]DF Cons. - Fluxo de Caixa'!$F$16-BC23-BB23</f>
        <v>-9290</v>
      </c>
      <c r="BE23" s="10">
        <f>'[12]DF Cons. - Fluxo de Caixa'!$F$16-BD23-BC23-BB23</f>
        <v>0</v>
      </c>
      <c r="BF23" s="10">
        <f>'[13]DF Cons. - Fluxo de Caixa'!$F$16</f>
        <v>0</v>
      </c>
      <c r="BG23" s="10">
        <f>'[14]DF Cons. - Fluxo de Caixa'!$F$16</f>
        <v>0</v>
      </c>
      <c r="BH23" s="10">
        <f>'[15]DF Cons. - Fluxo de Caixa'!$F$16</f>
        <v>0</v>
      </c>
    </row>
    <row r="24" spans="1:60" x14ac:dyDescent="0.25">
      <c r="A24" s="6" t="s">
        <v>101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1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>
        <f>'[12]DF Cons. - Fluxo de Caixa'!$F$17-BD24-BC24-BB24</f>
        <v>57579</v>
      </c>
      <c r="BF24" s="10">
        <f>'[13]DF Cons. - Fluxo de Caixa'!$F$17</f>
        <v>16959</v>
      </c>
      <c r="BG24" s="10">
        <f>'[14]DF Cons. - Fluxo de Caixa'!$F$17</f>
        <v>34444</v>
      </c>
      <c r="BH24" s="10">
        <f>'[15]DF Cons. - Fluxo de Caixa'!$F$17</f>
        <v>54682</v>
      </c>
    </row>
    <row r="25" spans="1:60" x14ac:dyDescent="0.25">
      <c r="A25" s="6" t="s">
        <v>103</v>
      </c>
      <c r="B25" s="16" t="s">
        <v>47</v>
      </c>
      <c r="C25" s="16" t="s">
        <v>47</v>
      </c>
      <c r="D25" s="16" t="s">
        <v>47</v>
      </c>
      <c r="E25" s="16" t="s">
        <v>47</v>
      </c>
      <c r="F25" s="16" t="s">
        <v>47</v>
      </c>
      <c r="G25" s="16" t="s">
        <v>47</v>
      </c>
      <c r="H25" s="16" t="s">
        <v>47</v>
      </c>
      <c r="I25" s="16" t="s">
        <v>47</v>
      </c>
      <c r="J25" s="16" t="s">
        <v>47</v>
      </c>
      <c r="K25" s="16" t="s">
        <v>47</v>
      </c>
      <c r="L25" s="16" t="s">
        <v>47</v>
      </c>
      <c r="M25" s="16" t="s">
        <v>47</v>
      </c>
      <c r="N25" s="16" t="s">
        <v>47</v>
      </c>
      <c r="O25" s="16" t="s">
        <v>47</v>
      </c>
      <c r="P25" s="16" t="s">
        <v>47</v>
      </c>
      <c r="Q25" s="16" t="s">
        <v>47</v>
      </c>
      <c r="R25" s="16" t="s">
        <v>47</v>
      </c>
      <c r="S25" s="16" t="s">
        <v>47</v>
      </c>
      <c r="T25" s="16" t="s">
        <v>47</v>
      </c>
      <c r="U25" s="16" t="s">
        <v>47</v>
      </c>
      <c r="V25" s="16" t="s">
        <v>47</v>
      </c>
      <c r="W25" s="16" t="s">
        <v>47</v>
      </c>
      <c r="X25" s="16" t="s">
        <v>47</v>
      </c>
      <c r="Y25" s="16" t="s">
        <v>47</v>
      </c>
      <c r="Z25" s="16" t="s">
        <v>47</v>
      </c>
      <c r="AA25" s="16" t="s">
        <v>47</v>
      </c>
      <c r="AB25" s="16" t="s">
        <v>47</v>
      </c>
      <c r="AC25" s="16" t="s">
        <v>47</v>
      </c>
      <c r="AD25" s="16" t="s">
        <v>47</v>
      </c>
      <c r="AE25" s="16" t="s">
        <v>47</v>
      </c>
      <c r="AF25" s="16" t="s">
        <v>47</v>
      </c>
      <c r="AG25" s="16" t="s">
        <v>47</v>
      </c>
      <c r="AH25" s="16" t="s">
        <v>47</v>
      </c>
      <c r="AI25" s="16" t="s">
        <v>47</v>
      </c>
      <c r="AJ25" s="16" t="s">
        <v>47</v>
      </c>
      <c r="AK25" s="16" t="s">
        <v>47</v>
      </c>
      <c r="AL25" s="16" t="s">
        <v>47</v>
      </c>
      <c r="AM25" s="16" t="s">
        <v>47</v>
      </c>
      <c r="AN25" s="16" t="s">
        <v>47</v>
      </c>
      <c r="AO25" s="16" t="s">
        <v>47</v>
      </c>
      <c r="AP25" s="16" t="s">
        <v>47</v>
      </c>
      <c r="AQ25" s="16" t="s">
        <v>47</v>
      </c>
      <c r="AR25" s="16" t="s">
        <v>47</v>
      </c>
      <c r="AS25" s="16" t="s">
        <v>47</v>
      </c>
      <c r="AT25" s="11" t="s">
        <v>47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>
        <f>'[12]DF Cons. - Fluxo de Caixa'!$F$18-BD25-BC25-BB25</f>
        <v>47096</v>
      </c>
      <c r="BF25" s="10">
        <f>'[13]DF Cons. - Fluxo de Caixa'!$F$18</f>
        <v>5417</v>
      </c>
      <c r="BG25" s="10">
        <f>'[14]DF Cons. - Fluxo de Caixa'!$F$18</f>
        <v>12614</v>
      </c>
      <c r="BH25" s="10">
        <f>'[15]DF Cons. - Fluxo de Caixa'!$F$18</f>
        <v>17807</v>
      </c>
    </row>
    <row r="26" spans="1:60" x14ac:dyDescent="0.25">
      <c r="A26" s="6" t="s">
        <v>104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1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>
        <f>'[12]DF Cons. - Fluxo de Caixa'!$F$19-BD26-BC26-BB26</f>
        <v>30681</v>
      </c>
      <c r="BF26" s="10">
        <f>'[13]DF Cons. - Fluxo de Caixa'!$F$19</f>
        <v>1371</v>
      </c>
      <c r="BG26" s="10">
        <f>'[14]DF Cons. - Fluxo de Caixa'!$F$19</f>
        <v>1040</v>
      </c>
      <c r="BH26" s="10">
        <f>'[15]DF Cons. - Fluxo de Caixa'!$F$19</f>
        <v>231</v>
      </c>
    </row>
    <row r="27" spans="1:60" x14ac:dyDescent="0.25">
      <c r="A27" s="5" t="s">
        <v>55</v>
      </c>
      <c r="B27" s="3">
        <v>-8157</v>
      </c>
      <c r="C27" s="3">
        <v>90431</v>
      </c>
      <c r="D27" s="3">
        <v>-186286</v>
      </c>
      <c r="E27" s="3">
        <v>-20316</v>
      </c>
      <c r="F27" s="3">
        <v>-40428</v>
      </c>
      <c r="G27" s="3">
        <v>-29617</v>
      </c>
      <c r="H27" s="3">
        <v>34897</v>
      </c>
      <c r="I27" s="3">
        <v>-151918</v>
      </c>
      <c r="J27" s="3">
        <v>-86744</v>
      </c>
      <c r="K27" s="3">
        <v>-21930</v>
      </c>
      <c r="L27" s="3">
        <v>-115892</v>
      </c>
      <c r="M27" s="3">
        <v>-158139</v>
      </c>
      <c r="N27" s="3">
        <v>-14034</v>
      </c>
      <c r="O27" s="3">
        <v>54308</v>
      </c>
      <c r="P27" s="3">
        <v>-140287</v>
      </c>
      <c r="Q27" s="3">
        <v>-209947</v>
      </c>
      <c r="R27" s="3">
        <v>20502</v>
      </c>
      <c r="S27" s="3">
        <v>25137</v>
      </c>
      <c r="T27" s="3">
        <v>-297238</v>
      </c>
      <c r="U27" s="3">
        <v>-75695</v>
      </c>
      <c r="V27" s="3">
        <v>268003</v>
      </c>
      <c r="W27" s="3">
        <v>-159372</v>
      </c>
      <c r="X27" s="3">
        <v>-119487</v>
      </c>
      <c r="Y27" s="3">
        <v>200459</v>
      </c>
      <c r="Z27" s="3">
        <v>182016</v>
      </c>
      <c r="AA27" s="3">
        <v>-104791</v>
      </c>
      <c r="AB27" s="3">
        <v>2497</v>
      </c>
      <c r="AC27" s="3">
        <v>-21586</v>
      </c>
      <c r="AD27" s="3">
        <v>-58696</v>
      </c>
      <c r="AE27" s="3">
        <v>-47105</v>
      </c>
      <c r="AF27" s="3">
        <v>64891</v>
      </c>
      <c r="AG27" s="3">
        <v>64284</v>
      </c>
      <c r="AH27" s="3">
        <v>4933</v>
      </c>
      <c r="AI27" s="3">
        <v>-47661</v>
      </c>
      <c r="AJ27" s="3">
        <v>-85648</v>
      </c>
      <c r="AK27" s="3">
        <v>-53663</v>
      </c>
      <c r="AL27" s="3">
        <v>2826</v>
      </c>
      <c r="AM27" s="3">
        <v>106112</v>
      </c>
      <c r="AN27" s="3">
        <v>92863</v>
      </c>
      <c r="AO27" s="3">
        <v>19993</v>
      </c>
      <c r="AP27" s="2">
        <v>-244191</v>
      </c>
      <c r="AQ27">
        <f>(-252329)-(AP27)</f>
        <v>-8138</v>
      </c>
      <c r="AR27" s="3">
        <v>-117025</v>
      </c>
      <c r="AS27" s="3">
        <v>104220</v>
      </c>
      <c r="AT27" s="9">
        <f>'[1]DF Cons. - Fluxo de Caixa'!$F$14</f>
        <v>-17669</v>
      </c>
      <c r="AU27" s="8">
        <f>'[2]DF Cons. - Fluxo de Caixa'!$C$14</f>
        <v>-320085</v>
      </c>
      <c r="AV27" s="8">
        <f>'[3]DF Cons. - Fluxo de Caixa'!$C$14</f>
        <v>-170263</v>
      </c>
      <c r="AW27" s="8">
        <f>'[4]DF Cons. - Fluxo de Caixa'!$F$14-AV27-AU27-AT27</f>
        <v>119762</v>
      </c>
      <c r="AX27" s="8">
        <f>'[5]DF Cons. - Fluxo de Caixa'!$F$14</f>
        <v>-243878</v>
      </c>
      <c r="AY27" s="8">
        <f>'[6]DF Cons. - Fluxo de Caixa'!$F$15-AX27</f>
        <v>-41388</v>
      </c>
      <c r="AZ27" s="8">
        <f>'[7]DF Cons. - Fluxo de Caixa'!$E$15-AY27-AX27</f>
        <v>-192078</v>
      </c>
      <c r="BA27" s="8">
        <f>'[8]DF Cons. - Fluxo de Caixa'!$E$15-AZ27-AY27-AX27</f>
        <v>-63072</v>
      </c>
      <c r="BB27" s="8">
        <f>'[9]DF Cons. - Fluxo de Caixa'!$F$14</f>
        <v>-80435</v>
      </c>
      <c r="BC27" s="8">
        <f>'[10]DF Cons. - Fluxo de Caixa'!$F$16-BB27</f>
        <v>4625</v>
      </c>
      <c r="BD27" s="8">
        <f>'[11]DF Cons. - Fluxo de Caixa'!$F$17-BC27-BB27</f>
        <v>-63650</v>
      </c>
      <c r="BE27" s="10">
        <f>'[12]DF Cons. - Fluxo de Caixa'!$F$20-BD27-BC27-BB27</f>
        <v>-156831</v>
      </c>
      <c r="BF27" s="10">
        <f>'[13]DF Cons. - Fluxo de Caixa'!$F$20</f>
        <v>-254994</v>
      </c>
      <c r="BG27" s="10">
        <f>'[14]DF Cons. - Fluxo de Caixa'!$F$22</f>
        <v>-496223</v>
      </c>
      <c r="BH27" s="10">
        <f>'[15]DF Cons. - Fluxo de Caixa'!$F$22</f>
        <v>-487870</v>
      </c>
    </row>
    <row r="28" spans="1:60" x14ac:dyDescent="0.25">
      <c r="A28" s="6" t="s">
        <v>56</v>
      </c>
      <c r="B28" s="3">
        <v>-58944</v>
      </c>
      <c r="C28" s="3">
        <v>3080</v>
      </c>
      <c r="D28" s="3">
        <v>14613</v>
      </c>
      <c r="E28" s="3">
        <v>-98909</v>
      </c>
      <c r="F28" s="3">
        <v>2929</v>
      </c>
      <c r="G28" s="3">
        <v>-48180</v>
      </c>
      <c r="H28" s="3">
        <v>-37629</v>
      </c>
      <c r="I28" s="3">
        <v>-36935</v>
      </c>
      <c r="J28" s="3">
        <v>-18022</v>
      </c>
      <c r="K28" s="3">
        <v>-22671</v>
      </c>
      <c r="L28" s="3">
        <v>-53329</v>
      </c>
      <c r="M28" s="3">
        <v>-172309</v>
      </c>
      <c r="N28" s="3">
        <v>98431</v>
      </c>
      <c r="O28" s="3">
        <v>-141645</v>
      </c>
      <c r="P28" s="3">
        <v>-83917</v>
      </c>
      <c r="Q28" s="3">
        <v>-11679</v>
      </c>
      <c r="R28" s="3">
        <v>140350</v>
      </c>
      <c r="S28" s="3">
        <v>-10046</v>
      </c>
      <c r="T28" s="3">
        <v>-165337</v>
      </c>
      <c r="U28" s="3">
        <v>58</v>
      </c>
      <c r="V28" s="3">
        <v>208932</v>
      </c>
      <c r="W28" s="3">
        <v>-27482</v>
      </c>
      <c r="X28" s="3">
        <v>-68757</v>
      </c>
      <c r="Y28" s="3">
        <v>55960</v>
      </c>
      <c r="Z28" s="3">
        <v>245954</v>
      </c>
      <c r="AA28" s="3">
        <v>-41976</v>
      </c>
      <c r="AB28" s="3">
        <v>22530</v>
      </c>
      <c r="AC28" s="3">
        <v>25801</v>
      </c>
      <c r="AD28" s="3">
        <v>112779</v>
      </c>
      <c r="AE28" s="3">
        <v>319</v>
      </c>
      <c r="AF28" s="3">
        <v>86543</v>
      </c>
      <c r="AG28" s="3">
        <v>-91551</v>
      </c>
      <c r="AH28" s="3">
        <v>33542</v>
      </c>
      <c r="AI28" s="3">
        <v>-182856</v>
      </c>
      <c r="AJ28" s="3">
        <v>3833</v>
      </c>
      <c r="AK28" s="3">
        <v>-96501</v>
      </c>
      <c r="AL28" s="3">
        <v>58596</v>
      </c>
      <c r="AM28" s="3">
        <v>120660</v>
      </c>
      <c r="AN28" s="3">
        <v>48693</v>
      </c>
      <c r="AO28" s="3">
        <v>32130</v>
      </c>
      <c r="AP28" s="2">
        <v>-153094</v>
      </c>
      <c r="AQ28">
        <f>(-396523)-(AP28)</f>
        <v>-243429</v>
      </c>
      <c r="AR28" s="3">
        <v>-29317</v>
      </c>
      <c r="AS28" s="7">
        <v>237469</v>
      </c>
      <c r="AT28" s="9">
        <f>'[1]DF Cons. - Fluxo de Caixa'!$F$15</f>
        <v>69872</v>
      </c>
      <c r="AU28" s="8">
        <f>'[2]DF Cons. - Fluxo de Caixa'!$C$15</f>
        <v>61344</v>
      </c>
      <c r="AV28" s="8">
        <f>'[3]DF Cons. - Fluxo de Caixa'!$C$15</f>
        <v>114491</v>
      </c>
      <c r="AW28" s="8">
        <f>'[4]DF Cons. - Fluxo de Caixa'!$F$15-AV28-AU28-AT28</f>
        <v>40185</v>
      </c>
      <c r="AX28" s="8">
        <f>'[5]DF Cons. - Fluxo de Caixa'!$F$15</f>
        <v>-234757</v>
      </c>
      <c r="AY28" s="8">
        <f>'[6]DF Cons. - Fluxo de Caixa'!$F$16-AX28</f>
        <v>-109243</v>
      </c>
      <c r="AZ28" s="8">
        <f>'[7]DF Cons. - Fluxo de Caixa'!$E$16-AY28-AX28</f>
        <v>-276995</v>
      </c>
      <c r="BA28" s="8">
        <f>'[8]DF Cons. - Fluxo de Caixa'!$E$16-AZ28-AY28-AX28</f>
        <v>-50839</v>
      </c>
      <c r="BB28" s="8">
        <f>'[9]DF Cons. - Fluxo de Caixa'!$F$15</f>
        <v>-33173</v>
      </c>
      <c r="BC28" s="8">
        <f>'[10]DF Cons. - Fluxo de Caixa'!$F$17-BB28</f>
        <v>149518</v>
      </c>
      <c r="BD28" s="8">
        <f>'[11]DF Cons. - Fluxo de Caixa'!$F$18-BC28-BB28</f>
        <v>-134311</v>
      </c>
      <c r="BE28" s="10">
        <f>'[12]DF Cons. - Fluxo de Caixa'!$F$21-BD28-BC28-BB28</f>
        <v>-71564</v>
      </c>
      <c r="BF28" s="10">
        <f>'[13]DF Cons. - Fluxo de Caixa'!$F$21</f>
        <v>14182</v>
      </c>
      <c r="BG28" s="10">
        <f>'[14]DF Cons. - Fluxo de Caixa'!$F$23</f>
        <v>-274467</v>
      </c>
      <c r="BH28" s="10">
        <f>'[15]DF Cons. - Fluxo de Caixa'!$F$23</f>
        <v>-273998</v>
      </c>
    </row>
    <row r="29" spans="1:60" x14ac:dyDescent="0.25">
      <c r="A29" s="6" t="s">
        <v>57</v>
      </c>
      <c r="B29" s="3">
        <v>-22746</v>
      </c>
      <c r="C29" s="3">
        <v>13482</v>
      </c>
      <c r="D29" s="3">
        <v>-43655</v>
      </c>
      <c r="E29" s="3">
        <v>-22691</v>
      </c>
      <c r="F29" s="3">
        <v>45270</v>
      </c>
      <c r="G29" s="3">
        <v>-26387</v>
      </c>
      <c r="H29" s="3">
        <v>-32623</v>
      </c>
      <c r="I29" s="3">
        <v>-31917</v>
      </c>
      <c r="J29" s="3">
        <v>-42644</v>
      </c>
      <c r="K29" s="3">
        <v>20171</v>
      </c>
      <c r="L29" s="3">
        <v>-52622</v>
      </c>
      <c r="M29" s="3">
        <v>42982</v>
      </c>
      <c r="N29" s="3">
        <v>-107002</v>
      </c>
      <c r="O29" s="3">
        <v>19845</v>
      </c>
      <c r="P29" s="3">
        <v>-21739</v>
      </c>
      <c r="Q29" s="3">
        <v>30311</v>
      </c>
      <c r="R29" s="3">
        <v>1634</v>
      </c>
      <c r="S29" s="3">
        <v>9832</v>
      </c>
      <c r="T29" s="3">
        <v>-24848</v>
      </c>
      <c r="U29" s="3">
        <v>2941</v>
      </c>
      <c r="V29" s="3">
        <v>-18493</v>
      </c>
      <c r="W29" s="3">
        <v>-3345</v>
      </c>
      <c r="X29" s="3">
        <v>17332</v>
      </c>
      <c r="Y29" s="3">
        <v>68757</v>
      </c>
      <c r="Z29" s="3">
        <v>-4765</v>
      </c>
      <c r="AA29" s="3">
        <v>-8314</v>
      </c>
      <c r="AB29" s="3">
        <v>-8611</v>
      </c>
      <c r="AC29" s="3">
        <v>23089</v>
      </c>
      <c r="AD29" s="3">
        <v>3629</v>
      </c>
      <c r="AE29" s="3">
        <v>-28143</v>
      </c>
      <c r="AF29" s="3">
        <v>-4776</v>
      </c>
      <c r="AG29" s="3">
        <v>-11074</v>
      </c>
      <c r="AH29" s="3">
        <v>-40133</v>
      </c>
      <c r="AI29" s="3">
        <v>-68238</v>
      </c>
      <c r="AJ29" s="3">
        <v>-69377</v>
      </c>
      <c r="AK29" s="3">
        <v>29797</v>
      </c>
      <c r="AL29" s="3">
        <v>1655</v>
      </c>
      <c r="AM29" s="3">
        <v>19022</v>
      </c>
      <c r="AN29" s="3">
        <v>32620</v>
      </c>
      <c r="AO29" s="3">
        <v>96581</v>
      </c>
      <c r="AP29" s="2">
        <v>-120584</v>
      </c>
      <c r="AQ29">
        <f>(-75138)-(AP29)</f>
        <v>45446</v>
      </c>
      <c r="AR29" s="3">
        <v>-45054</v>
      </c>
      <c r="AS29" s="7">
        <v>-23179</v>
      </c>
      <c r="AT29" s="9">
        <f>'[1]DF Cons. - Fluxo de Caixa'!$F$16</f>
        <v>-53465</v>
      </c>
      <c r="AU29" s="8">
        <f>'[2]DF Cons. - Fluxo de Caixa'!$C$16</f>
        <v>-59106</v>
      </c>
      <c r="AV29" s="8">
        <f>'[3]DF Cons. - Fluxo de Caixa'!$C$16</f>
        <v>-58581</v>
      </c>
      <c r="AW29" s="8">
        <f>'[4]DF Cons. - Fluxo de Caixa'!$F$16-AV29-AU29-AT29</f>
        <v>-66364</v>
      </c>
      <c r="AX29" s="8">
        <f>'[5]DF Cons. - Fluxo de Caixa'!$F$16</f>
        <v>-74636</v>
      </c>
      <c r="AY29" s="8">
        <f>'[6]DF Cons. - Fluxo de Caixa'!$F$17-AX29</f>
        <v>-178709</v>
      </c>
      <c r="AZ29" s="8">
        <f>'[7]DF Cons. - Fluxo de Caixa'!$E$17-AY29-AX29</f>
        <v>-229558</v>
      </c>
      <c r="BA29" s="8">
        <f>'[8]DF Cons. - Fluxo de Caixa'!$E$17-AZ29-AY29-AX29</f>
        <v>62598</v>
      </c>
      <c r="BB29" s="8">
        <f>'[9]DF Cons. - Fluxo de Caixa'!$F$16</f>
        <v>96945</v>
      </c>
      <c r="BC29" s="8">
        <f>'[10]DF Cons. - Fluxo de Caixa'!$F$18-BB29</f>
        <v>-138436</v>
      </c>
      <c r="BD29" s="8">
        <f>'[11]DF Cons. - Fluxo de Caixa'!$F$19-BC29-BB29</f>
        <v>-86969</v>
      </c>
      <c r="BE29" s="8">
        <f>'[12]DF Cons. - Fluxo de Caixa'!$F$22-BD29-BC29-BB29</f>
        <v>-268428</v>
      </c>
      <c r="BF29" s="8">
        <f>'[13]DF Cons. - Fluxo de Caixa'!$F$22</f>
        <v>-122137</v>
      </c>
      <c r="BG29" s="8">
        <f>'[14]DF Cons. - Fluxo de Caixa'!$F$24</f>
        <v>-243090</v>
      </c>
      <c r="BH29" s="8">
        <f>'[15]DF Cons. - Fluxo de Caixa'!$F$24</f>
        <v>-319192</v>
      </c>
    </row>
    <row r="30" spans="1:60" x14ac:dyDescent="0.25">
      <c r="A30" s="6" t="s">
        <v>58</v>
      </c>
      <c r="B30" s="3">
        <v>25132</v>
      </c>
      <c r="C30" s="3">
        <v>-3567</v>
      </c>
      <c r="D30" s="3">
        <v>-217189</v>
      </c>
      <c r="E30" s="3">
        <v>50886</v>
      </c>
      <c r="F30" s="3">
        <v>16550</v>
      </c>
      <c r="G30" s="3">
        <v>-80949</v>
      </c>
      <c r="H30" s="3">
        <v>94612</v>
      </c>
      <c r="I30" s="3">
        <v>34293</v>
      </c>
      <c r="J30" s="3">
        <v>-4464</v>
      </c>
      <c r="K30" s="3">
        <v>-5350</v>
      </c>
      <c r="L30" s="3">
        <v>-6541</v>
      </c>
      <c r="M30" s="3">
        <v>-56176</v>
      </c>
      <c r="N30" s="3">
        <v>-21782</v>
      </c>
      <c r="O30" s="3">
        <v>144824</v>
      </c>
      <c r="P30" s="3">
        <v>-6748</v>
      </c>
      <c r="Q30" s="3">
        <v>-99714</v>
      </c>
      <c r="R30" s="3">
        <v>-20414</v>
      </c>
      <c r="S30" s="3">
        <v>32632</v>
      </c>
      <c r="T30" s="3">
        <v>-185064</v>
      </c>
      <c r="U30" s="3">
        <v>148482</v>
      </c>
      <c r="V30" s="3">
        <v>186634</v>
      </c>
      <c r="W30" s="3">
        <v>-114615</v>
      </c>
      <c r="X30" s="3">
        <v>-110156</v>
      </c>
      <c r="Y30" s="3">
        <v>8575</v>
      </c>
      <c r="Z30" s="3">
        <v>95595</v>
      </c>
      <c r="AA30" s="3">
        <v>-137998</v>
      </c>
      <c r="AB30" s="3">
        <v>53157</v>
      </c>
      <c r="AC30" s="3">
        <v>-24305</v>
      </c>
      <c r="AD30" s="3">
        <v>-23963</v>
      </c>
      <c r="AE30" s="3">
        <v>11322</v>
      </c>
      <c r="AF30" s="3">
        <v>-6121</v>
      </c>
      <c r="AG30" s="3">
        <v>-90262</v>
      </c>
      <c r="AH30" s="3">
        <v>-747</v>
      </c>
      <c r="AI30" s="3">
        <v>95993</v>
      </c>
      <c r="AJ30" s="3">
        <v>14923</v>
      </c>
      <c r="AK30" s="3">
        <v>-136289</v>
      </c>
      <c r="AL30" s="3">
        <v>-9206</v>
      </c>
      <c r="AM30" s="3">
        <v>-4907</v>
      </c>
      <c r="AN30" s="3">
        <v>-5951</v>
      </c>
      <c r="AO30" s="3">
        <v>76355</v>
      </c>
      <c r="AP30" s="2">
        <v>-101975</v>
      </c>
      <c r="AQ30">
        <f>(-133733)-(AP30)</f>
        <v>-31758</v>
      </c>
      <c r="AR30" s="3">
        <v>-7340</v>
      </c>
      <c r="AS30" s="7">
        <v>-54803</v>
      </c>
      <c r="AT30" s="9">
        <f>'[1]DF Cons. - Fluxo de Caixa'!$F$17</f>
        <v>-32497</v>
      </c>
      <c r="AU30" s="8">
        <f>'[2]DF Cons. - Fluxo de Caixa'!$C$17</f>
        <v>-319351</v>
      </c>
      <c r="AV30" s="8">
        <f>'[3]DF Cons. - Fluxo de Caixa'!$C$17</f>
        <v>-149107</v>
      </c>
      <c r="AW30" s="8">
        <f>'[4]DF Cons. - Fluxo de Caixa'!$F$17-AV30-AU30-AT30</f>
        <v>-45615</v>
      </c>
      <c r="AX30" s="8">
        <f>'[5]DF Cons. - Fluxo de Caixa'!$F$17</f>
        <v>-24046</v>
      </c>
      <c r="AY30" s="8">
        <f>'[6]DF Cons. - Fluxo de Caixa'!$F$18-AX30</f>
        <v>-104054</v>
      </c>
      <c r="AZ30" s="8">
        <f>'[7]DF Cons. - Fluxo de Caixa'!$E$18-AY30-AX30</f>
        <v>17111</v>
      </c>
      <c r="BA30" s="8">
        <f>'[8]DF Cons. - Fluxo de Caixa'!$E$18-AZ30-AY30-AX30</f>
        <v>66860</v>
      </c>
      <c r="BB30" s="8">
        <f>'[9]DF Cons. - Fluxo de Caixa'!$F$17</f>
        <v>84761</v>
      </c>
      <c r="BC30" s="8">
        <f>'[10]DF Cons. - Fluxo de Caixa'!$F$19-BB30</f>
        <v>-32722</v>
      </c>
      <c r="BD30" s="8">
        <f>'[11]DF Cons. - Fluxo de Caixa'!$F$20-BC30-BB30</f>
        <v>-12817</v>
      </c>
      <c r="BE30" s="8">
        <f>'[12]DF Cons. - Fluxo de Caixa'!$F$23-BD30-BC30-BB30</f>
        <v>-21303</v>
      </c>
      <c r="BF30" s="8">
        <f>'[13]DF Cons. - Fluxo de Caixa'!$F$23</f>
        <v>61762</v>
      </c>
      <c r="BG30" s="8">
        <f>'[14]DF Cons. - Fluxo de Caixa'!$F$25</f>
        <v>63089</v>
      </c>
      <c r="BH30" s="8">
        <f>'[15]DF Cons. - Fluxo de Caixa'!$F$25</f>
        <v>87617</v>
      </c>
    </row>
    <row r="31" spans="1:60" x14ac:dyDescent="0.25">
      <c r="A31" s="6" t="s">
        <v>59</v>
      </c>
      <c r="B31" s="3">
        <v>33521</v>
      </c>
      <c r="C31" s="3">
        <v>24315</v>
      </c>
      <c r="D31" s="3">
        <v>322</v>
      </c>
      <c r="E31" s="3">
        <v>41894</v>
      </c>
      <c r="F31" s="3">
        <v>-76946</v>
      </c>
      <c r="G31" s="3">
        <v>66251</v>
      </c>
      <c r="H31" s="3">
        <v>-4731</v>
      </c>
      <c r="I31" s="3">
        <v>56656</v>
      </c>
      <c r="J31" s="3">
        <v>-16279</v>
      </c>
      <c r="K31" s="3">
        <v>-1843</v>
      </c>
      <c r="L31" s="3">
        <v>66470</v>
      </c>
      <c r="M31" s="3">
        <v>3805</v>
      </c>
      <c r="N31" s="3">
        <v>72318</v>
      </c>
      <c r="O31" s="3">
        <v>16503</v>
      </c>
      <c r="P31" s="3">
        <v>-2284</v>
      </c>
      <c r="Q31" s="3">
        <v>-114275</v>
      </c>
      <c r="R31" s="3">
        <v>-2722</v>
      </c>
      <c r="S31" s="3">
        <v>-5151</v>
      </c>
      <c r="T31" s="3">
        <v>52731</v>
      </c>
      <c r="U31" s="3">
        <v>-72625</v>
      </c>
      <c r="V31" s="3">
        <v>-46973</v>
      </c>
      <c r="W31" s="3">
        <v>-32526</v>
      </c>
      <c r="X31" s="3">
        <v>-23229</v>
      </c>
      <c r="Y31" s="3">
        <v>46410</v>
      </c>
      <c r="Z31" s="3">
        <v>-33486</v>
      </c>
      <c r="AA31" s="3">
        <v>40359</v>
      </c>
      <c r="AB31" s="3">
        <v>-36771</v>
      </c>
      <c r="AC31" s="3">
        <v>418</v>
      </c>
      <c r="AD31" s="3">
        <v>-29648</v>
      </c>
      <c r="AE31" s="3">
        <v>75392</v>
      </c>
      <c r="AF31" s="3">
        <v>-37797</v>
      </c>
      <c r="AG31" s="3">
        <v>101778</v>
      </c>
      <c r="AH31" s="3">
        <v>25629</v>
      </c>
      <c r="AI31" s="3">
        <v>89979</v>
      </c>
      <c r="AJ31" s="3">
        <v>-57625</v>
      </c>
      <c r="AK31" s="3">
        <v>-18147</v>
      </c>
      <c r="AL31" s="3">
        <v>-10896</v>
      </c>
      <c r="AM31" s="3">
        <v>26299</v>
      </c>
      <c r="AN31" s="3">
        <v>-36849</v>
      </c>
      <c r="AO31" s="3">
        <v>-26365</v>
      </c>
      <c r="AP31" s="2">
        <v>37240</v>
      </c>
      <c r="AQ31">
        <f>(-50364)-AP31</f>
        <v>-87604</v>
      </c>
      <c r="AR31" s="3">
        <v>60995</v>
      </c>
      <c r="AS31" s="7">
        <v>-61399</v>
      </c>
      <c r="AT31" s="9">
        <f>'[1]DF Cons. - Fluxo de Caixa'!$F$19</f>
        <v>40310</v>
      </c>
      <c r="AU31" s="8">
        <f>'[2]DF Cons. - Fluxo de Caixa'!$C$19</f>
        <v>-12631</v>
      </c>
      <c r="AV31" s="8">
        <f>'[3]DF Cons. - Fluxo de Caixa'!$C$19</f>
        <v>-35761</v>
      </c>
      <c r="AW31" s="8">
        <f>'[4]DF Cons. - Fluxo de Caixa'!$F$19-AV31-AU31-AT31</f>
        <v>108841</v>
      </c>
      <c r="AX31" s="8">
        <f>'[5]DF Cons. - Fluxo de Caixa'!$F$18</f>
        <v>11485</v>
      </c>
      <c r="AY31" s="8">
        <f>'[6]DF Cons. - Fluxo de Caixa'!$F$20-AX31</f>
        <v>197609</v>
      </c>
      <c r="AZ31" s="8">
        <f>'[7]DF Cons. - Fluxo de Caixa'!$E$20-AY31-AX31</f>
        <v>102434</v>
      </c>
      <c r="BA31" s="8">
        <f>'[8]DF Cons. - Fluxo de Caixa'!$E$20-AZ31-AY31-AX31</f>
        <v>-59819</v>
      </c>
      <c r="BB31" s="8">
        <f>'[9]DF Cons. - Fluxo de Caixa'!$F$19</f>
        <v>-117336</v>
      </c>
      <c r="BC31" s="8">
        <f>'[10]DF Cons. - Fluxo de Caixa'!$F$20-BB31</f>
        <v>50026</v>
      </c>
      <c r="BD31" s="8">
        <f>'[11]DF Cons. - Fluxo de Caixa'!$F$21-BC31-BB31</f>
        <v>81600</v>
      </c>
      <c r="BE31" s="8">
        <f>'[12]DF Cons. - Fluxo de Caixa'!$F$24-BD31-BC31-BB31</f>
        <v>220063</v>
      </c>
      <c r="BF31" s="8">
        <f>'[13]DF Cons. - Fluxo de Caixa'!$F$24</f>
        <v>-94206</v>
      </c>
      <c r="BG31" s="8">
        <f>'[14]DF Cons. - Fluxo de Caixa'!$F$26</f>
        <v>-24190</v>
      </c>
      <c r="BH31" s="8">
        <f>'[15]DF Cons. - Fluxo de Caixa'!$F$26</f>
        <v>50612</v>
      </c>
    </row>
    <row r="32" spans="1:60" x14ac:dyDescent="0.25">
      <c r="A32" s="6" t="s">
        <v>60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2"/>
      <c r="AR32" s="3"/>
      <c r="AS32" s="7"/>
      <c r="AT32" s="9"/>
    </row>
    <row r="33" spans="1:60" x14ac:dyDescent="0.25">
      <c r="A33" s="6" t="s">
        <v>105</v>
      </c>
      <c r="B33" s="3">
        <v>2701</v>
      </c>
      <c r="C33" s="3">
        <v>87928</v>
      </c>
      <c r="D33" s="3">
        <v>68721</v>
      </c>
      <c r="E33" s="3">
        <v>110132</v>
      </c>
      <c r="F33" s="3">
        <v>-39178</v>
      </c>
      <c r="G33" s="3">
        <v>72270</v>
      </c>
      <c r="H33" s="3">
        <v>61460</v>
      </c>
      <c r="I33" s="3">
        <v>-122319</v>
      </c>
      <c r="J33" s="3">
        <v>86046</v>
      </c>
      <c r="K33" s="3">
        <v>-36707</v>
      </c>
      <c r="L33" s="3">
        <v>-25894</v>
      </c>
      <c r="M33" s="3">
        <v>-13536</v>
      </c>
      <c r="N33" s="3">
        <v>-22638</v>
      </c>
      <c r="O33" s="3">
        <v>100375</v>
      </c>
      <c r="P33" s="3">
        <v>19231</v>
      </c>
      <c r="Q33" s="3">
        <v>-36066</v>
      </c>
      <c r="R33" s="3">
        <v>-90455</v>
      </c>
      <c r="S33" s="3">
        <v>33673</v>
      </c>
      <c r="T33" s="3">
        <v>65064</v>
      </c>
      <c r="U33" s="3">
        <v>-79609</v>
      </c>
      <c r="V33" s="3">
        <v>-39443</v>
      </c>
      <c r="W33" s="3">
        <v>55139</v>
      </c>
      <c r="X33" s="3">
        <v>76161</v>
      </c>
      <c r="Y33" s="3">
        <v>-44022</v>
      </c>
      <c r="Z33" s="3">
        <v>-118011</v>
      </c>
      <c r="AA33" s="3">
        <v>88397</v>
      </c>
      <c r="AB33" s="3">
        <v>60990</v>
      </c>
      <c r="AC33" s="3">
        <v>-27689</v>
      </c>
      <c r="AD33" s="3">
        <v>-118567</v>
      </c>
      <c r="AE33" s="3">
        <v>-59370</v>
      </c>
      <c r="AF33" s="3">
        <v>15091</v>
      </c>
      <c r="AG33" s="3">
        <v>101211</v>
      </c>
      <c r="AH33" s="3">
        <v>-34095</v>
      </c>
      <c r="AI33" s="3">
        <v>61411</v>
      </c>
      <c r="AJ33" s="3">
        <v>68615</v>
      </c>
      <c r="AK33" s="3">
        <v>43958</v>
      </c>
      <c r="AL33" s="3">
        <v>-23158</v>
      </c>
      <c r="AM33" s="3">
        <v>-21199</v>
      </c>
      <c r="AN33" s="3">
        <v>41022</v>
      </c>
      <c r="AO33" s="3">
        <v>-109545</v>
      </c>
      <c r="AP33" s="2">
        <v>11392</v>
      </c>
      <c r="AQ33">
        <f>45255-AP33</f>
        <v>33863</v>
      </c>
      <c r="AR33" s="3">
        <v>192284</v>
      </c>
      <c r="AS33" s="3">
        <v>-4625</v>
      </c>
      <c r="AT33" s="9">
        <f>'[1]DF Cons. - Fluxo de Caixa'!$F$21</f>
        <v>-13196</v>
      </c>
      <c r="AU33" s="8">
        <f>'[2]DF Cons. - Fluxo de Caixa'!$C$21</f>
        <v>61106</v>
      </c>
      <c r="AV33" s="8">
        <f>'[3]DF Cons. - Fluxo de Caixa'!$C$21</f>
        <v>-37013</v>
      </c>
      <c r="AW33" s="8">
        <f>'[4]DF Cons. - Fluxo de Caixa'!$F$21-AV33-AU33-AT33</f>
        <v>83515</v>
      </c>
      <c r="AX33" s="8">
        <f>'[5]DF Cons. - Fluxo de Caixa'!$F$21</f>
        <v>91954</v>
      </c>
      <c r="AY33" s="8">
        <f>'[6]DF Cons. - Fluxo de Caixa'!$F$22-AX33</f>
        <v>147671</v>
      </c>
      <c r="AZ33" s="8">
        <f>'[7]DF Cons. - Fluxo de Caixa'!$E$22-AY33-AX33</f>
        <v>198441</v>
      </c>
      <c r="BA33" s="8">
        <f>'[8]DF Cons. - Fluxo de Caixa'!$E$22-AZ33-AY33-AX33</f>
        <v>-84650</v>
      </c>
      <c r="BB33" s="8">
        <f>'[9]DF Cons. - Fluxo de Caixa'!$F$21</f>
        <v>-101729</v>
      </c>
      <c r="BC33" s="8">
        <f>'[10]DF Cons. - Fluxo de Caixa'!$F$22-BB33</f>
        <v>-22502</v>
      </c>
      <c r="BD33" s="8">
        <f>'[11]DF Cons. - Fluxo de Caixa'!$F$23-BC33-BB33</f>
        <v>86375</v>
      </c>
      <c r="BE33" s="8">
        <f>'[12]DF Cons. - Fluxo de Caixa'!$F$26-BD33-BC33-BB33</f>
        <v>-14086</v>
      </c>
      <c r="BF33" s="8">
        <f>'[13]DF Cons. - Fluxo de Caixa'!$F$26</f>
        <v>-113207</v>
      </c>
      <c r="BG33" s="8">
        <f>'[14]DF Cons. - Fluxo de Caixa'!$F$28</f>
        <v>-4442</v>
      </c>
      <c r="BH33" s="8">
        <f>'[15]DF Cons. - Fluxo de Caixa'!$F$28+1</f>
        <v>3252</v>
      </c>
    </row>
    <row r="34" spans="1:60" x14ac:dyDescent="0.25">
      <c r="A34" s="18" t="s">
        <v>61</v>
      </c>
      <c r="B34" s="16" t="s">
        <v>47</v>
      </c>
      <c r="C34" s="16" t="s">
        <v>47</v>
      </c>
      <c r="D34" s="16" t="s">
        <v>47</v>
      </c>
      <c r="E34" s="16" t="s">
        <v>47</v>
      </c>
      <c r="F34" s="16" t="s">
        <v>47</v>
      </c>
      <c r="G34" s="16" t="s">
        <v>47</v>
      </c>
      <c r="H34" s="16" t="s">
        <v>47</v>
      </c>
      <c r="I34" s="16" t="s">
        <v>47</v>
      </c>
      <c r="J34" s="16">
        <v>-31640</v>
      </c>
      <c r="K34" s="16" t="s">
        <v>47</v>
      </c>
      <c r="L34" s="16" t="s">
        <v>47</v>
      </c>
      <c r="M34" s="16" t="s">
        <v>47</v>
      </c>
      <c r="N34" s="16">
        <v>-18571</v>
      </c>
      <c r="O34" s="16">
        <v>-37709</v>
      </c>
      <c r="P34" s="16">
        <v>-28738</v>
      </c>
      <c r="Q34" s="16">
        <v>-622</v>
      </c>
      <c r="R34" s="16">
        <v>-8289</v>
      </c>
      <c r="S34" s="16">
        <v>-11818</v>
      </c>
      <c r="T34" s="16">
        <v>-20421</v>
      </c>
      <c r="U34" s="16">
        <v>-15583</v>
      </c>
      <c r="V34" s="16">
        <v>-7027</v>
      </c>
      <c r="W34" s="16">
        <v>-7036</v>
      </c>
      <c r="X34" s="16">
        <v>-6644</v>
      </c>
      <c r="Y34" s="16">
        <v>-23561</v>
      </c>
      <c r="Z34" s="16">
        <v>-1930</v>
      </c>
      <c r="AA34" s="16">
        <v>-20298</v>
      </c>
      <c r="AB34" s="16">
        <v>-93860</v>
      </c>
      <c r="AC34" s="16">
        <v>-26281</v>
      </c>
      <c r="AD34" s="16">
        <v>-3731</v>
      </c>
      <c r="AE34" s="16">
        <v>-6059</v>
      </c>
      <c r="AF34" s="16">
        <v>-4862</v>
      </c>
      <c r="AG34" s="16">
        <v>-18615</v>
      </c>
      <c r="AH34" s="16">
        <v>-2513</v>
      </c>
      <c r="AI34" s="16">
        <v>-8766</v>
      </c>
      <c r="AJ34" s="16">
        <v>-7498</v>
      </c>
      <c r="AK34" s="16">
        <v>-24229</v>
      </c>
      <c r="AL34" s="16">
        <v>-3643</v>
      </c>
      <c r="AM34" s="16">
        <v>-15153</v>
      </c>
      <c r="AN34" s="16">
        <v>-4873</v>
      </c>
      <c r="AO34" s="16">
        <v>-12926</v>
      </c>
      <c r="AP34" s="17">
        <v>-90</v>
      </c>
      <c r="AQ34" s="17">
        <f>3145-AP34</f>
        <v>3235</v>
      </c>
      <c r="AR34" s="17">
        <v>-5023</v>
      </c>
      <c r="AS34" s="16">
        <v>1009</v>
      </c>
      <c r="AT34" s="15">
        <f>'[1]DF Cons. - Fluxo de Caixa'!$F$22</f>
        <v>-18849</v>
      </c>
      <c r="AU34" s="14">
        <f>'[2]DF Cons. - Fluxo de Caixa'!$C$22</f>
        <v>-64261</v>
      </c>
      <c r="AV34" s="14">
        <f>'[3]DF Cons. - Fluxo de Caixa'!$C$22</f>
        <v>4245</v>
      </c>
      <c r="AW34" s="14">
        <f>'[4]DF Cons. - Fluxo de Caixa'!$F$22-AV34-AU34-AT34</f>
        <v>-1225</v>
      </c>
      <c r="AX34" s="14">
        <f>'[5]DF Cons. - Fluxo de Caixa'!$F$22</f>
        <v>-18531</v>
      </c>
      <c r="AY34" s="14">
        <f>'[6]DF Cons. - Fluxo de Caixa'!$F$23-AX34</f>
        <v>9991</v>
      </c>
      <c r="AZ34" s="14">
        <f>'[7]DF Cons. - Fluxo de Caixa'!$E$23-AY34-AX34</f>
        <v>-3511</v>
      </c>
      <c r="BA34" s="14">
        <f>'[8]DF Cons. - Fluxo de Caixa'!$E$23-AZ34-AY34-AX34</f>
        <v>2778</v>
      </c>
      <c r="BB34" s="14">
        <f>'[9]DF Cons. - Fluxo de Caixa'!$F$22</f>
        <v>-9891</v>
      </c>
      <c r="BC34" s="14">
        <f>'[10]DF Cons. - Fluxo de Caixa'!$F$23-BB34</f>
        <v>-1271</v>
      </c>
      <c r="BD34" s="14">
        <f>'[11]DF Cons. - Fluxo de Caixa'!$F$24-BC34-BB34</f>
        <v>2472</v>
      </c>
      <c r="BE34" s="14">
        <f>'[12]DF Cons. - Fluxo de Caixa'!$F$27-BD34-BC34-BB34</f>
        <v>-1513</v>
      </c>
      <c r="BF34" s="13">
        <f>'[13]DF Cons. - Fluxo de Caixa'!$F$27</f>
        <v>-1388</v>
      </c>
      <c r="BG34" s="13">
        <f>'[14]DF Cons. - Fluxo de Caixa'!$F$29</f>
        <v>-13123</v>
      </c>
      <c r="BH34" s="13">
        <f>'[15]DF Cons. - Fluxo de Caixa'!$F$29</f>
        <v>-36160</v>
      </c>
    </row>
    <row r="35" spans="1:60" x14ac:dyDescent="0.25">
      <c r="A35" s="1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7"/>
      <c r="AQ35" s="17"/>
      <c r="AR35" s="17"/>
      <c r="AS35" s="16"/>
      <c r="AT35" s="15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3"/>
      <c r="BG35" s="13"/>
      <c r="BH35" s="13"/>
    </row>
    <row r="36" spans="1:60" x14ac:dyDescent="0.25">
      <c r="A36" s="5" t="s">
        <v>62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2">
        <v>0</v>
      </c>
      <c r="AQ36" s="3">
        <v>0</v>
      </c>
      <c r="AR36" s="3">
        <v>0</v>
      </c>
      <c r="AS36" s="3">
        <v>0</v>
      </c>
      <c r="AT36" s="9">
        <f>'[1]DF Cons. - Fluxo de Caixa'!$F$23</f>
        <v>0</v>
      </c>
      <c r="AU36" s="8">
        <f>'[2]DF Cons. - Fluxo de Caixa'!$C$23</f>
        <v>0</v>
      </c>
      <c r="AV36" s="8">
        <f>'[3]DF Cons. - Fluxo de Caixa'!$C$23</f>
        <v>0</v>
      </c>
      <c r="AX36" s="8">
        <f>'[5]DF Cons. - Fluxo de Caixa'!$F$23</f>
        <v>0</v>
      </c>
      <c r="AY36" s="8">
        <f>'[6]DF Cons. - Fluxo de Caixa'!$C$24</f>
        <v>0</v>
      </c>
      <c r="BB36" s="8">
        <f>'[9]DF Cons. - Fluxo de Caixa'!$F$23</f>
        <v>0</v>
      </c>
      <c r="BC36" s="8">
        <f>'[10]DF Cons. - Fluxo de Caixa'!$C$24</f>
        <v>0</v>
      </c>
      <c r="BD36" s="8">
        <f>'[11]DF Cons. - Fluxo de Caixa'!$C$25</f>
        <v>0</v>
      </c>
      <c r="BE36" s="8">
        <f>'[12]DF Cons. - Fluxo de Caixa'!$F$28-BD36-BC36-BB36</f>
        <v>0</v>
      </c>
      <c r="BF36" s="8">
        <f>'[13]DF Cons. - Fluxo de Caixa'!$F$28-BE36-BD36-BC36</f>
        <v>0</v>
      </c>
      <c r="BG36" s="8">
        <f>'[14]DF Cons. - Fluxo de Caixa'!$F$30</f>
        <v>0</v>
      </c>
      <c r="BH36" s="8">
        <f>'[15]DF Cons. - Fluxo de Caixa'!$F$30</f>
        <v>0</v>
      </c>
    </row>
    <row r="37" spans="1:60" x14ac:dyDescent="0.25">
      <c r="A37" s="4" t="s">
        <v>63</v>
      </c>
      <c r="B37" s="3">
        <v>-28518</v>
      </c>
      <c r="C37" s="3">
        <v>-9347</v>
      </c>
      <c r="D37" s="3">
        <v>-23288</v>
      </c>
      <c r="E37" s="3">
        <v>-20330</v>
      </c>
      <c r="F37" s="3">
        <v>-28882</v>
      </c>
      <c r="G37" s="3">
        <v>-16348</v>
      </c>
      <c r="H37" s="3">
        <v>-17851</v>
      </c>
      <c r="I37" s="3">
        <v>12518</v>
      </c>
      <c r="J37" s="3">
        <v>-134631</v>
      </c>
      <c r="K37" s="3">
        <v>-30052</v>
      </c>
      <c r="L37" s="3">
        <v>-10206</v>
      </c>
      <c r="M37" s="3">
        <v>-49413</v>
      </c>
      <c r="N37" s="3">
        <v>-125737</v>
      </c>
      <c r="O37" s="3">
        <v>-146557</v>
      </c>
      <c r="P37" s="3">
        <v>-11986</v>
      </c>
      <c r="Q37" s="3">
        <v>-15739</v>
      </c>
      <c r="R37" s="3">
        <v>-28909</v>
      </c>
      <c r="S37" s="3">
        <v>-14625</v>
      </c>
      <c r="T37" s="3">
        <v>-22553</v>
      </c>
      <c r="U37" s="3">
        <v>-41237</v>
      </c>
      <c r="V37" s="3">
        <v>-38889</v>
      </c>
      <c r="W37" s="3">
        <v>-28601</v>
      </c>
      <c r="X37" s="3">
        <v>-25787</v>
      </c>
      <c r="Y37" s="3">
        <v>-34307</v>
      </c>
      <c r="Z37" s="3">
        <v>-34893</v>
      </c>
      <c r="AA37" s="3">
        <v>-9649</v>
      </c>
      <c r="AB37" s="3">
        <v>-449</v>
      </c>
      <c r="AC37" s="3">
        <v>401083</v>
      </c>
      <c r="AD37" s="3">
        <v>-427</v>
      </c>
      <c r="AE37" s="3">
        <v>-15105</v>
      </c>
      <c r="AF37" s="3">
        <v>-2938</v>
      </c>
      <c r="AG37" s="3">
        <v>-28534</v>
      </c>
      <c r="AH37" s="3">
        <v>-25876</v>
      </c>
      <c r="AI37" s="3">
        <v>-40723</v>
      </c>
      <c r="AJ37" s="3">
        <v>-18351</v>
      </c>
      <c r="AK37" s="3">
        <v>-27824</v>
      </c>
      <c r="AL37" s="3">
        <v>-28148</v>
      </c>
      <c r="AM37" s="3">
        <v>-35195</v>
      </c>
      <c r="AN37" s="3">
        <v>-42210</v>
      </c>
      <c r="AO37" s="3">
        <v>-32994</v>
      </c>
      <c r="AP37" s="2">
        <v>-49324</v>
      </c>
      <c r="AQ37">
        <f>(-72687)-(AP37)</f>
        <v>-23363</v>
      </c>
      <c r="AR37" s="3">
        <v>-35624</v>
      </c>
      <c r="AS37" s="3">
        <v>-22860</v>
      </c>
      <c r="AT37" s="9">
        <f>'[1]DF Cons. - Fluxo de Caixa'!$F$24</f>
        <v>-32520</v>
      </c>
      <c r="AU37" s="8">
        <f>'[2]DF Cons. - Fluxo de Caixa'!$C$24</f>
        <v>-25008</v>
      </c>
      <c r="AV37" s="8">
        <f>'[3]DF Cons. - Fluxo de Caixa'!$C$24</f>
        <v>-18715</v>
      </c>
      <c r="AW37" s="8">
        <f>'[4]DF Cons. - Fluxo de Caixa'!$F$24-AV37-AU37-AT37</f>
        <v>43482</v>
      </c>
      <c r="AX37" s="8">
        <v>-13753</v>
      </c>
      <c r="AY37" s="8">
        <f>'[6]DF Cons. - Fluxo de Caixa'!$F$25-AX37</f>
        <v>-17604</v>
      </c>
      <c r="AZ37" s="8">
        <f>'[7]DF Cons. - Fluxo de Caixa'!$E$25-AY37-AX37</f>
        <v>-27077</v>
      </c>
      <c r="BA37" s="8">
        <f>'[8]DF Cons. - Fluxo de Caixa'!$E$25-AZ37-AY37-AX37</f>
        <v>-35604</v>
      </c>
      <c r="BB37" s="8">
        <f>'[9]DF Cons. - Fluxo de Caixa'!$F$24</f>
        <v>-37094</v>
      </c>
      <c r="BC37" s="8">
        <f>'[10]DF Cons. - Fluxo de Caixa'!$F$25-BB37</f>
        <v>-135890</v>
      </c>
      <c r="BD37" s="8">
        <f>'[11]DF Cons. - Fluxo de Caixa'!$F$26-BC37-BB37</f>
        <v>-23429</v>
      </c>
      <c r="BE37" s="8">
        <f>'[12]DF Cons. - Fluxo de Caixa'!$F$29-BD37-BC37-BB37</f>
        <v>-36988</v>
      </c>
      <c r="BF37" s="8">
        <f>'[13]DF Cons. - Fluxo de Caixa'!$F$29</f>
        <v>-59977</v>
      </c>
      <c r="BG37" s="8">
        <f>'[14]DF Cons. - Fluxo de Caixa'!$F$31</f>
        <v>-153325</v>
      </c>
      <c r="BH37" s="8">
        <f>'[15]DF Cons. - Fluxo de Caixa'!$F$31</f>
        <v>-238028</v>
      </c>
    </row>
    <row r="38" spans="1:60" x14ac:dyDescent="0.25">
      <c r="A38" s="5" t="s">
        <v>64</v>
      </c>
      <c r="B38" s="3">
        <v>-4457</v>
      </c>
      <c r="C38" s="3">
        <v>5300</v>
      </c>
      <c r="D38" s="3">
        <v>-843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-12024</v>
      </c>
      <c r="N38" s="3">
        <v>-101993</v>
      </c>
      <c r="O38" s="3">
        <v>-70648</v>
      </c>
      <c r="P38" s="3">
        <v>616</v>
      </c>
      <c r="Q38" s="3">
        <v>-2061</v>
      </c>
      <c r="R38" s="3">
        <v>-2116</v>
      </c>
      <c r="S38" s="3">
        <v>0</v>
      </c>
      <c r="T38" s="3">
        <v>2550</v>
      </c>
      <c r="U38" s="3">
        <v>-434</v>
      </c>
      <c r="V38" s="3">
        <v>0</v>
      </c>
      <c r="W38" s="3">
        <v>-555</v>
      </c>
      <c r="X38" s="3">
        <v>-73</v>
      </c>
      <c r="Y38" s="3">
        <v>500</v>
      </c>
      <c r="Z38" s="3">
        <v>0</v>
      </c>
      <c r="AA38" s="3">
        <v>0</v>
      </c>
      <c r="AB38" s="3">
        <v>0</v>
      </c>
      <c r="AC38" s="3">
        <v>4127</v>
      </c>
      <c r="AD38" s="3">
        <v>3950</v>
      </c>
      <c r="AE38" s="3">
        <v>-6643</v>
      </c>
      <c r="AF38" s="3">
        <v>0</v>
      </c>
      <c r="AG38" s="3">
        <v>-7676</v>
      </c>
      <c r="AH38" s="3">
        <v>0</v>
      </c>
      <c r="AI38" s="3">
        <v>-933</v>
      </c>
      <c r="AJ38" s="3">
        <v>933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2">
        <v>0</v>
      </c>
      <c r="AQ38" s="3">
        <v>0</v>
      </c>
      <c r="AR38" s="3">
        <v>0</v>
      </c>
      <c r="AS38" s="3">
        <v>0</v>
      </c>
      <c r="AT38" s="9">
        <v>0</v>
      </c>
      <c r="AU38" s="8">
        <f>'[2]DF Cons. - Fluxo de Caixa'!$C$25</f>
        <v>0</v>
      </c>
      <c r="AV38" s="8">
        <f>'[3]DF Cons. - Fluxo de Caixa'!$C$25</f>
        <v>0</v>
      </c>
      <c r="AW38" s="8">
        <f>'[4]DF Cons. - Fluxo de Caixa'!$C$25</f>
        <v>0</v>
      </c>
      <c r="AX38" s="8">
        <f>'[5]DF Cons. - Fluxo de Caixa'!$F$25</f>
        <v>0</v>
      </c>
      <c r="AY38" s="8">
        <f>'[6]DF Cons. - Fluxo de Caixa'!$C$26</f>
        <v>0</v>
      </c>
      <c r="AZ38" s="8">
        <f>'[7]DF Cons. - Fluxo de Caixa'!$E$26-AY38-AX38</f>
        <v>0</v>
      </c>
      <c r="BA38" s="8">
        <f>'[8]DF Cons. - Fluxo de Caixa'!$E$26-AZ38-AY38-AX38</f>
        <v>0</v>
      </c>
      <c r="BB38" s="8">
        <f>'[9]DF Cons. - Fluxo de Caixa'!$F$25</f>
        <v>0</v>
      </c>
      <c r="BC38" s="8">
        <f>'[10]DF Cons. - Fluxo de Caixa'!$F$26-BB38</f>
        <v>-103122</v>
      </c>
      <c r="BD38" s="8">
        <f>'[11]DF Cons. - Fluxo de Caixa'!$F$27-BC38-BB38</f>
        <v>9290</v>
      </c>
      <c r="BE38" s="8">
        <f>'[12]DF Cons. - Fluxo de Caixa'!$F$30-BD38-BC38-BB38</f>
        <v>0</v>
      </c>
      <c r="BF38" s="8">
        <f>'[13]DF Cons. - Fluxo de Caixa'!$F$30</f>
        <v>0</v>
      </c>
      <c r="BG38" s="8">
        <f>'[14]DF Cons. - Fluxo de Caixa'!$F$32</f>
        <v>0</v>
      </c>
      <c r="BH38" s="8">
        <f>'[15]DF Cons. - Fluxo de Caixa'!$F$32</f>
        <v>0</v>
      </c>
    </row>
    <row r="39" spans="1:60" x14ac:dyDescent="0.25">
      <c r="A39" s="5" t="s">
        <v>65</v>
      </c>
      <c r="B39" s="3">
        <v>0</v>
      </c>
      <c r="C39" s="3">
        <v>0</v>
      </c>
      <c r="D39" s="3">
        <v>0</v>
      </c>
      <c r="E39" s="3">
        <v>2247</v>
      </c>
      <c r="F39" s="3">
        <v>2503</v>
      </c>
      <c r="G39" s="3">
        <v>0</v>
      </c>
      <c r="H39" s="3">
        <v>0</v>
      </c>
      <c r="I39" s="3">
        <v>8371</v>
      </c>
      <c r="J39" s="3">
        <v>12233</v>
      </c>
      <c r="K39" s="3">
        <v>2674</v>
      </c>
      <c r="L39" s="3">
        <v>2700</v>
      </c>
      <c r="M39" s="3">
        <v>-13507</v>
      </c>
      <c r="N39" s="3">
        <v>390</v>
      </c>
      <c r="O39" s="3">
        <v>5921</v>
      </c>
      <c r="P39" s="3">
        <v>8762</v>
      </c>
      <c r="Q39" s="3">
        <v>5893</v>
      </c>
      <c r="R39" s="3">
        <v>3725</v>
      </c>
      <c r="S39" s="3">
        <v>11328</v>
      </c>
      <c r="T39" s="3">
        <v>9459</v>
      </c>
      <c r="U39" s="3">
        <v>4474</v>
      </c>
      <c r="V39" s="3">
        <v>4497</v>
      </c>
      <c r="W39" s="3">
        <v>8473</v>
      </c>
      <c r="X39" s="3">
        <v>11860</v>
      </c>
      <c r="Y39" s="3">
        <v>3791</v>
      </c>
      <c r="Z39" s="3">
        <v>1572</v>
      </c>
      <c r="AA39" s="3">
        <v>5761</v>
      </c>
      <c r="AB39" s="3">
        <v>8687</v>
      </c>
      <c r="AC39" s="3">
        <v>3539</v>
      </c>
      <c r="AD39" s="3">
        <v>4746</v>
      </c>
      <c r="AE39" s="3">
        <v>9179</v>
      </c>
      <c r="AF39" s="3">
        <v>1657</v>
      </c>
      <c r="AG39" s="3">
        <v>784</v>
      </c>
      <c r="AH39" s="3">
        <v>14402</v>
      </c>
      <c r="AI39" s="3">
        <v>10742</v>
      </c>
      <c r="AJ39" s="3">
        <v>8891</v>
      </c>
      <c r="AK39" s="3">
        <v>13398</v>
      </c>
      <c r="AL39" s="3">
        <v>1200</v>
      </c>
      <c r="AM39" s="3">
        <v>6946</v>
      </c>
      <c r="AN39" s="3">
        <v>973</v>
      </c>
      <c r="AO39" s="3">
        <v>29809</v>
      </c>
      <c r="AP39" s="2">
        <v>448</v>
      </c>
      <c r="AQ39" s="3">
        <v>0</v>
      </c>
      <c r="AR39" s="3">
        <v>0</v>
      </c>
      <c r="AS39" s="3">
        <v>2063</v>
      </c>
      <c r="AT39" s="9">
        <f>'[1]DF Cons. - Fluxo de Caixa'!$F$27</f>
        <v>0</v>
      </c>
      <c r="AU39" s="8">
        <f>'[2]DF Cons. - Fluxo de Caixa'!$C$27</f>
        <v>4302</v>
      </c>
      <c r="AV39" s="8">
        <f>'[3]DF Cons. - Fluxo de Caixa'!$C$27</f>
        <v>447</v>
      </c>
      <c r="AW39" s="8">
        <f>'[4]DF Cons. - Fluxo de Caixa'!$F$27-AV39-AU39-AT39</f>
        <v>0</v>
      </c>
      <c r="AX39" s="8">
        <f>'[5]DF Cons. - Fluxo de Caixa'!$F$27</f>
        <v>270</v>
      </c>
      <c r="AY39" s="8">
        <f>'[6]DF Cons. - Fluxo de Caixa'!$F$28-AX39</f>
        <v>0</v>
      </c>
      <c r="AZ39" s="8">
        <f>'[7]DF Cons. - Fluxo de Caixa'!$E$28-AY39-AX39</f>
        <v>0</v>
      </c>
      <c r="BA39" s="8">
        <f>'[8]DF Cons. - Fluxo de Caixa'!$E$28-AZ39-AY39-AX39</f>
        <v>2036</v>
      </c>
      <c r="BB39" s="8">
        <f>'[9]DF Cons. - Fluxo de Caixa'!$F$27</f>
        <v>0</v>
      </c>
      <c r="BC39" s="8">
        <f>'[10]DF Cons. - Fluxo de Caixa'!$F$28-BB39</f>
        <v>0</v>
      </c>
      <c r="BD39" s="8">
        <f>'[11]DF Cons. - Fluxo de Caixa'!$C$29</f>
        <v>0</v>
      </c>
      <c r="BE39" s="8">
        <f>'[12]DF Cons. - Fluxo de Caixa'!$F$32-BD39-BC39-BB39</f>
        <v>9499</v>
      </c>
      <c r="BF39" s="8">
        <f>'[13]DF Cons. - Fluxo de Caixa'!$F$32</f>
        <v>0</v>
      </c>
      <c r="BG39" s="8">
        <f>'[14]DF Cons. - Fluxo de Caixa'!$F$34</f>
        <v>1407</v>
      </c>
      <c r="BH39" s="8">
        <f>'[15]DF Cons. - Fluxo de Caixa'!$F$34</f>
        <v>5533</v>
      </c>
    </row>
    <row r="40" spans="1:60" x14ac:dyDescent="0.25">
      <c r="A40" s="5" t="s">
        <v>66</v>
      </c>
      <c r="B40" s="3">
        <v>-16804</v>
      </c>
      <c r="C40" s="3">
        <v>-14074</v>
      </c>
      <c r="D40" s="3">
        <v>-21411</v>
      </c>
      <c r="E40" s="3">
        <v>-20599</v>
      </c>
      <c r="F40" s="3">
        <v>-19369</v>
      </c>
      <c r="G40" s="3">
        <v>-16266</v>
      </c>
      <c r="H40" s="3">
        <v>-17161</v>
      </c>
      <c r="I40" s="3">
        <v>4522</v>
      </c>
      <c r="J40" s="3">
        <v>-28380</v>
      </c>
      <c r="K40" s="3">
        <v>-20956</v>
      </c>
      <c r="L40" s="3">
        <v>-13068</v>
      </c>
      <c r="M40" s="3">
        <v>-23040</v>
      </c>
      <c r="N40" s="3">
        <v>-23678</v>
      </c>
      <c r="O40" s="3">
        <v>-16186</v>
      </c>
      <c r="P40" s="3">
        <v>-18555</v>
      </c>
      <c r="Q40" s="3">
        <v>-19506</v>
      </c>
      <c r="R40" s="3">
        <v>-30363</v>
      </c>
      <c r="S40" s="3">
        <v>-25807</v>
      </c>
      <c r="T40" s="3">
        <v>-34367</v>
      </c>
      <c r="U40" s="3">
        <v>-43491</v>
      </c>
      <c r="V40" s="3">
        <v>-42478</v>
      </c>
      <c r="W40" s="3">
        <v>-36358</v>
      </c>
      <c r="X40" s="3">
        <v>-37119</v>
      </c>
      <c r="Y40" s="3">
        <v>-42310</v>
      </c>
      <c r="Z40" s="3">
        <v>-36256</v>
      </c>
      <c r="AA40" s="3">
        <v>-15219</v>
      </c>
      <c r="AB40" s="3">
        <v>-11966</v>
      </c>
      <c r="AC40" s="3">
        <v>-8833</v>
      </c>
      <c r="AD40" s="3">
        <v>-9152</v>
      </c>
      <c r="AE40" s="3">
        <v>-17529</v>
      </c>
      <c r="AF40" s="3">
        <v>-5052</v>
      </c>
      <c r="AG40" s="3">
        <v>-20732</v>
      </c>
      <c r="AH40" s="3">
        <v>-38969</v>
      </c>
      <c r="AI40" s="3">
        <v>-53176</v>
      </c>
      <c r="AJ40" s="3">
        <v>-24151</v>
      </c>
      <c r="AK40" s="3">
        <v>-40639</v>
      </c>
      <c r="AL40" s="3">
        <v>-27037</v>
      </c>
      <c r="AM40" s="3">
        <v>-43700</v>
      </c>
      <c r="AN40" s="3">
        <v>-26313</v>
      </c>
      <c r="AO40" s="3">
        <v>-80144</v>
      </c>
      <c r="AP40" s="2">
        <v>-48356</v>
      </c>
      <c r="AQ40">
        <f>(-71174)-(AP40)</f>
        <v>-22818</v>
      </c>
      <c r="AR40" s="3">
        <v>-34484</v>
      </c>
      <c r="AS40" s="7">
        <v>-24720</v>
      </c>
      <c r="AT40" s="9">
        <f>'[1]DF Cons. - Fluxo de Caixa'!$F$28</f>
        <v>-31014</v>
      </c>
      <c r="AU40" s="8">
        <f>'[2]DF Cons. - Fluxo de Caixa'!$C$28</f>
        <v>-28911</v>
      </c>
      <c r="AV40" s="8">
        <f>'[3]DF Cons. - Fluxo de Caixa'!$C$28</f>
        <v>-18899</v>
      </c>
      <c r="AW40" s="8">
        <f>'[4]DF Cons. - Fluxo de Caixa'!$F$28-AV40-AU40-AT40</f>
        <v>-21257</v>
      </c>
      <c r="AX40" s="8">
        <v>-13365</v>
      </c>
      <c r="AY40" s="8">
        <f>'[6]DF Cons. - Fluxo de Caixa'!$F$29-AX40</f>
        <v>-17056</v>
      </c>
      <c r="AZ40" s="8">
        <f>'[7]DF Cons. - Fluxo de Caixa'!$E$29-AY40-AX40</f>
        <v>-25619</v>
      </c>
      <c r="BA40" s="8">
        <f>'[8]DF Cons. - Fluxo de Caixa'!$E$29-AZ40-AY40-AX40</f>
        <v>-34286</v>
      </c>
      <c r="BB40" s="8">
        <f>'[9]DF Cons. - Fluxo de Caixa'!$F$28</f>
        <v>-36184</v>
      </c>
      <c r="BC40" s="8">
        <f>'[10]DF Cons. - Fluxo de Caixa'!$F$29-BB40</f>
        <v>-33418</v>
      </c>
      <c r="BD40" s="8">
        <f>'[11]DF Cons. - Fluxo de Caixa'!$F$30-BC40-BB40</f>
        <v>-34307</v>
      </c>
      <c r="BE40" s="8">
        <f>'[12]DF Cons. - Fluxo de Caixa'!$F$33-BD40-BC40-BB40</f>
        <v>-44559</v>
      </c>
      <c r="BF40" s="8">
        <f>'[13]DF Cons. - Fluxo de Caixa'!$F$33</f>
        <v>-68630</v>
      </c>
      <c r="BG40" s="8">
        <f>'[14]DF Cons. - Fluxo de Caixa'!$F$35</f>
        <v>-158253</v>
      </c>
      <c r="BH40" s="8">
        <f>'[15]DF Cons. - Fluxo de Caixa'!$F$35</f>
        <v>-245097</v>
      </c>
    </row>
    <row r="41" spans="1:60" x14ac:dyDescent="0.25">
      <c r="A41" s="19" t="s">
        <v>67</v>
      </c>
      <c r="B41" s="16" t="s">
        <v>47</v>
      </c>
      <c r="C41" s="16" t="s">
        <v>47</v>
      </c>
      <c r="D41" s="16" t="s">
        <v>47</v>
      </c>
      <c r="E41" s="16" t="s">
        <v>47</v>
      </c>
      <c r="F41" s="16" t="s">
        <v>47</v>
      </c>
      <c r="G41" s="16" t="s">
        <v>47</v>
      </c>
      <c r="H41" s="16" t="s">
        <v>47</v>
      </c>
      <c r="I41" s="16" t="s">
        <v>47</v>
      </c>
      <c r="J41" s="16" t="s">
        <v>47</v>
      </c>
      <c r="K41" s="16" t="s">
        <v>47</v>
      </c>
      <c r="L41" s="16" t="s">
        <v>47</v>
      </c>
      <c r="M41" s="16" t="s">
        <v>47</v>
      </c>
      <c r="N41" s="16" t="s">
        <v>47</v>
      </c>
      <c r="O41" s="16" t="s">
        <v>47</v>
      </c>
      <c r="P41" s="16" t="s">
        <v>47</v>
      </c>
      <c r="Q41" s="16" t="s">
        <v>47</v>
      </c>
      <c r="R41" s="16" t="s">
        <v>47</v>
      </c>
      <c r="S41" s="16" t="s">
        <v>47</v>
      </c>
      <c r="T41" s="16" t="s">
        <v>47</v>
      </c>
      <c r="U41" s="16" t="s">
        <v>47</v>
      </c>
      <c r="V41" s="16" t="s">
        <v>47</v>
      </c>
      <c r="W41" s="16" t="s">
        <v>47</v>
      </c>
      <c r="X41" s="16" t="s">
        <v>47</v>
      </c>
      <c r="Y41" s="16" t="s">
        <v>47</v>
      </c>
      <c r="Z41" s="16" t="s">
        <v>47</v>
      </c>
      <c r="AA41" s="16" t="s">
        <v>47</v>
      </c>
      <c r="AB41" s="16" t="s">
        <v>47</v>
      </c>
      <c r="AC41" s="16" t="s">
        <v>47</v>
      </c>
      <c r="AD41" s="16" t="s">
        <v>47</v>
      </c>
      <c r="AE41" s="16" t="s">
        <v>47</v>
      </c>
      <c r="AF41" s="16" t="s">
        <v>47</v>
      </c>
      <c r="AG41" s="16">
        <v>0</v>
      </c>
      <c r="AH41" s="16" t="s">
        <v>47</v>
      </c>
      <c r="AI41" s="16" t="s">
        <v>47</v>
      </c>
      <c r="AJ41" s="16" t="s">
        <v>47</v>
      </c>
      <c r="AK41" s="16">
        <v>0</v>
      </c>
      <c r="AL41" s="16" t="s">
        <v>47</v>
      </c>
      <c r="AM41" s="16" t="s">
        <v>47</v>
      </c>
      <c r="AN41" s="16" t="s">
        <v>47</v>
      </c>
      <c r="AO41" s="16">
        <v>0</v>
      </c>
      <c r="AP41" s="17">
        <v>0</v>
      </c>
      <c r="AQ41" s="17">
        <v>0</v>
      </c>
      <c r="AR41" s="17">
        <v>0</v>
      </c>
      <c r="AS41" s="16">
        <v>0</v>
      </c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>
        <f>'[12]DF Cons. - Fluxo de Caixa'!$F$31-BD41-BC41-BB41</f>
        <v>0</v>
      </c>
      <c r="BF41" s="12">
        <f>'[13]DF Cons. - Fluxo de Caixa'!$F$31-BE41-BD41-BC41</f>
        <v>0</v>
      </c>
      <c r="BG41" s="12">
        <f>'[14]DF Cons. - Fluxo de Caixa'!$F$33</f>
        <v>0</v>
      </c>
      <c r="BH41" s="12">
        <f>'[15]DF Cons. - Fluxo de Caixa'!$F$33</f>
        <v>0</v>
      </c>
    </row>
    <row r="42" spans="1:60" x14ac:dyDescent="0.25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  <c r="AQ42" s="17"/>
      <c r="AR42" s="17"/>
      <c r="AS42" s="16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2"/>
      <c r="BG42" s="12"/>
      <c r="BH42" s="12"/>
    </row>
    <row r="43" spans="1:60" x14ac:dyDescent="0.25">
      <c r="A43" s="5" t="s">
        <v>68</v>
      </c>
      <c r="B43" s="3">
        <v>-7242</v>
      </c>
      <c r="C43" s="3">
        <v>-588</v>
      </c>
      <c r="D43" s="3">
        <v>-477</v>
      </c>
      <c r="E43" s="3">
        <v>-1815</v>
      </c>
      <c r="F43" s="3">
        <v>-11580</v>
      </c>
      <c r="G43" s="3">
        <v>-23</v>
      </c>
      <c r="H43" s="3">
        <v>-401</v>
      </c>
      <c r="I43" s="3">
        <v>-324</v>
      </c>
      <c r="J43" s="3">
        <v>-118671</v>
      </c>
      <c r="K43" s="3">
        <v>-12057</v>
      </c>
      <c r="L43" s="3">
        <v>-392</v>
      </c>
      <c r="M43" s="3">
        <v>-858</v>
      </c>
      <c r="N43" s="3">
        <v>-494</v>
      </c>
      <c r="O43" s="3">
        <v>-65945</v>
      </c>
      <c r="P43" s="3">
        <v>-2950</v>
      </c>
      <c r="Q43" s="3">
        <v>-183</v>
      </c>
      <c r="R43" s="3">
        <v>-155</v>
      </c>
      <c r="S43" s="3">
        <v>-482</v>
      </c>
      <c r="T43" s="3">
        <v>-281</v>
      </c>
      <c r="U43" s="3">
        <v>-2003</v>
      </c>
      <c r="V43" s="3">
        <v>-908</v>
      </c>
      <c r="W43" s="3">
        <v>-242</v>
      </c>
      <c r="X43" s="3">
        <v>-458</v>
      </c>
      <c r="Y43" s="3">
        <v>-126</v>
      </c>
      <c r="Z43" s="3">
        <v>-209</v>
      </c>
      <c r="AA43" s="3">
        <v>-191</v>
      </c>
      <c r="AB43" s="3">
        <v>-1331</v>
      </c>
      <c r="AC43" s="3">
        <v>461</v>
      </c>
      <c r="AD43" s="3">
        <v>-131</v>
      </c>
      <c r="AE43" s="3">
        <v>-436</v>
      </c>
      <c r="AF43" s="3">
        <v>-350</v>
      </c>
      <c r="AG43" s="3">
        <v>-910</v>
      </c>
      <c r="AH43" s="3">
        <v>-1750</v>
      </c>
      <c r="AI43" s="3">
        <v>-1549</v>
      </c>
      <c r="AJ43" s="3">
        <v>-591</v>
      </c>
      <c r="AK43" s="3">
        <v>-918</v>
      </c>
      <c r="AL43" s="3">
        <v>-2423</v>
      </c>
      <c r="AM43" s="3">
        <v>-479</v>
      </c>
      <c r="AN43" s="3">
        <v>-22815</v>
      </c>
      <c r="AO43" s="3">
        <v>20452</v>
      </c>
      <c r="AP43" s="2">
        <v>1422</v>
      </c>
      <c r="AQ43">
        <f>(-1961)-AP43</f>
        <v>-3383</v>
      </c>
      <c r="AR43" s="3">
        <v>-1140</v>
      </c>
      <c r="AS43" s="3">
        <v>-861</v>
      </c>
      <c r="AT43" s="9">
        <f>'[1]DF Cons. - Fluxo de Caixa'!$F$29</f>
        <v>-2019</v>
      </c>
      <c r="AU43" s="8">
        <f>'[2]DF Cons. - Fluxo de Caixa'!$C$29</f>
        <v>-651</v>
      </c>
      <c r="AV43" s="8">
        <f>'[3]DF Cons. - Fluxo de Caixa'!$C$29</f>
        <v>-751</v>
      </c>
      <c r="AW43" s="8">
        <f>'[4]DF Cons. - Fluxo de Caixa'!$F$29-AV43-AU43-AT43</f>
        <v>-502</v>
      </c>
      <c r="AX43" s="8">
        <f>'[5]DF Cons. - Fluxo de Caixa'!$F$29</f>
        <v>-757</v>
      </c>
      <c r="AY43" s="8">
        <f>'[6]DF Cons. - Fluxo de Caixa'!$F$30-AX43</f>
        <v>-1023</v>
      </c>
      <c r="AZ43" s="8">
        <f>'[7]DF Cons. - Fluxo de Caixa'!$E$30-AY43-AX43</f>
        <v>-2414</v>
      </c>
      <c r="BA43" s="8">
        <f>'[8]DF Cons. - Fluxo de Caixa'!$E$30-AZ43-AY43-AX43</f>
        <v>-2919</v>
      </c>
      <c r="BB43" s="8">
        <f>'[9]DF Cons. - Fluxo de Caixa'!$F$29</f>
        <v>-984</v>
      </c>
      <c r="BC43" s="8">
        <f>'[10]DF Cons. - Fluxo de Caixa'!$F$30-BB43</f>
        <v>-336</v>
      </c>
      <c r="BD43" s="8">
        <f>'[11]DF Cons. - Fluxo de Caixa'!$F$31-BC43-BB43</f>
        <v>-1277</v>
      </c>
      <c r="BE43" s="8">
        <f>'[12]DF Cons. - Fluxo de Caixa'!$F$34-BD43-BC43-BB43</f>
        <v>-2888</v>
      </c>
      <c r="BF43" s="8">
        <f>'[13]DF Cons. - Fluxo de Caixa'!$F$34</f>
        <v>-1002</v>
      </c>
      <c r="BG43" s="8">
        <f>'[14]DF Cons. - Fluxo de Caixa'!$F$36</f>
        <v>-4469</v>
      </c>
      <c r="BH43" s="8">
        <f>'[15]DF Cons. - Fluxo de Caixa'!$F$36</f>
        <v>-8593</v>
      </c>
    </row>
    <row r="44" spans="1:60" x14ac:dyDescent="0.25">
      <c r="A44" s="19" t="s">
        <v>69</v>
      </c>
      <c r="B44" s="16" t="s">
        <v>47</v>
      </c>
      <c r="C44" s="16" t="s">
        <v>47</v>
      </c>
      <c r="D44" s="16">
        <v>-557</v>
      </c>
      <c r="E44" s="16" t="s">
        <v>47</v>
      </c>
      <c r="F44" s="16" t="s">
        <v>47</v>
      </c>
      <c r="G44" s="16" t="s">
        <v>47</v>
      </c>
      <c r="H44" s="16">
        <v>-289</v>
      </c>
      <c r="I44" s="16" t="s">
        <v>47</v>
      </c>
      <c r="J44" s="16" t="s">
        <v>47</v>
      </c>
      <c r="K44" s="16" t="s">
        <v>47</v>
      </c>
      <c r="L44" s="16" t="s">
        <v>47</v>
      </c>
      <c r="M44" s="16" t="s">
        <v>47</v>
      </c>
      <c r="N44" s="16" t="s">
        <v>47</v>
      </c>
      <c r="O44" s="16" t="s">
        <v>47</v>
      </c>
      <c r="P44" s="16" t="s">
        <v>47</v>
      </c>
      <c r="Q44" s="16" t="s">
        <v>47</v>
      </c>
      <c r="R44" s="16" t="s">
        <v>47</v>
      </c>
      <c r="S44" s="16" t="s">
        <v>47</v>
      </c>
      <c r="T44" s="16" t="s">
        <v>47</v>
      </c>
      <c r="U44" s="16">
        <v>217</v>
      </c>
      <c r="V44" s="16" t="s">
        <v>47</v>
      </c>
      <c r="W44" s="16" t="s">
        <v>47</v>
      </c>
      <c r="X44" s="16" t="s">
        <v>47</v>
      </c>
      <c r="Y44" s="16">
        <v>3838</v>
      </c>
      <c r="Z44" s="16" t="s">
        <v>47</v>
      </c>
      <c r="AA44" s="16" t="s">
        <v>47</v>
      </c>
      <c r="AB44" s="16" t="s">
        <v>47</v>
      </c>
      <c r="AC44" s="16" t="s">
        <v>47</v>
      </c>
      <c r="AD44" s="16" t="s">
        <v>47</v>
      </c>
      <c r="AE44" s="16" t="s">
        <v>47</v>
      </c>
      <c r="AF44" s="16" t="s">
        <v>47</v>
      </c>
      <c r="AG44" s="16" t="s">
        <v>47</v>
      </c>
      <c r="AH44" s="16" t="s">
        <v>47</v>
      </c>
      <c r="AI44" s="16" t="s">
        <v>47</v>
      </c>
      <c r="AJ44" s="16" t="s">
        <v>47</v>
      </c>
      <c r="AK44" s="16" t="s">
        <v>47</v>
      </c>
      <c r="AL44" s="16" t="s">
        <v>47</v>
      </c>
      <c r="AM44" s="16" t="s">
        <v>47</v>
      </c>
      <c r="AN44" s="16" t="s">
        <v>47</v>
      </c>
      <c r="AO44" s="16" t="s">
        <v>47</v>
      </c>
      <c r="AP44" s="17">
        <v>6</v>
      </c>
      <c r="AQ44" s="17">
        <v>0</v>
      </c>
      <c r="AR44" s="17">
        <v>0</v>
      </c>
      <c r="AS44" s="16">
        <v>0</v>
      </c>
      <c r="AT44" s="15">
        <f>'[1]DF Cons. - Fluxo de Caixa'!$F$30</f>
        <v>513</v>
      </c>
      <c r="AU44" s="14">
        <f>'[2]DF Cons. - Fluxo de Caixa'!$C$30</f>
        <v>252</v>
      </c>
      <c r="AV44" s="14">
        <f>'[3]DF Cons. - Fluxo de Caixa'!$C$30</f>
        <v>488</v>
      </c>
      <c r="AW44" s="14">
        <f>'[4]DF Cons. - Fluxo de Caixa'!$F$30-AV44-AU44-AT44</f>
        <v>65241</v>
      </c>
      <c r="AX44" s="14">
        <f>'[5]DF Cons. - Fluxo de Caixa'!$F$30</f>
        <v>99</v>
      </c>
      <c r="AY44" s="14">
        <f>'[6]DF Cons. - Fluxo de Caixa'!$C$31</f>
        <v>475</v>
      </c>
      <c r="AZ44" s="14">
        <f>'[7]DF Cons. - Fluxo de Caixa'!$E$31-AY44-AX44</f>
        <v>956</v>
      </c>
      <c r="BA44" s="14">
        <f>'[8]DF Cons. - Fluxo de Caixa'!$E$31-AZ44-AY44-AX44</f>
        <v>-435</v>
      </c>
      <c r="BB44" s="14">
        <f>'[9]DF Cons. - Fluxo de Caixa'!$F$30</f>
        <v>74</v>
      </c>
      <c r="BC44" s="14">
        <f>'[10]DF Cons. - Fluxo de Caixa'!$F$31-BB44</f>
        <v>986</v>
      </c>
      <c r="BD44" s="14">
        <f>'[11]DF Cons. - Fluxo de Caixa'!$F$32-BC44-BB44</f>
        <v>2865</v>
      </c>
      <c r="BE44" s="14">
        <f>'[12]DF Cons. - Fluxo de Caixa'!$F$35-BD44-BC44-BB44</f>
        <v>960</v>
      </c>
      <c r="BF44" s="13">
        <f>'[13]DF Cons. - Fluxo de Caixa'!$F$35</f>
        <v>9655</v>
      </c>
      <c r="BG44" s="13">
        <f>'[14]DF Cons. - Fluxo de Caixa'!$F$37</f>
        <v>7990</v>
      </c>
      <c r="BH44" s="13">
        <f>'[15]DF Cons. - Fluxo de Caixa'!$F$37</f>
        <v>10129</v>
      </c>
    </row>
    <row r="45" spans="1:60" x14ac:dyDescent="0.25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7"/>
      <c r="AQ45" s="17"/>
      <c r="AR45" s="17"/>
      <c r="AS45" s="16"/>
      <c r="AT45" s="15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3"/>
      <c r="BG45" s="13"/>
      <c r="BH45" s="13"/>
    </row>
    <row r="46" spans="1:60" x14ac:dyDescent="0.25">
      <c r="A46" s="19" t="s">
        <v>70</v>
      </c>
      <c r="B46" s="16">
        <v>-15</v>
      </c>
      <c r="C46" s="16" t="s">
        <v>47</v>
      </c>
      <c r="D46" s="16" t="s">
        <v>47</v>
      </c>
      <c r="E46" s="16" t="s">
        <v>47</v>
      </c>
      <c r="F46" s="16">
        <v>-436</v>
      </c>
      <c r="G46" s="16">
        <v>-59</v>
      </c>
      <c r="H46" s="16" t="s">
        <v>47</v>
      </c>
      <c r="I46" s="16" t="s">
        <v>47</v>
      </c>
      <c r="J46" s="16">
        <v>187</v>
      </c>
      <c r="K46" s="16">
        <v>287</v>
      </c>
      <c r="L46" s="16" t="s">
        <v>47</v>
      </c>
      <c r="M46" s="16" t="s">
        <v>47</v>
      </c>
      <c r="N46" s="16">
        <v>38</v>
      </c>
      <c r="O46" s="16">
        <v>301</v>
      </c>
      <c r="P46" s="16" t="s">
        <v>47</v>
      </c>
      <c r="Q46" s="16" t="s">
        <v>47</v>
      </c>
      <c r="R46" s="16">
        <v>0</v>
      </c>
      <c r="S46" s="16">
        <v>336</v>
      </c>
      <c r="T46" s="16" t="s">
        <v>47</v>
      </c>
      <c r="U46" s="16" t="s">
        <v>47</v>
      </c>
      <c r="V46" s="16">
        <v>0</v>
      </c>
      <c r="W46" s="16">
        <v>81</v>
      </c>
      <c r="X46" s="16">
        <v>3</v>
      </c>
      <c r="Y46" s="16">
        <v>3838</v>
      </c>
      <c r="Z46" s="16">
        <v>0</v>
      </c>
      <c r="AA46" s="16">
        <v>0</v>
      </c>
      <c r="AB46" s="16">
        <v>34</v>
      </c>
      <c r="AC46" s="16" t="s">
        <v>47</v>
      </c>
      <c r="AD46" s="16">
        <v>160</v>
      </c>
      <c r="AE46" s="16">
        <v>324</v>
      </c>
      <c r="AF46" s="16">
        <v>807</v>
      </c>
      <c r="AG46" s="16" t="s">
        <v>47</v>
      </c>
      <c r="AH46" s="16">
        <v>441</v>
      </c>
      <c r="AI46" s="16">
        <v>4193</v>
      </c>
      <c r="AJ46" s="16">
        <v>-3433</v>
      </c>
      <c r="AK46" s="16" t="s">
        <v>47</v>
      </c>
      <c r="AL46" s="16">
        <v>112</v>
      </c>
      <c r="AM46" s="16">
        <v>2038</v>
      </c>
      <c r="AN46" s="16">
        <v>1849</v>
      </c>
      <c r="AO46" s="16" t="s">
        <v>47</v>
      </c>
      <c r="AP46" s="17">
        <v>0</v>
      </c>
      <c r="AQ46" s="17">
        <v>0</v>
      </c>
      <c r="AR46" s="17">
        <v>0</v>
      </c>
      <c r="AS46" s="16">
        <v>658</v>
      </c>
      <c r="AT46" s="15"/>
      <c r="AU46" s="14"/>
      <c r="AV46" s="14"/>
      <c r="AW46" s="14"/>
      <c r="AX46" s="14">
        <v>0</v>
      </c>
      <c r="AY46" s="14"/>
      <c r="AZ46" s="14"/>
      <c r="BA46" s="14"/>
      <c r="BB46" s="13"/>
      <c r="BC46" s="14"/>
      <c r="BD46" s="14"/>
      <c r="BE46" s="14"/>
      <c r="BF46" s="13"/>
      <c r="BG46" s="13"/>
      <c r="BH46" s="13"/>
    </row>
    <row r="47" spans="1:60" x14ac:dyDescent="0.25">
      <c r="A47" s="1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7"/>
      <c r="AQ47" s="17"/>
      <c r="AR47" s="17"/>
      <c r="AS47" s="16"/>
      <c r="AT47" s="15"/>
      <c r="AU47" s="14"/>
      <c r="AV47" s="14"/>
      <c r="AW47" s="14"/>
      <c r="AX47" s="14"/>
      <c r="AY47" s="14"/>
      <c r="AZ47" s="14"/>
      <c r="BA47" s="14"/>
      <c r="BB47" s="13"/>
      <c r="BC47" s="14"/>
      <c r="BD47" s="14"/>
      <c r="BE47" s="14"/>
      <c r="BF47" s="13"/>
      <c r="BG47" s="13"/>
      <c r="BH47" s="13"/>
    </row>
    <row r="48" spans="1:60" x14ac:dyDescent="0.25">
      <c r="A48" s="4" t="s">
        <v>71</v>
      </c>
      <c r="B48" s="3">
        <v>-71704</v>
      </c>
      <c r="C48" s="3">
        <v>-107555</v>
      </c>
      <c r="D48" s="3">
        <v>176839</v>
      </c>
      <c r="E48" s="3">
        <v>347</v>
      </c>
      <c r="F48" s="3">
        <v>-120525</v>
      </c>
      <c r="G48" s="3">
        <v>63000</v>
      </c>
      <c r="H48" s="3">
        <v>8786</v>
      </c>
      <c r="I48" s="3">
        <v>-5846</v>
      </c>
      <c r="J48" s="3">
        <v>-114834</v>
      </c>
      <c r="K48" s="3">
        <v>-28081</v>
      </c>
      <c r="L48" s="3">
        <v>-319688</v>
      </c>
      <c r="M48" s="3">
        <v>77433</v>
      </c>
      <c r="N48" s="3">
        <v>579784</v>
      </c>
      <c r="O48" s="3">
        <v>-217091</v>
      </c>
      <c r="P48" s="3">
        <v>33676</v>
      </c>
      <c r="Q48" s="3">
        <v>-30195</v>
      </c>
      <c r="R48" s="3">
        <v>-45811</v>
      </c>
      <c r="S48" s="3">
        <v>-36848</v>
      </c>
      <c r="T48" s="3">
        <v>91803</v>
      </c>
      <c r="U48" s="3">
        <v>38451</v>
      </c>
      <c r="V48" s="3">
        <v>-63628</v>
      </c>
      <c r="W48" s="3">
        <v>-39128</v>
      </c>
      <c r="X48" s="3">
        <v>151043</v>
      </c>
      <c r="Y48" s="3">
        <v>45053</v>
      </c>
      <c r="Z48" s="3">
        <v>-349999</v>
      </c>
      <c r="AA48" s="3">
        <v>-6634</v>
      </c>
      <c r="AB48" s="3">
        <v>173799</v>
      </c>
      <c r="AC48" s="3">
        <v>-248687</v>
      </c>
      <c r="AD48" s="3">
        <v>-148395</v>
      </c>
      <c r="AE48" s="3">
        <v>-76572</v>
      </c>
      <c r="AF48" s="3">
        <v>-127014</v>
      </c>
      <c r="AG48" s="3">
        <v>-152393</v>
      </c>
      <c r="AH48" s="3">
        <v>-104516</v>
      </c>
      <c r="AI48" s="3">
        <v>29545</v>
      </c>
      <c r="AJ48" s="3">
        <v>-212232</v>
      </c>
      <c r="AK48" s="3">
        <v>65344</v>
      </c>
      <c r="AL48" s="3">
        <v>-19856</v>
      </c>
      <c r="AM48" s="3">
        <v>-205100</v>
      </c>
      <c r="AN48" s="3">
        <v>-63404</v>
      </c>
      <c r="AO48" s="3">
        <v>10257</v>
      </c>
      <c r="AP48" s="2">
        <v>-90568</v>
      </c>
      <c r="AQ48">
        <f>(-17262)-(AP48)</f>
        <v>73306</v>
      </c>
      <c r="AR48" s="3">
        <v>-23320</v>
      </c>
      <c r="AS48" s="3">
        <v>-80234</v>
      </c>
      <c r="AT48" s="9">
        <f>'[1]DF Cons. - Fluxo de Caixa'!$F$31</f>
        <v>-70955</v>
      </c>
      <c r="AU48" s="8">
        <f>'[2]DF Cons. - Fluxo de Caixa'!$C$31</f>
        <v>187056</v>
      </c>
      <c r="AV48" s="8">
        <f>'[3]DF Cons. - Fluxo de Caixa'!$C$31</f>
        <v>87675</v>
      </c>
      <c r="AW48" s="8">
        <f>'[4]DF Cons. - Fluxo de Caixa'!$F$31-AV48-AU48-AT48</f>
        <v>-77378</v>
      </c>
      <c r="AX48" s="8">
        <f>'[5]DF Cons. - Fluxo de Caixa'!$F$31</f>
        <v>195988</v>
      </c>
      <c r="AY48" s="8">
        <f>'[6]DF Cons. - Fluxo de Caixa'!$F$32-AX48</f>
        <v>-180080</v>
      </c>
      <c r="AZ48" s="8">
        <f>'[7]DF Cons. - Fluxo de Caixa'!$E$32-AY48-AX48</f>
        <v>-69170</v>
      </c>
      <c r="BA48" s="8">
        <f>'[8]DF Cons. - Fluxo de Caixa'!$E$32-AZ48-AY48-AX48</f>
        <v>-29701</v>
      </c>
      <c r="BB48" s="8">
        <f>'[9]DF Cons. - Fluxo de Caixa'!$F$31</f>
        <v>-44382</v>
      </c>
      <c r="BC48" s="8">
        <f>'[10]DF Cons. - Fluxo de Caixa'!$F$32-BB48</f>
        <v>-230400</v>
      </c>
      <c r="BD48" s="8">
        <f>'[11]DF Cons. - Fluxo de Caixa'!$F$33-BC48-BB48</f>
        <v>-47087</v>
      </c>
      <c r="BE48" s="8">
        <f>'[12]DF Cons. - Fluxo de Caixa'!$F$36-BD48-BC48-BB48</f>
        <v>-104018</v>
      </c>
      <c r="BF48" s="8">
        <f>'[13]DF Cons. - Fluxo de Caixa'!$F$36</f>
        <v>-161635</v>
      </c>
      <c r="BG48" s="8">
        <f>'[14]DF Cons. - Fluxo de Caixa'!$F$38</f>
        <v>-355945</v>
      </c>
      <c r="BH48" s="8">
        <f>'[15]DF Cons. - Fluxo de Caixa'!$F$38</f>
        <v>-334737</v>
      </c>
    </row>
    <row r="49" spans="1:60" x14ac:dyDescent="0.25">
      <c r="A49" s="19" t="s">
        <v>72</v>
      </c>
      <c r="B49" s="16">
        <v>11</v>
      </c>
      <c r="C49" s="16">
        <v>1</v>
      </c>
      <c r="D49" s="16">
        <v>0</v>
      </c>
      <c r="E49" s="16">
        <v>-12</v>
      </c>
      <c r="F49" s="16">
        <v>0</v>
      </c>
      <c r="G49" s="16">
        <v>0</v>
      </c>
      <c r="H49" s="16">
        <v>1</v>
      </c>
      <c r="I49" s="16">
        <v>-1</v>
      </c>
      <c r="J49" s="16">
        <v>0</v>
      </c>
      <c r="K49" s="16" t="s">
        <v>47</v>
      </c>
      <c r="L49" s="16" t="s">
        <v>47</v>
      </c>
      <c r="M49" s="16">
        <v>0</v>
      </c>
      <c r="N49" s="16">
        <v>0</v>
      </c>
      <c r="O49" s="16" t="s">
        <v>47</v>
      </c>
      <c r="P49" s="16" t="s">
        <v>47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 t="s">
        <v>47</v>
      </c>
      <c r="AE49" s="16" t="s">
        <v>47</v>
      </c>
      <c r="AF49" s="16" t="s">
        <v>47</v>
      </c>
      <c r="AG49" s="16">
        <v>0</v>
      </c>
      <c r="AH49" s="16" t="s">
        <v>47</v>
      </c>
      <c r="AI49" s="16" t="s">
        <v>47</v>
      </c>
      <c r="AJ49" s="16" t="s">
        <v>47</v>
      </c>
      <c r="AK49" s="16">
        <v>0</v>
      </c>
      <c r="AL49" s="16" t="s">
        <v>47</v>
      </c>
      <c r="AM49" s="16" t="s">
        <v>47</v>
      </c>
      <c r="AN49" s="16" t="s">
        <v>47</v>
      </c>
      <c r="AO49" s="16">
        <v>0</v>
      </c>
      <c r="AP49" s="17">
        <v>0</v>
      </c>
      <c r="AQ49" s="17">
        <v>0</v>
      </c>
      <c r="AR49" s="17">
        <v>0</v>
      </c>
      <c r="AS49" s="16">
        <v>0</v>
      </c>
      <c r="AT49" s="15">
        <f>'[1]DF Cons. - Fluxo de Caixa'!$F$32</f>
        <v>0</v>
      </c>
      <c r="AU49" s="14">
        <f>'[2]DF Cons. - Fluxo de Caixa'!$C$32</f>
        <v>0</v>
      </c>
      <c r="AV49" s="14">
        <f>'[3]DF Cons. - Fluxo de Caixa'!$C$32</f>
        <v>0</v>
      </c>
      <c r="AW49" s="14"/>
      <c r="AX49" s="14">
        <f>'[5]DF Cons. - Fluxo de Caixa'!$F$32</f>
        <v>0</v>
      </c>
      <c r="AY49" s="14">
        <f>'[6]DF Cons. - Fluxo de Caixa'!$C$33</f>
        <v>0</v>
      </c>
      <c r="AZ49" s="14"/>
      <c r="BA49" s="14">
        <f>'[8]DF Cons. - Fluxo de Caixa'!$E$33-AZ49-AY49-AX49</f>
        <v>0</v>
      </c>
      <c r="BB49" s="14">
        <f>'[9]DF Cons. - Fluxo de Caixa'!$F$32</f>
        <v>0</v>
      </c>
      <c r="BC49" s="14"/>
      <c r="BD49" s="14">
        <f>'[11]DF Cons. - Fluxo de Caixa'!$C$34</f>
        <v>0</v>
      </c>
      <c r="BE49" s="14">
        <f>'[12]DF Cons. - Fluxo de Caixa'!$F$37-BD49-BC49-BB49</f>
        <v>0</v>
      </c>
      <c r="BF49" s="13">
        <f>'[13]DF Cons. - Fluxo de Caixa'!$F$37-BE49-BD49-BC49</f>
        <v>0</v>
      </c>
      <c r="BG49" s="13">
        <f>'[14]DF Cons. - Fluxo de Caixa'!$F$39</f>
        <v>0</v>
      </c>
      <c r="BH49" s="13">
        <f>'[15]DF Cons. - Fluxo de Caixa'!$F$39</f>
        <v>0</v>
      </c>
    </row>
    <row r="50" spans="1:60" x14ac:dyDescent="0.25">
      <c r="A50" s="1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7"/>
      <c r="AQ50" s="17"/>
      <c r="AR50" s="17"/>
      <c r="AS50" s="16"/>
      <c r="AT50" s="15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3"/>
      <c r="BG50" s="13"/>
      <c r="BH50" s="13"/>
    </row>
    <row r="51" spans="1:60" x14ac:dyDescent="0.25">
      <c r="A51" s="5" t="s">
        <v>73</v>
      </c>
      <c r="B51" s="3">
        <v>251838</v>
      </c>
      <c r="C51" s="3">
        <v>71965</v>
      </c>
      <c r="D51" s="3">
        <v>230212</v>
      </c>
      <c r="E51" s="3">
        <v>41489</v>
      </c>
      <c r="F51" s="3">
        <v>75684</v>
      </c>
      <c r="G51" s="3">
        <v>189120</v>
      </c>
      <c r="H51" s="3">
        <v>131229</v>
      </c>
      <c r="I51" s="3">
        <v>-5447</v>
      </c>
      <c r="J51" s="3">
        <v>108446</v>
      </c>
      <c r="K51" s="3">
        <v>85870</v>
      </c>
      <c r="L51" s="3">
        <v>73586</v>
      </c>
      <c r="M51" s="3">
        <v>175294</v>
      </c>
      <c r="N51" s="3">
        <v>789602</v>
      </c>
      <c r="O51" s="3">
        <v>303624</v>
      </c>
      <c r="P51" s="3">
        <v>162036</v>
      </c>
      <c r="Q51" s="3">
        <v>155937</v>
      </c>
      <c r="R51" s="3">
        <v>139567</v>
      </c>
      <c r="S51" s="3">
        <v>94833</v>
      </c>
      <c r="T51" s="3">
        <v>252435</v>
      </c>
      <c r="U51" s="3">
        <v>210494</v>
      </c>
      <c r="V51" s="3">
        <v>92244</v>
      </c>
      <c r="W51" s="3">
        <v>104993</v>
      </c>
      <c r="X51" s="3">
        <v>362309</v>
      </c>
      <c r="Y51" s="3">
        <v>208171</v>
      </c>
      <c r="Z51" s="3">
        <v>133246</v>
      </c>
      <c r="AA51" s="3">
        <v>95841</v>
      </c>
      <c r="AB51" s="3">
        <v>327711</v>
      </c>
      <c r="AC51" s="3">
        <v>84465</v>
      </c>
      <c r="AD51" s="3">
        <v>72757</v>
      </c>
      <c r="AE51" s="3">
        <v>194787</v>
      </c>
      <c r="AF51" s="3">
        <v>233756</v>
      </c>
      <c r="AG51" s="3">
        <v>66614</v>
      </c>
      <c r="AH51" s="3">
        <v>238047</v>
      </c>
      <c r="AI51" s="3">
        <v>271009</v>
      </c>
      <c r="AJ51" s="3">
        <v>180252</v>
      </c>
      <c r="AK51" s="3">
        <v>308603</v>
      </c>
      <c r="AL51" s="3">
        <v>334542</v>
      </c>
      <c r="AM51" s="3">
        <v>254153</v>
      </c>
      <c r="AN51" s="3">
        <v>96933</v>
      </c>
      <c r="AO51" s="3">
        <v>246209</v>
      </c>
      <c r="AP51" s="2">
        <v>248328</v>
      </c>
      <c r="AQ51">
        <f>362623-AP51</f>
        <v>114295</v>
      </c>
      <c r="AR51" s="3">
        <v>144658</v>
      </c>
      <c r="AS51" s="3">
        <v>100132</v>
      </c>
      <c r="AT51" s="9">
        <f>'[1]DF Cons. - Fluxo de Caixa'!$F$33</f>
        <v>117797</v>
      </c>
      <c r="AU51" s="8">
        <f>'[2]DF Cons. - Fluxo de Caixa'!$C$33</f>
        <v>414902</v>
      </c>
      <c r="AV51" s="8">
        <f>'[3]DF Cons. - Fluxo de Caixa'!$C$33</f>
        <v>259879</v>
      </c>
      <c r="AW51" s="8">
        <f>'[4]DF Cons. - Fluxo de Caixa'!$F$33-AV51-AU51-AT51</f>
        <v>103331</v>
      </c>
      <c r="AX51" s="8">
        <f>'[5]DF Cons. - Fluxo de Caixa'!$F$33</f>
        <v>354998</v>
      </c>
      <c r="AY51" s="8">
        <f>'[6]DF Cons. - Fluxo de Caixa'!$F$34-AX51</f>
        <v>101204</v>
      </c>
      <c r="AZ51" s="8">
        <f>'[7]DF Cons. - Fluxo de Caixa'!$E$34-AY51-AX51</f>
        <v>82385</v>
      </c>
      <c r="BA51" s="8">
        <f>'[8]DF Cons. - Fluxo de Caixa'!$E$34-AZ51-AY51-AX51</f>
        <v>382738</v>
      </c>
      <c r="BB51" s="8">
        <f>'[9]DF Cons. - Fluxo de Caixa'!$F$33</f>
        <v>270241</v>
      </c>
      <c r="BC51" s="8">
        <f>'[10]DF Cons. - Fluxo de Caixa'!$F$34-BB51</f>
        <v>119038</v>
      </c>
      <c r="BD51" s="8">
        <f>'[11]DF Cons. - Fluxo de Caixa'!$F$35-BC51-BB51</f>
        <v>142797</v>
      </c>
      <c r="BE51" s="8">
        <f>'[12]DF Cons. - Fluxo de Caixa'!$F$38-BD51-BC51-BB51</f>
        <v>232048</v>
      </c>
      <c r="BF51" s="8">
        <f>'[13]DF Cons. - Fluxo de Caixa'!$F$38</f>
        <v>316540</v>
      </c>
      <c r="BG51" s="8">
        <f>'[14]DF Cons. - Fluxo de Caixa'!$F$40</f>
        <v>473162</v>
      </c>
      <c r="BH51" s="8">
        <f>'[15]DF Cons. - Fluxo de Caixa'!$F$40</f>
        <v>815573</v>
      </c>
    </row>
    <row r="52" spans="1:60" x14ac:dyDescent="0.25">
      <c r="A52" s="5" t="s">
        <v>74</v>
      </c>
      <c r="B52" s="3">
        <v>-282333</v>
      </c>
      <c r="C52" s="3">
        <v>-124443</v>
      </c>
      <c r="D52" s="3">
        <v>-32487</v>
      </c>
      <c r="E52" s="3">
        <v>-17885</v>
      </c>
      <c r="F52" s="3">
        <v>-87418</v>
      </c>
      <c r="G52" s="3">
        <v>-81730</v>
      </c>
      <c r="H52" s="3">
        <v>-89082</v>
      </c>
      <c r="I52" s="3">
        <v>17954</v>
      </c>
      <c r="J52" s="3">
        <v>-79988</v>
      </c>
      <c r="K52" s="3">
        <v>-93082</v>
      </c>
      <c r="L52" s="3">
        <v>-365204</v>
      </c>
      <c r="M52" s="3">
        <v>-71518</v>
      </c>
      <c r="N52" s="3">
        <v>-99589</v>
      </c>
      <c r="O52" s="3">
        <v>-482299</v>
      </c>
      <c r="P52" s="3">
        <v>-102938</v>
      </c>
      <c r="Q52" s="3">
        <v>-153500</v>
      </c>
      <c r="R52" s="3">
        <v>-73855</v>
      </c>
      <c r="S52" s="3">
        <v>-99893</v>
      </c>
      <c r="T52" s="3">
        <v>-131063</v>
      </c>
      <c r="U52" s="3">
        <v>-140051</v>
      </c>
      <c r="V52" s="3">
        <v>-91288</v>
      </c>
      <c r="W52" s="3">
        <v>-106437</v>
      </c>
      <c r="X52" s="3">
        <v>-184049</v>
      </c>
      <c r="Y52" s="3">
        <v>-143298</v>
      </c>
      <c r="Z52" s="3">
        <v>-461830</v>
      </c>
      <c r="AA52" s="3">
        <v>-81331</v>
      </c>
      <c r="AB52" s="3">
        <v>-138831</v>
      </c>
      <c r="AC52" s="3">
        <v>-196405</v>
      </c>
      <c r="AD52" s="3">
        <v>-192789</v>
      </c>
      <c r="AE52" s="3">
        <v>-237660</v>
      </c>
      <c r="AF52" s="3">
        <v>-329834</v>
      </c>
      <c r="AG52" s="3">
        <v>-176930</v>
      </c>
      <c r="AH52" s="3">
        <v>-285826</v>
      </c>
      <c r="AI52" s="3">
        <v>-220708</v>
      </c>
      <c r="AJ52" s="3">
        <v>-371557</v>
      </c>
      <c r="AK52" s="3">
        <v>-223722</v>
      </c>
      <c r="AL52" s="3">
        <v>-324942</v>
      </c>
      <c r="AM52" s="3">
        <v>-442272</v>
      </c>
      <c r="AN52" s="3">
        <v>-144623</v>
      </c>
      <c r="AO52" s="3">
        <v>-204460</v>
      </c>
      <c r="AP52" s="2">
        <v>-298533</v>
      </c>
      <c r="AQ52">
        <f>(-286418)-(AP52)</f>
        <v>12115</v>
      </c>
      <c r="AR52" s="3">
        <v>-160777</v>
      </c>
      <c r="AS52" s="7">
        <v>-163128</v>
      </c>
      <c r="AT52" s="9">
        <f>'[1]DF Cons. - Fluxo de Caixa'!$F$34</f>
        <v>-155946</v>
      </c>
      <c r="AU52" s="8">
        <f>'[2]DF Cons. - Fluxo de Caixa'!$C$34</f>
        <v>-211608</v>
      </c>
      <c r="AV52" s="8">
        <f>'[3]DF Cons. - Fluxo de Caixa'!$C$34</f>
        <v>-152707</v>
      </c>
      <c r="AW52" s="8">
        <f>'[4]DF Cons. - Fluxo de Caixa'!$F$34-AV52-AU52-AT52</f>
        <v>-158202</v>
      </c>
      <c r="AX52" s="8">
        <f>'[5]DF Cons. - Fluxo de Caixa'!$F$34</f>
        <v>-134699</v>
      </c>
      <c r="AY52" s="8">
        <f>'[6]DF Cons. - Fluxo de Caixa'!$F$35-AX52</f>
        <v>-166789</v>
      </c>
      <c r="AZ52" s="8">
        <f>'[7]DF Cons. - Fluxo de Caixa'!$E$35-AY52-AX52</f>
        <v>-128265</v>
      </c>
      <c r="BA52" s="8">
        <f>'[8]DF Cons. - Fluxo de Caixa'!$E$35-AZ52-AY52-AX52</f>
        <v>-382399</v>
      </c>
      <c r="BB52" s="8">
        <f>'[9]DF Cons. - Fluxo de Caixa'!$F$34</f>
        <v>-291896</v>
      </c>
      <c r="BC52" s="8">
        <f>'[10]DF Cons. - Fluxo de Caixa'!$F$34-BB52</f>
        <v>681175</v>
      </c>
      <c r="BD52" s="8">
        <f>'[11]DF Cons. - Fluxo de Caixa'!$F$36-BC52-BB52</f>
        <v>-902482</v>
      </c>
      <c r="BE52" s="8">
        <f>'[12]DF Cons. - Fluxo de Caixa'!$F$39-BD52-BC52-BB52</f>
        <v>-240018</v>
      </c>
      <c r="BF52" s="8">
        <f>'[13]DF Cons. - Fluxo de Caixa'!$F$39</f>
        <v>-141918</v>
      </c>
      <c r="BG52" s="8">
        <f>'[14]DF Cons. - Fluxo de Caixa'!$F$41</f>
        <v>-341672</v>
      </c>
      <c r="BH52" s="8">
        <f>'[15]DF Cons. - Fluxo de Caixa'!$F$41</f>
        <v>-524532</v>
      </c>
    </row>
    <row r="53" spans="1:60" x14ac:dyDescent="0.25">
      <c r="A53" s="5" t="s">
        <v>75</v>
      </c>
      <c r="B53" s="3">
        <v>0</v>
      </c>
      <c r="C53" s="3">
        <v>-45330</v>
      </c>
      <c r="D53" s="3">
        <v>-6760</v>
      </c>
      <c r="E53" s="3">
        <v>-4347</v>
      </c>
      <c r="F53" s="3">
        <v>0</v>
      </c>
      <c r="G53" s="3">
        <v>-31476</v>
      </c>
      <c r="H53" s="3">
        <v>-17918</v>
      </c>
      <c r="I53" s="3">
        <v>-6906</v>
      </c>
      <c r="J53" s="3">
        <v>-21518</v>
      </c>
      <c r="K53" s="3">
        <v>-6949</v>
      </c>
      <c r="L53" s="3">
        <v>-15863</v>
      </c>
      <c r="M53" s="3">
        <v>-12373</v>
      </c>
      <c r="N53" s="3">
        <v>-14777</v>
      </c>
      <c r="O53" s="3">
        <v>-22759</v>
      </c>
      <c r="P53" s="3">
        <v>-11485</v>
      </c>
      <c r="Q53" s="3">
        <v>-13410</v>
      </c>
      <c r="R53" s="3">
        <v>-15513</v>
      </c>
      <c r="S53" s="3">
        <v>-17979</v>
      </c>
      <c r="T53" s="3">
        <v>-15723</v>
      </c>
      <c r="U53" s="3">
        <v>-18207</v>
      </c>
      <c r="V53" s="3">
        <v>-18684</v>
      </c>
      <c r="W53" s="3">
        <v>-18572</v>
      </c>
      <c r="X53" s="3">
        <v>-8084</v>
      </c>
      <c r="Y53" s="3">
        <v>-19818</v>
      </c>
      <c r="Z53" s="3">
        <v>-23217</v>
      </c>
      <c r="AA53" s="3">
        <v>-21144</v>
      </c>
      <c r="AB53" s="3">
        <v>-35996</v>
      </c>
      <c r="AC53" s="3">
        <v>-41107</v>
      </c>
      <c r="AD53" s="3">
        <v>-28557</v>
      </c>
      <c r="AE53" s="3">
        <v>-33699</v>
      </c>
      <c r="AF53" s="3">
        <v>-31344</v>
      </c>
      <c r="AG53" s="3">
        <v>-25000</v>
      </c>
      <c r="AH53" s="3">
        <v>-23604</v>
      </c>
      <c r="AI53" s="3">
        <v>-21505</v>
      </c>
      <c r="AJ53" s="3">
        <v>-21643</v>
      </c>
      <c r="AK53" s="3">
        <v>-19537</v>
      </c>
      <c r="AL53" s="3">
        <v>-17245</v>
      </c>
      <c r="AM53" s="3">
        <v>-18008</v>
      </c>
      <c r="AN53" s="3">
        <v>-13924</v>
      </c>
      <c r="AO53" s="3">
        <v>-16311</v>
      </c>
      <c r="AP53" s="2">
        <v>-15397</v>
      </c>
      <c r="AQ53">
        <f>(-23496)-(AP53)</f>
        <v>-8099</v>
      </c>
      <c r="AR53" s="3">
        <v>-8536</v>
      </c>
      <c r="AS53" s="3">
        <v>-17109</v>
      </c>
      <c r="AT53" s="9">
        <f>'[1]DF Cons. - Fluxo de Caixa'!$F$35</f>
        <v>-16267</v>
      </c>
      <c r="AU53" s="8">
        <f>'[2]DF Cons. - Fluxo de Caixa'!$C$35</f>
        <v>-16888</v>
      </c>
      <c r="AV53" s="8">
        <f>'[3]DF Cons. - Fluxo de Caixa'!$C$35</f>
        <v>-20213</v>
      </c>
      <c r="AW53" s="8">
        <f>'[4]DF Cons. - Fluxo de Caixa'!$F$35-AV53-AU53-AT53</f>
        <v>-22759</v>
      </c>
      <c r="AX53" s="8">
        <f>'[5]DF Cons. - Fluxo de Caixa'!$F$35</f>
        <v>-24311</v>
      </c>
      <c r="AY53" s="8">
        <f>'[6]DF Cons. - Fluxo de Caixa'!$F$36-AX53</f>
        <v>-26419</v>
      </c>
      <c r="AZ53" s="8">
        <f>'[7]DF Cons. - Fluxo de Caixa'!$E$36-AY53-AX53</f>
        <v>-23608</v>
      </c>
      <c r="BA53" s="8">
        <f>'[8]DF Cons. - Fluxo de Caixa'!$E$36-AZ53-AY53-AX53</f>
        <v>-30040</v>
      </c>
      <c r="BB53" s="8">
        <f>'[9]DF Cons. - Fluxo de Caixa'!$F$35</f>
        <v>-24508</v>
      </c>
      <c r="BC53" s="8">
        <f>'[10]DF Cons. - Fluxo de Caixa'!$F$35-BB53</f>
        <v>-389559</v>
      </c>
      <c r="BD53" s="8">
        <f>'[11]DF Cons. - Fluxo de Caixa'!$F$37-BC53-BB53</f>
        <v>340443</v>
      </c>
      <c r="BE53" s="8">
        <f>'[12]DF Cons. - Fluxo de Caixa'!$F$40-BD53-BC53-BB53</f>
        <v>-30201</v>
      </c>
      <c r="BF53" s="8">
        <f>'[13]DF Cons. - Fluxo de Caixa'!$F$40</f>
        <v>-32419</v>
      </c>
      <c r="BG53" s="8">
        <f>'[14]DF Cons. - Fluxo de Caixa'!$F$42</f>
        <v>-67189</v>
      </c>
      <c r="BH53" s="8">
        <f>'[15]DF Cons. - Fluxo de Caixa'!$F$42</f>
        <v>-101985</v>
      </c>
    </row>
    <row r="54" spans="1:60" x14ac:dyDescent="0.25">
      <c r="A54" s="5" t="s">
        <v>76</v>
      </c>
      <c r="B54" s="3">
        <v>-43508</v>
      </c>
      <c r="C54" s="3">
        <v>-9748</v>
      </c>
      <c r="D54" s="3">
        <v>-12431</v>
      </c>
      <c r="E54" s="3">
        <v>-7382</v>
      </c>
      <c r="F54" s="3">
        <v>-114960</v>
      </c>
      <c r="G54" s="3">
        <v>-12913</v>
      </c>
      <c r="H54" s="3">
        <v>-10057</v>
      </c>
      <c r="I54" s="3">
        <v>-11446</v>
      </c>
      <c r="J54" s="3">
        <v>-127039</v>
      </c>
      <c r="K54" s="3">
        <v>-13920</v>
      </c>
      <c r="L54" s="3">
        <v>-12208</v>
      </c>
      <c r="M54" s="3">
        <v>-13970</v>
      </c>
      <c r="N54" s="3">
        <v>-98940</v>
      </c>
      <c r="O54" s="3">
        <v>-15657</v>
      </c>
      <c r="P54" s="3">
        <v>-13937</v>
      </c>
      <c r="Q54" s="3">
        <v>-7500</v>
      </c>
      <c r="R54" s="3">
        <v>-80457</v>
      </c>
      <c r="S54" s="3">
        <v>-13809</v>
      </c>
      <c r="T54" s="3">
        <v>-13846</v>
      </c>
      <c r="U54" s="3">
        <v>-13785</v>
      </c>
      <c r="V54" s="3">
        <v>-48688</v>
      </c>
      <c r="W54" s="3">
        <v>-19112</v>
      </c>
      <c r="X54" s="3">
        <v>-19133</v>
      </c>
      <c r="Y54" s="3">
        <v>-2</v>
      </c>
      <c r="Z54" s="3">
        <v>0</v>
      </c>
      <c r="AA54" s="3">
        <v>0</v>
      </c>
      <c r="AB54" s="3">
        <v>0</v>
      </c>
      <c r="AC54" s="3">
        <v>-118432</v>
      </c>
      <c r="AD54" s="3">
        <v>0</v>
      </c>
      <c r="AE54" s="3">
        <v>0</v>
      </c>
      <c r="AF54" s="3">
        <v>0</v>
      </c>
      <c r="AG54" s="3">
        <v>-17140</v>
      </c>
      <c r="AH54" s="3">
        <v>-33890</v>
      </c>
      <c r="AI54" s="3">
        <v>0</v>
      </c>
      <c r="AJ54" s="3">
        <v>0</v>
      </c>
      <c r="AK54" s="3">
        <v>0</v>
      </c>
      <c r="AL54" s="3">
        <v>-82909</v>
      </c>
      <c r="AM54" s="3">
        <v>0</v>
      </c>
      <c r="AN54" s="3">
        <v>0</v>
      </c>
      <c r="AO54" s="3">
        <v>0</v>
      </c>
      <c r="AP54" s="2">
        <v>-24966</v>
      </c>
      <c r="AQ54">
        <f>(-69971)-(AP54)</f>
        <v>-45005</v>
      </c>
      <c r="AR54" s="3">
        <v>0</v>
      </c>
      <c r="AS54" s="3">
        <v>0</v>
      </c>
      <c r="AT54" s="9">
        <f>'[1]DF Cons. - Fluxo de Caixa'!$F$36</f>
        <v>-16539</v>
      </c>
      <c r="AU54" s="8">
        <f>'[2]DF Cons. - Fluxo de Caixa'!$C$36</f>
        <v>0</v>
      </c>
      <c r="AV54" s="8">
        <f>'[3]DF Cons. - Fluxo de Caixa'!$C$36</f>
        <v>0</v>
      </c>
      <c r="AW54" s="8">
        <f>'[4]DF Cons. - Fluxo de Caixa'!$F$36-AV54-AU54-AT54</f>
        <v>0</v>
      </c>
      <c r="AX54" s="8">
        <f>'[5]DF Cons. - Fluxo de Caixa'!$F$36</f>
        <v>0</v>
      </c>
      <c r="AY54" s="8">
        <f>'[6]DF Cons. - Fluxo de Caixa'!$F$37-AX54</f>
        <v>-88785</v>
      </c>
      <c r="AZ54" s="8">
        <f>'[7]DF Cons. - Fluxo de Caixa'!$E$37-AY54-AX54</f>
        <v>0</v>
      </c>
      <c r="BA54" s="8">
        <f>'[8]DF Cons. - Fluxo de Caixa'!$E$37-AZ54-AY54-AX54</f>
        <v>0</v>
      </c>
      <c r="BB54" s="8">
        <f>'[9]DF Cons. - Fluxo de Caixa'!$F$36</f>
        <v>0</v>
      </c>
      <c r="BC54" s="8">
        <f>'[10]DF Cons. - Fluxo de Caixa'!$F$37-BB54</f>
        <v>-203847</v>
      </c>
      <c r="BD54" s="8">
        <f>'[11]DF Cons. - Fluxo de Caixa'!$F$38-BC54-BB54</f>
        <v>-65904</v>
      </c>
      <c r="BE54" s="8">
        <f>'[12]DF Cons. - Fluxo de Caixa'!$F$41-BD54-BC54-BB54</f>
        <v>-65904</v>
      </c>
      <c r="BF54" s="8">
        <f>'[13]DF Cons. - Fluxo de Caixa'!$F$41</f>
        <v>-300084</v>
      </c>
      <c r="BG54" s="8">
        <f>'[14]DF Cons. - Fluxo de Caixa'!$F$43</f>
        <v>-413166</v>
      </c>
      <c r="BH54" s="8">
        <f>'[15]DF Cons. - Fluxo de Caixa'!$F$43</f>
        <v>-505893</v>
      </c>
    </row>
    <row r="55" spans="1:60" x14ac:dyDescent="0.25">
      <c r="A55" s="5" t="s">
        <v>77</v>
      </c>
      <c r="B55" s="3">
        <v>2288</v>
      </c>
      <c r="C55" s="3">
        <v>0</v>
      </c>
      <c r="D55" s="3">
        <v>-1695</v>
      </c>
      <c r="E55" s="3">
        <v>-11516</v>
      </c>
      <c r="F55" s="3">
        <v>6169</v>
      </c>
      <c r="G55" s="3">
        <v>-1</v>
      </c>
      <c r="H55" s="3">
        <v>-5387</v>
      </c>
      <c r="I55" s="3">
        <v>0</v>
      </c>
      <c r="J55" s="3">
        <v>5265</v>
      </c>
      <c r="K55" s="3">
        <v>0</v>
      </c>
      <c r="L55" s="3">
        <v>1</v>
      </c>
      <c r="M55" s="3">
        <v>0</v>
      </c>
      <c r="N55" s="3">
        <v>3488</v>
      </c>
      <c r="O55" s="3">
        <v>0</v>
      </c>
      <c r="P55" s="3">
        <v>0</v>
      </c>
      <c r="Q55" s="3">
        <v>-11722</v>
      </c>
      <c r="R55" s="3">
        <v>-15553</v>
      </c>
      <c r="S55" s="3">
        <v>0</v>
      </c>
      <c r="T55" s="3">
        <v>0</v>
      </c>
      <c r="U55" s="3">
        <v>0</v>
      </c>
      <c r="V55" s="3">
        <v>2788</v>
      </c>
      <c r="W55" s="3">
        <v>0</v>
      </c>
      <c r="X55" s="3">
        <v>0</v>
      </c>
      <c r="Y55" s="3">
        <v>0</v>
      </c>
      <c r="Z55" s="3">
        <v>1802</v>
      </c>
      <c r="AA55" s="3">
        <v>0</v>
      </c>
      <c r="AB55" s="3">
        <v>0</v>
      </c>
      <c r="AC55" s="3">
        <v>0</v>
      </c>
      <c r="AD55" s="3">
        <v>194</v>
      </c>
      <c r="AE55" s="3">
        <v>0</v>
      </c>
      <c r="AF55" s="3">
        <v>408</v>
      </c>
      <c r="AG55" s="3">
        <v>63</v>
      </c>
      <c r="AH55" s="3">
        <v>757</v>
      </c>
      <c r="AI55" s="3">
        <v>749</v>
      </c>
      <c r="AJ55" s="3">
        <v>716</v>
      </c>
      <c r="AK55" s="3">
        <v>0</v>
      </c>
      <c r="AL55" s="3">
        <v>1268</v>
      </c>
      <c r="AM55" s="3">
        <v>1027</v>
      </c>
      <c r="AN55" s="3">
        <v>-1790</v>
      </c>
      <c r="AO55" s="3">
        <v>-15181</v>
      </c>
      <c r="AP55" s="2">
        <v>0</v>
      </c>
      <c r="AQ55" s="3">
        <v>0</v>
      </c>
      <c r="AR55" s="3">
        <v>1335</v>
      </c>
      <c r="AS55" s="3">
        <v>-79</v>
      </c>
      <c r="AT55" s="9">
        <f>'[1]DF Cons. - Fluxo de Caixa'!$F$37</f>
        <v>0</v>
      </c>
      <c r="AU55" s="8">
        <f>'[2]DF Cons. - Fluxo de Caixa'!$C$37</f>
        <v>650</v>
      </c>
      <c r="AV55" s="8">
        <f>'[3]DF Cons. - Fluxo de Caixa'!$C$37</f>
        <v>716</v>
      </c>
      <c r="AW55" s="8">
        <f>'[4]DF Cons. - Fluxo de Caixa'!$F$37-AV55-AU55-AT55</f>
        <v>252</v>
      </c>
      <c r="AX55" s="8">
        <f>'[5]DF Cons. - Fluxo de Caixa'!$F$37</f>
        <v>0</v>
      </c>
      <c r="AY55" s="8">
        <f>'[6]DF Cons. - Fluxo de Caixa'!$F$38-AX55</f>
        <v>709</v>
      </c>
      <c r="AZ55" s="8">
        <f>'[7]DF Cons. - Fluxo de Caixa'!$E$38-AY55-AX55</f>
        <v>318</v>
      </c>
      <c r="BA55" s="8">
        <f>'[8]DF Cons. - Fluxo de Caixa'!$E$38-AZ55-AY55-AX55</f>
        <v>0</v>
      </c>
      <c r="BB55" s="8">
        <f>'[9]DF Cons. - Fluxo de Caixa'!$F$37</f>
        <v>1781</v>
      </c>
      <c r="BC55" s="8">
        <f>'[10]DF Cons. - Fluxo de Caixa'!$F$38-BB55</f>
        <v>852</v>
      </c>
      <c r="BD55" s="8">
        <f>'[11]DF Cons. - Fluxo de Caixa'!$F$39-BC55-BB55</f>
        <v>0</v>
      </c>
      <c r="BE55" s="8">
        <f>'[12]DF Cons. - Fluxo de Caixa'!$F$42-BD55-BC55-BB55</f>
        <v>57</v>
      </c>
      <c r="BF55" s="8">
        <f>'[13]DF Cons. - Fluxo de Caixa'!$F$42</f>
        <v>2284</v>
      </c>
      <c r="BG55" s="8">
        <f>'[14]DF Cons. - Fluxo de Caixa'!$F$44</f>
        <v>5231</v>
      </c>
      <c r="BH55" s="8">
        <f>'[15]DF Cons. - Fluxo de Caixa'!$F$44</f>
        <v>891</v>
      </c>
    </row>
    <row r="56" spans="1:60" x14ac:dyDescent="0.25">
      <c r="A56" s="19" t="s">
        <v>107</v>
      </c>
      <c r="B56" s="16" t="s">
        <v>47</v>
      </c>
      <c r="C56" s="16" t="s">
        <v>47</v>
      </c>
      <c r="D56" s="16" t="s">
        <v>47</v>
      </c>
      <c r="E56" s="16" t="s">
        <v>47</v>
      </c>
      <c r="F56" s="16" t="s">
        <v>47</v>
      </c>
      <c r="G56" s="16" t="s">
        <v>47</v>
      </c>
      <c r="H56" s="16" t="s">
        <v>47</v>
      </c>
      <c r="I56" s="16" t="s">
        <v>47</v>
      </c>
      <c r="J56" s="16" t="s">
        <v>47</v>
      </c>
      <c r="K56" s="16" t="s">
        <v>47</v>
      </c>
      <c r="L56" s="16" t="s">
        <v>47</v>
      </c>
      <c r="M56" s="16" t="s">
        <v>47</v>
      </c>
      <c r="N56" s="16" t="s">
        <v>47</v>
      </c>
      <c r="O56" s="16" t="s">
        <v>47</v>
      </c>
      <c r="P56" s="16" t="s">
        <v>47</v>
      </c>
      <c r="Q56" s="16" t="s">
        <v>47</v>
      </c>
      <c r="R56" s="16" t="s">
        <v>47</v>
      </c>
      <c r="S56" s="16" t="s">
        <v>47</v>
      </c>
      <c r="T56" s="16" t="s">
        <v>47</v>
      </c>
      <c r="U56" s="16" t="s">
        <v>47</v>
      </c>
      <c r="V56" s="16" t="s">
        <v>47</v>
      </c>
      <c r="W56" s="16" t="s">
        <v>47</v>
      </c>
      <c r="X56" s="16" t="s">
        <v>47</v>
      </c>
      <c r="Y56" s="16">
        <v>0</v>
      </c>
      <c r="Z56" s="16" t="s">
        <v>47</v>
      </c>
      <c r="AA56" s="16" t="s">
        <v>47</v>
      </c>
      <c r="AB56" s="16" t="s">
        <v>47</v>
      </c>
      <c r="AC56" s="16">
        <v>22792</v>
      </c>
      <c r="AD56" s="16" t="s">
        <v>47</v>
      </c>
      <c r="AE56" s="16" t="s">
        <v>47</v>
      </c>
      <c r="AF56" s="16" t="s">
        <v>47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69430</v>
      </c>
      <c r="AM56" s="16">
        <v>0</v>
      </c>
      <c r="AN56" s="16">
        <v>0</v>
      </c>
      <c r="AO56" s="16">
        <v>0</v>
      </c>
      <c r="AP56" s="17">
        <v>0</v>
      </c>
      <c r="AQ56" s="17">
        <v>0</v>
      </c>
      <c r="AR56" s="17">
        <v>0</v>
      </c>
      <c r="AS56" s="16">
        <v>0</v>
      </c>
      <c r="AT56" s="15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3">
        <f>'[13]DF Cons. - Fluxo de Caixa'!$F$44</f>
        <v>-6038</v>
      </c>
      <c r="BG56" s="13">
        <f>'[14]DF Cons. - Fluxo de Caixa'!$F$46</f>
        <v>-12311</v>
      </c>
      <c r="BH56" s="13">
        <f>'[15]DF Cons. - Fluxo de Caixa'!$F$46</f>
        <v>-18791</v>
      </c>
    </row>
    <row r="57" spans="1:60" x14ac:dyDescent="0.25">
      <c r="A57" s="19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  <c r="AQ57" s="17"/>
      <c r="AR57" s="17"/>
      <c r="AS57" s="16"/>
      <c r="AT57" s="15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3"/>
      <c r="BG57" s="13"/>
      <c r="BH57" s="13"/>
    </row>
    <row r="58" spans="1:60" x14ac:dyDescent="0.25">
      <c r="A58" s="4" t="s">
        <v>78</v>
      </c>
      <c r="B58" s="3">
        <v>-216</v>
      </c>
      <c r="C58" s="3">
        <v>-395</v>
      </c>
      <c r="D58" s="3">
        <v>-835</v>
      </c>
      <c r="E58" s="3">
        <v>-444</v>
      </c>
      <c r="F58" s="3">
        <v>-832</v>
      </c>
      <c r="G58" s="3">
        <v>-945</v>
      </c>
      <c r="H58" s="3">
        <v>4044</v>
      </c>
      <c r="I58" s="3">
        <v>-1030</v>
      </c>
      <c r="J58" s="3">
        <v>-256</v>
      </c>
      <c r="K58" s="3">
        <v>1576</v>
      </c>
      <c r="L58" s="3">
        <v>-74</v>
      </c>
      <c r="M58" s="3">
        <v>270</v>
      </c>
      <c r="N58" s="3">
        <v>-988</v>
      </c>
      <c r="O58" s="3">
        <v>2780</v>
      </c>
      <c r="P58" s="3">
        <v>824</v>
      </c>
      <c r="Q58" s="3">
        <v>1759</v>
      </c>
      <c r="R58" s="3">
        <v>-1331</v>
      </c>
      <c r="S58" s="3">
        <v>-667</v>
      </c>
      <c r="T58" s="3">
        <v>3576</v>
      </c>
      <c r="U58" s="3">
        <v>4096</v>
      </c>
      <c r="V58" s="3">
        <v>13599</v>
      </c>
      <c r="W58" s="3">
        <v>-2774</v>
      </c>
      <c r="X58" s="3">
        <v>25168</v>
      </c>
      <c r="Y58" s="3">
        <v>-4450</v>
      </c>
      <c r="Z58" s="3">
        <v>-7491</v>
      </c>
      <c r="AA58" s="3">
        <v>-10974</v>
      </c>
      <c r="AB58" s="3">
        <v>2085</v>
      </c>
      <c r="AC58" s="3">
        <v>-881</v>
      </c>
      <c r="AD58" s="3">
        <v>-2647</v>
      </c>
      <c r="AE58" s="3">
        <v>5189</v>
      </c>
      <c r="AF58" s="3">
        <v>-1954</v>
      </c>
      <c r="AG58" s="3">
        <v>5156</v>
      </c>
      <c r="AH58" s="3">
        <v>173</v>
      </c>
      <c r="AI58" s="3">
        <v>14993</v>
      </c>
      <c r="AJ58" s="3">
        <v>2184</v>
      </c>
      <c r="AK58" s="3">
        <v>-3240</v>
      </c>
      <c r="AL58" s="3">
        <v>1505</v>
      </c>
      <c r="AM58" s="3">
        <v>-1405</v>
      </c>
      <c r="AN58" s="3">
        <v>3425</v>
      </c>
      <c r="AO58" s="3">
        <v>-2258</v>
      </c>
      <c r="AP58" s="2">
        <v>38018</v>
      </c>
      <c r="AQ58">
        <f>46671-AP58</f>
        <v>8653</v>
      </c>
      <c r="AR58" s="3">
        <v>6143</v>
      </c>
      <c r="AS58" s="3">
        <v>-10230</v>
      </c>
      <c r="AT58" s="9">
        <f>'[1]DF Cons. - Fluxo de Caixa'!$F$40</f>
        <v>7114</v>
      </c>
      <c r="AU58" s="8">
        <f>'[2]DF Cons. - Fluxo de Caixa'!$C$40</f>
        <v>-16092</v>
      </c>
      <c r="AV58" s="8">
        <f>'[3]DF Cons. - Fluxo de Caixa'!$C$40</f>
        <v>6363</v>
      </c>
      <c r="AW58" s="8">
        <f>'[4]DF Cons. - Fluxo de Caixa'!$F$40-AV58-AU58-AT58</f>
        <v>2769</v>
      </c>
      <c r="AX58" s="8">
        <f>'[5]DF Cons. - Fluxo de Caixa'!$F$40</f>
        <v>-13308</v>
      </c>
      <c r="AY58" s="8">
        <f>'[6]DF Cons. - Fluxo de Caixa'!$F$41-AX58</f>
        <v>2648</v>
      </c>
      <c r="AZ58" s="8">
        <f>'[7]DF Cons. - Fluxo de Caixa'!$E$41-AY58-AX58</f>
        <v>-1959</v>
      </c>
      <c r="BA58" s="8">
        <f>'[8]DF Cons. - Fluxo de Caixa'!$E$41-AZ58-AY58-AX58</f>
        <v>-7249</v>
      </c>
      <c r="BB58" s="8">
        <f>'[9]DF Cons. - Fluxo de Caixa'!$F$40</f>
        <v>-8102</v>
      </c>
      <c r="BC58" s="8">
        <f>'[10]DF Cons. - Fluxo de Caixa'!$F$41-BB58</f>
        <v>-6439</v>
      </c>
      <c r="BD58" s="8">
        <f>'[11]DF Cons. - Fluxo de Caixa'!$F$42-BC58-BB58</f>
        <v>150</v>
      </c>
      <c r="BE58" s="8">
        <f>'[12]DF Cons. - Fluxo de Caixa'!$F$45-BD58-BC58-BB58</f>
        <v>-22799</v>
      </c>
      <c r="BF58" s="8">
        <f>'[13]DF Cons. - Fluxo de Caixa'!$F$45</f>
        <v>7177</v>
      </c>
      <c r="BG58" s="8">
        <f>'[14]DF Cons. - Fluxo de Caixa'!$F$47</f>
        <v>19859</v>
      </c>
      <c r="BH58" s="8">
        <f>'[15]DF Cons. - Fluxo de Caixa'!$F$47</f>
        <v>10438</v>
      </c>
    </row>
    <row r="59" spans="1:60" x14ac:dyDescent="0.25">
      <c r="A59" s="4" t="s">
        <v>79</v>
      </c>
      <c r="B59" s="3">
        <v>-7260</v>
      </c>
      <c r="C59" s="3">
        <v>70756</v>
      </c>
      <c r="D59" s="3">
        <v>44860</v>
      </c>
      <c r="E59" s="3">
        <v>64795</v>
      </c>
      <c r="F59" s="3">
        <v>-103950</v>
      </c>
      <c r="G59" s="3">
        <v>105127</v>
      </c>
      <c r="H59" s="3">
        <v>141271</v>
      </c>
      <c r="I59" s="3">
        <v>85581</v>
      </c>
      <c r="J59" s="3">
        <v>-205407</v>
      </c>
      <c r="K59" s="3">
        <v>18791</v>
      </c>
      <c r="L59" s="3">
        <v>-339353</v>
      </c>
      <c r="M59" s="3">
        <v>12691</v>
      </c>
      <c r="N59" s="3">
        <v>541196</v>
      </c>
      <c r="O59" s="3">
        <v>-160014</v>
      </c>
      <c r="P59" s="3">
        <v>5229</v>
      </c>
      <c r="Q59" s="3">
        <v>-135913</v>
      </c>
      <c r="R59" s="3">
        <v>29030</v>
      </c>
      <c r="S59" s="3">
        <v>42935</v>
      </c>
      <c r="T59" s="3">
        <v>-101106</v>
      </c>
      <c r="U59" s="3">
        <v>47039</v>
      </c>
      <c r="V59" s="3">
        <v>290639</v>
      </c>
      <c r="W59" s="3">
        <v>-194138</v>
      </c>
      <c r="X59" s="3">
        <v>190047</v>
      </c>
      <c r="Y59" s="3">
        <v>201999</v>
      </c>
      <c r="Z59" s="3">
        <v>-199062</v>
      </c>
      <c r="AA59" s="3">
        <v>-117634</v>
      </c>
      <c r="AB59" s="3">
        <v>547205</v>
      </c>
      <c r="AC59" s="3">
        <v>-152212</v>
      </c>
      <c r="AD59" s="3">
        <v>-181193</v>
      </c>
      <c r="AE59" s="3">
        <v>-23620</v>
      </c>
      <c r="AF59" s="3">
        <v>-29410</v>
      </c>
      <c r="AG59" s="3">
        <v>-16477</v>
      </c>
      <c r="AH59" s="3">
        <v>-58596</v>
      </c>
      <c r="AI59" s="3">
        <v>82118</v>
      </c>
      <c r="AJ59" s="3">
        <v>-208368</v>
      </c>
      <c r="AK59" s="3">
        <v>89554</v>
      </c>
      <c r="AL59" s="3">
        <v>42985</v>
      </c>
      <c r="AM59" s="3">
        <v>-38299</v>
      </c>
      <c r="AN59" s="3">
        <v>98191</v>
      </c>
      <c r="AO59" s="3">
        <v>108278</v>
      </c>
      <c r="AP59" s="2">
        <v>-162956</v>
      </c>
      <c r="AQ59">
        <f>(-268765)-(AP59)</f>
        <v>-105809</v>
      </c>
      <c r="AR59" s="3">
        <v>149899</v>
      </c>
      <c r="AS59" s="3">
        <v>85175</v>
      </c>
      <c r="AT59" s="9">
        <f>'[1]DF Cons. - Fluxo de Caixa'!$F$41</f>
        <v>-51320</v>
      </c>
      <c r="AU59" s="8">
        <f>'[2]DF Cons. - Fluxo de Caixa'!$C$41</f>
        <v>83449</v>
      </c>
      <c r="AV59" s="8">
        <f>'[3]DF Cons. - Fluxo de Caixa'!$C$41</f>
        <v>101713</v>
      </c>
      <c r="AW59" s="8">
        <f>'[4]DF Cons. - Fluxo de Caixa'!$F$41-AV59-AU59-AT59</f>
        <v>148202</v>
      </c>
      <c r="AX59" s="8">
        <f>'[5]DF Cons. - Fluxo de Caixa'!$F$41</f>
        <v>-89043</v>
      </c>
      <c r="AY59" s="8">
        <f>'[6]DF Cons. - Fluxo de Caixa'!$F$42-AX59</f>
        <v>-133756</v>
      </c>
      <c r="AZ59" s="8">
        <f>'[7]DF Cons. - Fluxo de Caixa'!$E$42-AY59-AX59</f>
        <v>-151242</v>
      </c>
      <c r="BA59" s="8">
        <f>'[8]DF Cons. - Fluxo de Caixa'!$E$42-AZ59-AY59-AX59</f>
        <v>222539</v>
      </c>
      <c r="BB59" s="8">
        <f>'[9]DF Cons. - Fluxo de Caixa'!$F$41</f>
        <v>184640</v>
      </c>
      <c r="BC59" s="8">
        <f>'[10]DF Cons. - Fluxo de Caixa'!$F$42-BB59</f>
        <v>-24336</v>
      </c>
      <c r="BD59" s="8">
        <f>'[11]DF Cons. - Fluxo de Caixa'!$F$43-BC59-BB59</f>
        <v>98274</v>
      </c>
      <c r="BE59" s="8">
        <f>'[12]DF Cons. - Fluxo de Caixa'!$F$46-BD59-BC59-BB59</f>
        <v>106070</v>
      </c>
      <c r="BF59" s="8">
        <f>'[13]DF Cons. - Fluxo de Caixa'!$F$46</f>
        <v>-65744</v>
      </c>
      <c r="BG59" s="8">
        <f>'[14]DF Cons. - Fluxo de Caixa'!$F$48</f>
        <v>-192160</v>
      </c>
      <c r="BH59" s="8">
        <f>'[15]DF Cons. - Fluxo de Caixa'!$F$48</f>
        <v>234084</v>
      </c>
    </row>
    <row r="60" spans="1:60" x14ac:dyDescent="0.25">
      <c r="A60" s="4" t="s">
        <v>98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R60" s="3"/>
      <c r="AS60" s="3"/>
      <c r="AT60" s="9">
        <f>'[1]DF Cons. - Fluxo de Caixa'!$F$42</f>
        <v>1040931</v>
      </c>
      <c r="AU60" s="8">
        <f>'[2]DF Cons. - Fluxo de Caixa'!$C$42</f>
        <v>0</v>
      </c>
      <c r="AV60" s="8">
        <f>'[3]DF Cons. - Fluxo de Caixa'!$C$42</f>
        <v>0</v>
      </c>
      <c r="AW60" s="8">
        <f>'[4]DF Cons. - Fluxo de Caixa'!$C$42</f>
        <v>0</v>
      </c>
      <c r="AX60" s="8">
        <f>'[5]DF Cons. - Fluxo de Caixa'!$F$42</f>
        <v>1322975</v>
      </c>
      <c r="AY60" s="8">
        <f>'[6]DF Cons. - Fluxo de Caixa'!$F$43-AX60</f>
        <v>0</v>
      </c>
      <c r="AZ60" s="8">
        <f>'[7]DF Cons. - Fluxo de Caixa'!$E$43-AY60-AX60</f>
        <v>0</v>
      </c>
      <c r="BA60" s="8">
        <f>'[8]DF Cons. - Fluxo de Caixa'!$E$43-AZ60-AY60-AX60</f>
        <v>0</v>
      </c>
      <c r="BB60" s="8">
        <f>'[9]DF Cons. - Fluxo de Caixa'!$F$42</f>
        <v>1171473</v>
      </c>
      <c r="BC60" s="8">
        <f>'[10]DF Cons. - Fluxo de Caixa'!$F$43-BB60</f>
        <v>0</v>
      </c>
      <c r="BD60" s="8">
        <f>'[11]DF Cons. - Fluxo de Caixa'!$F$44-BC60-BB60</f>
        <v>0</v>
      </c>
      <c r="BE60" s="8">
        <f>'[12]DF Cons. - Fluxo de Caixa'!$F$47-BD60-BC60-BB60</f>
        <v>0</v>
      </c>
      <c r="BF60" s="8">
        <f>'[13]DF Cons. - Fluxo de Caixa'!$F$47</f>
        <v>1536121</v>
      </c>
      <c r="BG60" s="8">
        <f>'[14]DF Cons. - Fluxo de Caixa'!$F$49</f>
        <v>1536121</v>
      </c>
      <c r="BH60" s="8">
        <f>'[15]DF Cons. - Fluxo de Caixa'!$F$49</f>
        <v>1536121</v>
      </c>
    </row>
    <row r="61" spans="1:60" x14ac:dyDescent="0.25">
      <c r="A61" s="5" t="s">
        <v>80</v>
      </c>
      <c r="B61" s="3">
        <v>491712</v>
      </c>
      <c r="C61" s="3">
        <v>562468</v>
      </c>
      <c r="D61" s="3">
        <v>607328</v>
      </c>
      <c r="E61" s="3">
        <v>672123</v>
      </c>
      <c r="F61" s="3">
        <v>568173</v>
      </c>
      <c r="G61" s="3">
        <v>673300</v>
      </c>
      <c r="H61" s="3">
        <v>814571</v>
      </c>
      <c r="I61" s="3">
        <v>887497</v>
      </c>
      <c r="J61" s="3">
        <v>682090</v>
      </c>
      <c r="K61" s="3">
        <v>700881</v>
      </c>
      <c r="L61" s="3">
        <v>361528</v>
      </c>
      <c r="M61" s="3">
        <v>374219</v>
      </c>
      <c r="N61" s="3">
        <v>915415</v>
      </c>
      <c r="O61" s="3">
        <v>755401</v>
      </c>
      <c r="P61" s="3">
        <v>760630</v>
      </c>
      <c r="Q61" s="3">
        <v>624717</v>
      </c>
      <c r="R61" s="3">
        <v>653747</v>
      </c>
      <c r="S61" s="3">
        <v>696682</v>
      </c>
      <c r="T61" s="3">
        <v>595576</v>
      </c>
      <c r="U61" s="3">
        <v>642615</v>
      </c>
      <c r="V61" s="3">
        <v>933254</v>
      </c>
      <c r="W61" s="3">
        <v>739116</v>
      </c>
      <c r="X61" s="3">
        <v>929163</v>
      </c>
      <c r="Y61" s="3">
        <v>1131162</v>
      </c>
      <c r="Z61" s="3">
        <v>932100</v>
      </c>
      <c r="AA61" s="3">
        <v>814466</v>
      </c>
      <c r="AB61" s="3">
        <v>1361671</v>
      </c>
      <c r="AC61" s="3">
        <v>1209459</v>
      </c>
      <c r="AD61" s="3">
        <v>1028266</v>
      </c>
      <c r="AE61" s="3">
        <v>1004646</v>
      </c>
      <c r="AF61" s="3">
        <v>975236</v>
      </c>
      <c r="AG61" s="3">
        <v>958759</v>
      </c>
      <c r="AH61" s="3">
        <v>900163</v>
      </c>
      <c r="AI61" s="3">
        <v>982281</v>
      </c>
      <c r="AJ61" s="3">
        <v>773913</v>
      </c>
      <c r="AK61" s="3">
        <v>863467</v>
      </c>
      <c r="AL61" s="3">
        <v>906452</v>
      </c>
      <c r="AM61" s="3">
        <v>868153</v>
      </c>
      <c r="AN61" s="3">
        <v>966344</v>
      </c>
      <c r="AO61" s="3">
        <v>1074622</v>
      </c>
      <c r="AP61" s="2">
        <v>911666</v>
      </c>
      <c r="AQ61">
        <f>805857-AP61</f>
        <v>-105809</v>
      </c>
      <c r="AR61">
        <f>(955756)-(AP61)-(AQ61)</f>
        <v>149899</v>
      </c>
      <c r="AS61" s="7">
        <v>85175</v>
      </c>
      <c r="AT61" s="9">
        <f>'[1]DF Cons. - Fluxo de Caixa'!$F$43</f>
        <v>989611</v>
      </c>
      <c r="AU61" s="8">
        <f>'[2]DF Cons. - Fluxo de Caixa'!$C$43</f>
        <v>83449</v>
      </c>
      <c r="AV61" s="8">
        <f>'[3]DF Cons. - Fluxo de Caixa'!$C$43</f>
        <v>101713</v>
      </c>
      <c r="AW61" s="8">
        <f>'[4]DF Cons. - Fluxo de Caixa'!$F$43-AV61-AU61-AT61</f>
        <v>148202</v>
      </c>
      <c r="AX61" s="8">
        <f>'[5]DF Cons. - Fluxo de Caixa'!$F$43</f>
        <v>1233932</v>
      </c>
      <c r="AY61" s="8">
        <f>'[6]DF Cons. - Fluxo de Caixa'!$F$44-AX61</f>
        <v>-133756</v>
      </c>
      <c r="AZ61" s="8">
        <f>'[7]DF Cons. - Fluxo de Caixa'!$E$44-AY61-AX61</f>
        <v>-151242</v>
      </c>
      <c r="BA61" s="8">
        <f>'[8]DF Cons. - Fluxo de Caixa'!$E$44-AZ61-AY61-AX61</f>
        <v>222539</v>
      </c>
      <c r="BB61" s="8">
        <f>'[9]DF Cons. - Fluxo de Caixa'!$F$43</f>
        <v>1356113</v>
      </c>
      <c r="BC61" s="8">
        <f>'[10]DF Cons. - Fluxo de Caixa'!$F$44-BB61</f>
        <v>-24336</v>
      </c>
      <c r="BD61" s="8">
        <f>'[11]DF Cons. - Fluxo de Caixa'!$F$45-BC61-BB61</f>
        <v>98274</v>
      </c>
      <c r="BE61" s="8">
        <f>'[12]DF Cons. - Fluxo de Caixa'!$F$48-BD61-BC61-BB61</f>
        <v>106070</v>
      </c>
      <c r="BF61" s="8">
        <f>'[13]DF Cons. - Fluxo de Caixa'!$F$48</f>
        <v>1470377</v>
      </c>
      <c r="BG61" s="8">
        <f>'[14]DF Cons. - Fluxo de Caixa'!$F$50</f>
        <v>1343961</v>
      </c>
      <c r="BH61" s="8">
        <f>'[15]DF Cons. - Fluxo de Caixa'!$F$50</f>
        <v>1770205</v>
      </c>
    </row>
  </sheetData>
  <mergeCells count="747">
    <mergeCell ref="BH49:BH50"/>
    <mergeCell ref="BH56:BH57"/>
    <mergeCell ref="BH3:BH4"/>
    <mergeCell ref="BH9:BH10"/>
    <mergeCell ref="BH11:BH12"/>
    <mergeCell ref="BH13:BH14"/>
    <mergeCell ref="BH15:BH16"/>
    <mergeCell ref="BH34:BH35"/>
    <mergeCell ref="BH41:BH42"/>
    <mergeCell ref="BH44:BH45"/>
    <mergeCell ref="BH46:BH47"/>
    <mergeCell ref="BD41:BD42"/>
    <mergeCell ref="BB34:BB35"/>
    <mergeCell ref="BB41:BB42"/>
    <mergeCell ref="BC41:BC42"/>
    <mergeCell ref="BB56:BB57"/>
    <mergeCell ref="BC56:BC57"/>
    <mergeCell ref="BD56:BD57"/>
    <mergeCell ref="AY46:AY47"/>
    <mergeCell ref="AZ46:AZ47"/>
    <mergeCell ref="BA46:BA47"/>
    <mergeCell ref="AY56:AY57"/>
    <mergeCell ref="AZ56:AZ57"/>
    <mergeCell ref="BA56:BA57"/>
    <mergeCell ref="AY49:AY50"/>
    <mergeCell ref="AZ49:AZ50"/>
    <mergeCell ref="BA49:BA50"/>
    <mergeCell ref="BB49:BB50"/>
    <mergeCell ref="BC49:BC50"/>
    <mergeCell ref="BD49:BD50"/>
    <mergeCell ref="BC46:BC47"/>
    <mergeCell ref="BB46:BB47"/>
    <mergeCell ref="BD46:BD47"/>
    <mergeCell ref="BD9:BD10"/>
    <mergeCell ref="BD13:BD14"/>
    <mergeCell ref="BC13:BC14"/>
    <mergeCell ref="BB13:BB14"/>
    <mergeCell ref="BA9:BA10"/>
    <mergeCell ref="BB9:BB10"/>
    <mergeCell ref="BC9:BC10"/>
    <mergeCell ref="BA13:BA14"/>
    <mergeCell ref="AY44:AY45"/>
    <mergeCell ref="AZ44:AZ45"/>
    <mergeCell ref="AZ15:AZ16"/>
    <mergeCell ref="BA15:BA16"/>
    <mergeCell ref="BB15:BB16"/>
    <mergeCell ref="BC15:BC16"/>
    <mergeCell ref="BD15:BD16"/>
    <mergeCell ref="BA44:BA45"/>
    <mergeCell ref="BC44:BC45"/>
    <mergeCell ref="BD44:BD45"/>
    <mergeCell ref="BC34:BC35"/>
    <mergeCell ref="BD34:BD35"/>
    <mergeCell ref="AY34:AY35"/>
    <mergeCell ref="AZ34:AZ35"/>
    <mergeCell ref="BA34:BA35"/>
    <mergeCell ref="BB44:BB45"/>
    <mergeCell ref="AU56:AU57"/>
    <mergeCell ref="AV56:AV57"/>
    <mergeCell ref="AW56:AW57"/>
    <mergeCell ref="AX56:AX57"/>
    <mergeCell ref="AU46:AU47"/>
    <mergeCell ref="AV46:AV47"/>
    <mergeCell ref="AW46:AW47"/>
    <mergeCell ref="AV41:AV42"/>
    <mergeCell ref="AW44:AW45"/>
    <mergeCell ref="AU41:AU42"/>
    <mergeCell ref="AX44:AX45"/>
    <mergeCell ref="AU49:AU50"/>
    <mergeCell ref="AV49:AV50"/>
    <mergeCell ref="AW49:AW50"/>
    <mergeCell ref="AX49:AX50"/>
    <mergeCell ref="AX46:AX47"/>
    <mergeCell ref="AU44:AU45"/>
    <mergeCell ref="AV44:AV45"/>
    <mergeCell ref="R11:R12"/>
    <mergeCell ref="Q11:Q12"/>
    <mergeCell ref="P11:P12"/>
    <mergeCell ref="V11:V12"/>
    <mergeCell ref="N11:N12"/>
    <mergeCell ref="M11:M12"/>
    <mergeCell ref="L11:L12"/>
    <mergeCell ref="X13:X14"/>
    <mergeCell ref="Y13:Y14"/>
    <mergeCell ref="U11:U12"/>
    <mergeCell ref="T11:T12"/>
    <mergeCell ref="S11:S12"/>
    <mergeCell ref="AB11:AB12"/>
    <mergeCell ref="AI11:AI12"/>
    <mergeCell ref="AH11:AH12"/>
    <mergeCell ref="AF15:AF16"/>
    <mergeCell ref="AG15:AG16"/>
    <mergeCell ref="AH15:AH16"/>
    <mergeCell ref="AI15:AI16"/>
    <mergeCell ref="AJ9:AJ10"/>
    <mergeCell ref="AK9:AK10"/>
    <mergeCell ref="AK11:AK12"/>
    <mergeCell ref="AJ11:AJ12"/>
    <mergeCell ref="AG11:AG12"/>
    <mergeCell ref="AF11:AF12"/>
    <mergeCell ref="AE11:AE12"/>
    <mergeCell ref="AD11:AD12"/>
    <mergeCell ref="AC11:AC12"/>
    <mergeCell ref="AB15:AB16"/>
    <mergeCell ref="AC15:AC16"/>
    <mergeCell ref="AL9:AL10"/>
    <mergeCell ref="AM9:AM10"/>
    <mergeCell ref="AH3:AH4"/>
    <mergeCell ref="AI3:AI4"/>
    <mergeCell ref="AL3:AL4"/>
    <mergeCell ref="AM3:AM4"/>
    <mergeCell ref="AF3:AF4"/>
    <mergeCell ref="AG3:AG4"/>
    <mergeCell ref="AL15:AL16"/>
    <mergeCell ref="AM15:AM16"/>
    <mergeCell ref="AJ3:AJ4"/>
    <mergeCell ref="AK3:AK4"/>
    <mergeCell ref="AM11:AM12"/>
    <mergeCell ref="AL11:AL12"/>
    <mergeCell ref="AF13:AF14"/>
    <mergeCell ref="AG13:AG14"/>
    <mergeCell ref="AH13:AH14"/>
    <mergeCell ref="AI13:AI14"/>
    <mergeCell ref="AA11:AA12"/>
    <mergeCell ref="Z11:Z12"/>
    <mergeCell ref="Y11:Y12"/>
    <mergeCell ref="X11:X12"/>
    <mergeCell ref="W11:W12"/>
    <mergeCell ref="AO23:AO24"/>
    <mergeCell ref="AP23:AP24"/>
    <mergeCell ref="AJ23:AJ24"/>
    <mergeCell ref="AK23:AK24"/>
    <mergeCell ref="AL23:AL24"/>
    <mergeCell ref="AM23:AM24"/>
    <mergeCell ref="AJ13:AJ14"/>
    <mergeCell ref="AK13:AK14"/>
    <mergeCell ref="AO11:AO12"/>
    <mergeCell ref="AN11:AN12"/>
    <mergeCell ref="AM13:AM14"/>
    <mergeCell ref="AN13:AN14"/>
    <mergeCell ref="AO13:AO14"/>
    <mergeCell ref="AP13:AP14"/>
    <mergeCell ref="AK15:AK16"/>
    <mergeCell ref="AP15:AP16"/>
    <mergeCell ref="AJ15:AJ16"/>
    <mergeCell ref="AD15:AD16"/>
    <mergeCell ref="AE15:AE16"/>
    <mergeCell ref="AM25:AM26"/>
    <mergeCell ref="AP25:AP26"/>
    <mergeCell ref="AJ25:AJ26"/>
    <mergeCell ref="AK25:AK26"/>
    <mergeCell ref="AL25:AL26"/>
    <mergeCell ref="AI25:AI26"/>
    <mergeCell ref="BB3:BB4"/>
    <mergeCell ref="AZ3:AZ4"/>
    <mergeCell ref="AW3:AW4"/>
    <mergeCell ref="AU3:AU4"/>
    <mergeCell ref="AV3:AV4"/>
    <mergeCell ref="AS13:AS14"/>
    <mergeCell ref="AU11:AU12"/>
    <mergeCell ref="AV11:AV12"/>
    <mergeCell ref="AU15:AU16"/>
    <mergeCell ref="AV15:AV16"/>
    <mergeCell ref="AS9:AS10"/>
    <mergeCell ref="AU13:AU14"/>
    <mergeCell ref="AV13:AV14"/>
    <mergeCell ref="AW13:AW14"/>
    <mergeCell ref="AX13:AX14"/>
    <mergeCell ref="AY13:AY14"/>
    <mergeCell ref="AZ13:AZ14"/>
    <mergeCell ref="AX3:AX4"/>
    <mergeCell ref="AT46:AT47"/>
    <mergeCell ref="AT49:AT50"/>
    <mergeCell ref="AT56:AT57"/>
    <mergeCell ref="AT3:AT4"/>
    <mergeCell ref="AT9:AT10"/>
    <mergeCell ref="AT11:AT12"/>
    <mergeCell ref="AT13:AT14"/>
    <mergeCell ref="AT15:AT16"/>
    <mergeCell ref="AS44:AS45"/>
    <mergeCell ref="AS25:AS26"/>
    <mergeCell ref="AS46:AS47"/>
    <mergeCell ref="AN23:AN24"/>
    <mergeCell ref="AQ23:AQ24"/>
    <mergeCell ref="AQ25:AQ26"/>
    <mergeCell ref="AQ34:AQ35"/>
    <mergeCell ref="AQ41:AQ42"/>
    <mergeCell ref="AR44:AR45"/>
    <mergeCell ref="AP44:AP45"/>
    <mergeCell ref="AS23:AS24"/>
    <mergeCell ref="AP34:AP35"/>
    <mergeCell ref="AN25:AN26"/>
    <mergeCell ref="AR13:AR14"/>
    <mergeCell ref="AR15:AR16"/>
    <mergeCell ref="AQ13:AQ14"/>
    <mergeCell ref="AQ15:AQ16"/>
    <mergeCell ref="AS15:AS16"/>
    <mergeCell ref="AS34:AS35"/>
    <mergeCell ref="AS41:AS42"/>
    <mergeCell ref="AY3:AY4"/>
    <mergeCell ref="AQ11:AQ12"/>
    <mergeCell ref="AR9:AR10"/>
    <mergeCell ref="AQ3:AQ4"/>
    <mergeCell ref="AR3:AR4"/>
    <mergeCell ref="AS3:AS4"/>
    <mergeCell ref="AQ9:AQ10"/>
    <mergeCell ref="AY41:AY42"/>
    <mergeCell ref="AW41:AW42"/>
    <mergeCell ref="AX41:AX42"/>
    <mergeCell ref="AW15:AW16"/>
    <mergeCell ref="AX15:AX16"/>
    <mergeCell ref="AY15:AY16"/>
    <mergeCell ref="AU34:AU35"/>
    <mergeCell ref="AV34:AV35"/>
    <mergeCell ref="AW34:AW35"/>
    <mergeCell ref="AX34:AX35"/>
    <mergeCell ref="BA3:BA4"/>
    <mergeCell ref="AT34:AT35"/>
    <mergeCell ref="AT41:AT42"/>
    <mergeCell ref="AT44:AT45"/>
    <mergeCell ref="AX11:AX12"/>
    <mergeCell ref="AY11:AY12"/>
    <mergeCell ref="AZ11:AZ12"/>
    <mergeCell ref="BA11:BA12"/>
    <mergeCell ref="AU9:AU10"/>
    <mergeCell ref="AV9:AV10"/>
    <mergeCell ref="AW9:AW10"/>
    <mergeCell ref="AZ41:AZ42"/>
    <mergeCell ref="BA41:BA42"/>
    <mergeCell ref="AB56:AB57"/>
    <mergeCell ref="AC56:AC57"/>
    <mergeCell ref="AD56:AD57"/>
    <mergeCell ref="AE56:AE57"/>
    <mergeCell ref="AF56:AF57"/>
    <mergeCell ref="AG56:AG57"/>
    <mergeCell ref="AQ56:AQ57"/>
    <mergeCell ref="AR23:AR24"/>
    <mergeCell ref="AR49:AR50"/>
    <mergeCell ref="AR56:AR57"/>
    <mergeCell ref="AR34:AR35"/>
    <mergeCell ref="AR41:AR42"/>
    <mergeCell ref="AO46:AO47"/>
    <mergeCell ref="AP46:AP47"/>
    <mergeCell ref="AO44:AO45"/>
    <mergeCell ref="AN44:AN45"/>
    <mergeCell ref="AQ49:AQ50"/>
    <mergeCell ref="AQ44:AQ45"/>
    <mergeCell ref="AQ46:AQ47"/>
    <mergeCell ref="AR46:AR47"/>
    <mergeCell ref="AO25:AO26"/>
    <mergeCell ref="AR25:AR26"/>
    <mergeCell ref="AG49:AG50"/>
    <mergeCell ref="AF49:AF50"/>
    <mergeCell ref="AJ44:AJ45"/>
    <mergeCell ref="AK44:AK45"/>
    <mergeCell ref="AL44:AL45"/>
    <mergeCell ref="AM44:AM45"/>
    <mergeCell ref="AP41:AP42"/>
    <mergeCell ref="AJ41:AJ42"/>
    <mergeCell ref="AK41:AK42"/>
    <mergeCell ref="AL41:AL42"/>
    <mergeCell ref="AM41:AM42"/>
    <mergeCell ref="AN41:AN42"/>
    <mergeCell ref="AO41:AO42"/>
    <mergeCell ref="AN56:AN57"/>
    <mergeCell ref="AO56:AO57"/>
    <mergeCell ref="AP56:AP57"/>
    <mergeCell ref="AS49:AS50"/>
    <mergeCell ref="AS56:AS57"/>
    <mergeCell ref="AH56:AH57"/>
    <mergeCell ref="AI56:AI57"/>
    <mergeCell ref="AJ56:AJ57"/>
    <mergeCell ref="AK56:AK57"/>
    <mergeCell ref="AL56:AL57"/>
    <mergeCell ref="AM56:AM57"/>
    <mergeCell ref="AH49:AH50"/>
    <mergeCell ref="AI49:AI50"/>
    <mergeCell ref="V56:V57"/>
    <mergeCell ref="W56:W57"/>
    <mergeCell ref="X56:X57"/>
    <mergeCell ref="Y56:Y57"/>
    <mergeCell ref="Z56:Z57"/>
    <mergeCell ref="AA56:AA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AP49:AP50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J49:AJ50"/>
    <mergeCell ref="AK49:AK50"/>
    <mergeCell ref="AL49:AL50"/>
    <mergeCell ref="AM49:AM50"/>
    <mergeCell ref="AN49:AN50"/>
    <mergeCell ref="AO49:AO50"/>
    <mergeCell ref="AD49:AD50"/>
    <mergeCell ref="AE49:AE50"/>
    <mergeCell ref="X49:X50"/>
    <mergeCell ref="Y49:Y50"/>
    <mergeCell ref="Z49:Z50"/>
    <mergeCell ref="AA49:AA50"/>
    <mergeCell ref="AB49:AB50"/>
    <mergeCell ref="AC49:AC50"/>
    <mergeCell ref="V49:V50"/>
    <mergeCell ref="W49:W50"/>
    <mergeCell ref="L49:L50"/>
    <mergeCell ref="M49:M50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AL46:AL47"/>
    <mergeCell ref="AM46:AM47"/>
    <mergeCell ref="AN46:AN47"/>
    <mergeCell ref="AJ46:AJ47"/>
    <mergeCell ref="AK46:AK47"/>
    <mergeCell ref="Q46:Q47"/>
    <mergeCell ref="R46:R47"/>
    <mergeCell ref="S46:S47"/>
    <mergeCell ref="H46:H47"/>
    <mergeCell ref="I46:I47"/>
    <mergeCell ref="J46:J47"/>
    <mergeCell ref="K46:K47"/>
    <mergeCell ref="L46:L47"/>
    <mergeCell ref="M46:M47"/>
    <mergeCell ref="R49:R50"/>
    <mergeCell ref="S49:S50"/>
    <mergeCell ref="T49:T50"/>
    <mergeCell ref="U49:U50"/>
    <mergeCell ref="A49:A50"/>
    <mergeCell ref="B49:B50"/>
    <mergeCell ref="C49:C50"/>
    <mergeCell ref="D49:D50"/>
    <mergeCell ref="E49:E50"/>
    <mergeCell ref="AF46:AF47"/>
    <mergeCell ref="AG46:AG47"/>
    <mergeCell ref="AH46:AH47"/>
    <mergeCell ref="AI46:AI47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A46:A47"/>
    <mergeCell ref="B46:B47"/>
    <mergeCell ref="C46:C47"/>
    <mergeCell ref="D46:D47"/>
    <mergeCell ref="E46:E47"/>
    <mergeCell ref="F46:F47"/>
    <mergeCell ref="G46:G47"/>
    <mergeCell ref="AH44:AH45"/>
    <mergeCell ref="AI44:AI45"/>
    <mergeCell ref="V44:V45"/>
    <mergeCell ref="W44:W45"/>
    <mergeCell ref="X44:X45"/>
    <mergeCell ref="Y44:Y45"/>
    <mergeCell ref="Z44:Z45"/>
    <mergeCell ref="AA44:AA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AB44:AB45"/>
    <mergeCell ref="AC44:AC45"/>
    <mergeCell ref="AD44:AD45"/>
    <mergeCell ref="AE44:AE45"/>
    <mergeCell ref="AF44:AF45"/>
    <mergeCell ref="AG44:AG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D41:AD42"/>
    <mergeCell ref="AE41:AE42"/>
    <mergeCell ref="AF41:AF42"/>
    <mergeCell ref="AG41:AG42"/>
    <mergeCell ref="AH41:AH42"/>
    <mergeCell ref="AI41:AI42"/>
    <mergeCell ref="X41:X42"/>
    <mergeCell ref="Y41:Y42"/>
    <mergeCell ref="Z41:Z42"/>
    <mergeCell ref="AA41:AA42"/>
    <mergeCell ref="AB41:AB42"/>
    <mergeCell ref="AC41:AC42"/>
    <mergeCell ref="T41:T42"/>
    <mergeCell ref="U41:U42"/>
    <mergeCell ref="V41:V42"/>
    <mergeCell ref="W41:W42"/>
    <mergeCell ref="M41:M42"/>
    <mergeCell ref="N41:N42"/>
    <mergeCell ref="O41:O42"/>
    <mergeCell ref="P41:P42"/>
    <mergeCell ref="Q41:Q42"/>
    <mergeCell ref="F41:F42"/>
    <mergeCell ref="G41:G42"/>
    <mergeCell ref="H41:H42"/>
    <mergeCell ref="I41:I42"/>
    <mergeCell ref="J41:J42"/>
    <mergeCell ref="K41:K42"/>
    <mergeCell ref="AM34:AM35"/>
    <mergeCell ref="AN34:AN35"/>
    <mergeCell ref="AO34:AO35"/>
    <mergeCell ref="AJ34:AJ35"/>
    <mergeCell ref="AK34:AK35"/>
    <mergeCell ref="R34:R35"/>
    <mergeCell ref="S34:S35"/>
    <mergeCell ref="AL34:AL35"/>
    <mergeCell ref="H34:H35"/>
    <mergeCell ref="I34:I35"/>
    <mergeCell ref="J34:J35"/>
    <mergeCell ref="K34:K35"/>
    <mergeCell ref="L34:L35"/>
    <mergeCell ref="M34:M35"/>
    <mergeCell ref="V34:V35"/>
    <mergeCell ref="W34:W35"/>
    <mergeCell ref="R41:R42"/>
    <mergeCell ref="S41:S42"/>
    <mergeCell ref="A41:A42"/>
    <mergeCell ref="B41:B42"/>
    <mergeCell ref="C41:C42"/>
    <mergeCell ref="D41:D42"/>
    <mergeCell ref="E41:E42"/>
    <mergeCell ref="AF34:AF35"/>
    <mergeCell ref="AG34:AG35"/>
    <mergeCell ref="AH34:AH35"/>
    <mergeCell ref="AI34:AI35"/>
    <mergeCell ref="Z34:Z35"/>
    <mergeCell ref="AA34:AA35"/>
    <mergeCell ref="AB34:AB35"/>
    <mergeCell ref="AC34:AC35"/>
    <mergeCell ref="AD34:AD35"/>
    <mergeCell ref="AE34:AE35"/>
    <mergeCell ref="T34:T35"/>
    <mergeCell ref="U34:U35"/>
    <mergeCell ref="L41:L42"/>
    <mergeCell ref="X34:X35"/>
    <mergeCell ref="Y34:Y35"/>
    <mergeCell ref="N34:N35"/>
    <mergeCell ref="O34:O35"/>
    <mergeCell ref="P34:P35"/>
    <mergeCell ref="Q34:Q35"/>
    <mergeCell ref="T23:T24"/>
    <mergeCell ref="U23:U24"/>
    <mergeCell ref="O23:O24"/>
    <mergeCell ref="V23:V24"/>
    <mergeCell ref="W23:W24"/>
    <mergeCell ref="P23:P24"/>
    <mergeCell ref="Q23:Q24"/>
    <mergeCell ref="R23:R24"/>
    <mergeCell ref="A34:A35"/>
    <mergeCell ref="B34:B35"/>
    <mergeCell ref="C34:C35"/>
    <mergeCell ref="D34:D35"/>
    <mergeCell ref="E34:E35"/>
    <mergeCell ref="F34:F35"/>
    <mergeCell ref="G34:G35"/>
    <mergeCell ref="H25:H26"/>
    <mergeCell ref="I25:I26"/>
    <mergeCell ref="B25:B26"/>
    <mergeCell ref="C25:C26"/>
    <mergeCell ref="D25:D26"/>
    <mergeCell ref="E25:E26"/>
    <mergeCell ref="F25:F26"/>
    <mergeCell ref="G25:G26"/>
    <mergeCell ref="B23:B24"/>
    <mergeCell ref="AF25:AF26"/>
    <mergeCell ref="AG25:AG26"/>
    <mergeCell ref="AH25:AH26"/>
    <mergeCell ref="N25:N26"/>
    <mergeCell ref="O25:O26"/>
    <mergeCell ref="P25:P26"/>
    <mergeCell ref="Q25:Q26"/>
    <mergeCell ref="R25:R26"/>
    <mergeCell ref="S25:S26"/>
    <mergeCell ref="V25:V26"/>
    <mergeCell ref="W25:W26"/>
    <mergeCell ref="AB25:AB26"/>
    <mergeCell ref="AC25:AC26"/>
    <mergeCell ref="AD25:AD26"/>
    <mergeCell ref="AE25:AE26"/>
    <mergeCell ref="T25:T26"/>
    <mergeCell ref="U25:U26"/>
    <mergeCell ref="X25:X26"/>
    <mergeCell ref="Y25:Y26"/>
    <mergeCell ref="Z25:Z26"/>
    <mergeCell ref="AA25:AA26"/>
    <mergeCell ref="AH23:AH24"/>
    <mergeCell ref="AI23:AI24"/>
    <mergeCell ref="AB23:AB24"/>
    <mergeCell ref="AC23:AC24"/>
    <mergeCell ref="AD23:AD24"/>
    <mergeCell ref="AE23:AE24"/>
    <mergeCell ref="AF23:AF24"/>
    <mergeCell ref="AG23:AG24"/>
    <mergeCell ref="X23:X24"/>
    <mergeCell ref="Y23:Y24"/>
    <mergeCell ref="Z23:Z24"/>
    <mergeCell ref="AA23:AA24"/>
    <mergeCell ref="C23:C24"/>
    <mergeCell ref="D23:D24"/>
    <mergeCell ref="J25:J26"/>
    <mergeCell ref="K25:K26"/>
    <mergeCell ref="L25:L26"/>
    <mergeCell ref="M25:M26"/>
    <mergeCell ref="S23:S24"/>
    <mergeCell ref="Q15:Q16"/>
    <mergeCell ref="F15:F16"/>
    <mergeCell ref="E23:E24"/>
    <mergeCell ref="F23:F24"/>
    <mergeCell ref="G23:G24"/>
    <mergeCell ref="H23:H24"/>
    <mergeCell ref="I23:I24"/>
    <mergeCell ref="R15:R16"/>
    <mergeCell ref="S15:S16"/>
    <mergeCell ref="J23:J24"/>
    <mergeCell ref="K23:K24"/>
    <mergeCell ref="L23:L24"/>
    <mergeCell ref="M23:M24"/>
    <mergeCell ref="N23:N24"/>
    <mergeCell ref="A15:A16"/>
    <mergeCell ref="B15:B16"/>
    <mergeCell ref="C15:C16"/>
    <mergeCell ref="D15:D16"/>
    <mergeCell ref="E15:E16"/>
    <mergeCell ref="T15:T16"/>
    <mergeCell ref="U15:U16"/>
    <mergeCell ref="V15:V16"/>
    <mergeCell ref="W15:W16"/>
    <mergeCell ref="G15:G16"/>
    <mergeCell ref="H15:H16"/>
    <mergeCell ref="I15:I16"/>
    <mergeCell ref="J15:J16"/>
    <mergeCell ref="K15:K16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L15:L16"/>
    <mergeCell ref="M15:M16"/>
    <mergeCell ref="N15:N16"/>
    <mergeCell ref="O15:O16"/>
    <mergeCell ref="P15:P16"/>
    <mergeCell ref="X15:X16"/>
    <mergeCell ref="Y15:Y16"/>
    <mergeCell ref="Z15:Z16"/>
    <mergeCell ref="AA15:AA16"/>
    <mergeCell ref="H13:H14"/>
    <mergeCell ref="I13:I14"/>
    <mergeCell ref="J13:J14"/>
    <mergeCell ref="K13:K14"/>
    <mergeCell ref="L13:L14"/>
    <mergeCell ref="M13:M14"/>
    <mergeCell ref="V13:V14"/>
    <mergeCell ref="W13:W14"/>
    <mergeCell ref="A13:A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Q13:Q14"/>
    <mergeCell ref="R13:R14"/>
    <mergeCell ref="S13:S14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K11:K12"/>
    <mergeCell ref="J11:J12"/>
    <mergeCell ref="O11:O12"/>
    <mergeCell ref="F9:F10"/>
    <mergeCell ref="AB3:AB4"/>
    <mergeCell ref="AC3:AC4"/>
    <mergeCell ref="A9:A10"/>
    <mergeCell ref="B9:B10"/>
    <mergeCell ref="C9:C10"/>
    <mergeCell ref="D9:D10"/>
    <mergeCell ref="E9:E10"/>
    <mergeCell ref="AN9:AN10"/>
    <mergeCell ref="AO9:AO10"/>
    <mergeCell ref="AD9:AD10"/>
    <mergeCell ref="AE9:AE10"/>
    <mergeCell ref="AF9:AF10"/>
    <mergeCell ref="AG9:AG10"/>
    <mergeCell ref="AH9:AH10"/>
    <mergeCell ref="AI9:AI10"/>
    <mergeCell ref="G9:G10"/>
    <mergeCell ref="H9:H10"/>
    <mergeCell ref="I9:I10"/>
    <mergeCell ref="J9:J10"/>
    <mergeCell ref="K9:K10"/>
    <mergeCell ref="X9:X10"/>
    <mergeCell ref="Y9:Y10"/>
    <mergeCell ref="L9:L10"/>
    <mergeCell ref="M9:M10"/>
    <mergeCell ref="AD3:AD4"/>
    <mergeCell ref="AE3:AE4"/>
    <mergeCell ref="Z9:Z10"/>
    <mergeCell ref="AA9:AA10"/>
    <mergeCell ref="H3:H4"/>
    <mergeCell ref="I3:I4"/>
    <mergeCell ref="J3:J4"/>
    <mergeCell ref="K3:K4"/>
    <mergeCell ref="L3:L4"/>
    <mergeCell ref="M3:M4"/>
    <mergeCell ref="P9:P10"/>
    <mergeCell ref="Q9:Q10"/>
    <mergeCell ref="U3:U4"/>
    <mergeCell ref="R9:R10"/>
    <mergeCell ref="S9:S10"/>
    <mergeCell ref="T9:T10"/>
    <mergeCell ref="U9:U10"/>
    <mergeCell ref="V9:V10"/>
    <mergeCell ref="W9:W10"/>
    <mergeCell ref="Y3:Y4"/>
    <mergeCell ref="AB9:AB10"/>
    <mergeCell ref="AC9:AC10"/>
    <mergeCell ref="Z3:Z4"/>
    <mergeCell ref="AA3:AA4"/>
    <mergeCell ref="B3:B4"/>
    <mergeCell ref="C3:C4"/>
    <mergeCell ref="D3:D4"/>
    <mergeCell ref="E3:E4"/>
    <mergeCell ref="F3:F4"/>
    <mergeCell ref="G3:G4"/>
    <mergeCell ref="V3:V4"/>
    <mergeCell ref="W3:W4"/>
    <mergeCell ref="X3:X4"/>
    <mergeCell ref="N3:N4"/>
    <mergeCell ref="O3:O4"/>
    <mergeCell ref="P3:P4"/>
    <mergeCell ref="Q3:Q4"/>
    <mergeCell ref="R3:R4"/>
    <mergeCell ref="S3:S4"/>
    <mergeCell ref="T3:T4"/>
    <mergeCell ref="AN15:AN16"/>
    <mergeCell ref="AO15:AO16"/>
    <mergeCell ref="AL13:AL14"/>
    <mergeCell ref="BE3:BE4"/>
    <mergeCell ref="BE9:BE10"/>
    <mergeCell ref="BE11:BE12"/>
    <mergeCell ref="BE13:BE14"/>
    <mergeCell ref="BE15:BE16"/>
    <mergeCell ref="AN3:AN4"/>
    <mergeCell ref="AO3:AO4"/>
    <mergeCell ref="AP3:AP4"/>
    <mergeCell ref="BD3:BD4"/>
    <mergeCell ref="AP9:AP10"/>
    <mergeCell ref="AP11:AP12"/>
    <mergeCell ref="BC3:BC4"/>
    <mergeCell ref="BB11:BB12"/>
    <mergeCell ref="BC11:BC12"/>
    <mergeCell ref="BD11:BD12"/>
    <mergeCell ref="AX9:AX10"/>
    <mergeCell ref="AY9:AY10"/>
    <mergeCell ref="AZ9:AZ10"/>
    <mergeCell ref="AW11:AW12"/>
    <mergeCell ref="AR11:AR12"/>
    <mergeCell ref="AS11:AS12"/>
    <mergeCell ref="BE34:BE35"/>
    <mergeCell ref="BE41:BE42"/>
    <mergeCell ref="BE44:BE45"/>
    <mergeCell ref="BE46:BE47"/>
    <mergeCell ref="BE49:BE50"/>
    <mergeCell ref="BE56:BE57"/>
    <mergeCell ref="BF3:BF4"/>
    <mergeCell ref="BF9:BF10"/>
    <mergeCell ref="BF11:BF12"/>
    <mergeCell ref="BF13:BF14"/>
    <mergeCell ref="BF15:BF16"/>
    <mergeCell ref="BF34:BF35"/>
    <mergeCell ref="BF41:BF42"/>
    <mergeCell ref="BF44:BF45"/>
    <mergeCell ref="BF49:BF50"/>
    <mergeCell ref="BF56:BF57"/>
    <mergeCell ref="BF46:BF47"/>
    <mergeCell ref="BG3:BG4"/>
    <mergeCell ref="BG11:BG12"/>
    <mergeCell ref="BG13:BG14"/>
    <mergeCell ref="BG15:BG16"/>
    <mergeCell ref="BG34:BG35"/>
    <mergeCell ref="BG41:BG42"/>
    <mergeCell ref="BG44:BG45"/>
    <mergeCell ref="BG49:BG50"/>
    <mergeCell ref="BG56:BG57"/>
    <mergeCell ref="BG9:BG10"/>
    <mergeCell ref="BG46:BG47"/>
  </mergeCells>
  <phoneticPr fontId="20" type="noConversion"/>
  <pageMargins left="0.78740157499999996" right="0.78740157499999996" top="0.984251969" bottom="0.984251969" header="0.4921259845" footer="0.4921259845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Eduarda Bonato Gazzoni</cp:lastModifiedBy>
  <cp:lastPrinted>2024-02-08T11:04:20Z</cp:lastPrinted>
  <dcterms:created xsi:type="dcterms:W3CDTF">2021-05-13T17:22:55Z</dcterms:created>
  <dcterms:modified xsi:type="dcterms:W3CDTF">2024-11-01T17:07:17Z</dcterms:modified>
</cp:coreProperties>
</file>