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ustomProperty4.bin" ContentType="application/vnd.openxmlformats-officedocument.spreadsheetml.customProperty"/>
  <Override PartName="/xl/drawings/drawing4.xml" ContentType="application/vnd.openxmlformats-officedocument.drawing+xml"/>
  <Override PartName="/xl/customProperty5.bin" ContentType="application/vnd.openxmlformats-officedocument.spreadsheetml.customProperty"/>
  <Override PartName="/xl/drawings/drawing5.xml" ContentType="application/vnd.openxmlformats-officedocument.drawing+xml"/>
  <Override PartName="/xl/customProperty6.bin" ContentType="application/vnd.openxmlformats-officedocument.spreadsheetml.customProperty"/>
  <Override PartName="/xl/drawings/drawing6.xml" ContentType="application/vnd.openxmlformats-officedocument.drawing+xml"/>
  <Override PartName="/xl/customProperty7.bin" ContentType="application/vnd.openxmlformats-officedocument.spreadsheetml.customProperty"/>
  <Override PartName="/xl/drawings/drawing7.xml" ContentType="application/vnd.openxmlformats-officedocument.drawing+xml"/>
  <Override PartName="/xl/customProperty8.bin" ContentType="application/vnd.openxmlformats-officedocument.spreadsheetml.customProperty"/>
  <Override PartName="/xl/drawings/drawing8.xml" ContentType="application/vnd.openxmlformats-officedocument.drawing+xml"/>
  <Override PartName="/xl/customProperty9.bin" ContentType="application/vnd.openxmlformats-officedocument.spreadsheetml.customProperty"/>
  <Override PartName="/xl/drawings/drawing9.xml" ContentType="application/vnd.openxmlformats-officedocument.drawing+xml"/>
  <Override PartName="/xl/customProperty10.bin" ContentType="application/vnd.openxmlformats-officedocument.spreadsheetml.customProperty"/>
  <Override PartName="/xl/drawings/drawing10.xml" ContentType="application/vnd.openxmlformats-officedocument.drawing+xml"/>
  <Override PartName="/xl/customProperty11.bin" ContentType="application/vnd.openxmlformats-officedocument.spreadsheetml.customProperty"/>
  <Override PartName="/xl/drawings/drawing11.xml" ContentType="application/vnd.openxmlformats-officedocument.drawing+xml"/>
  <Override PartName="/xl/customProperty12.bin" ContentType="application/vnd.openxmlformats-officedocument.spreadsheetml.customProperty"/>
  <Override PartName="/xl/drawings/drawing12.xml" ContentType="application/vnd.openxmlformats-officedocument.drawing+xml"/>
  <Override PartName="/xl/customProperty13.bin" ContentType="application/vnd.openxmlformats-officedocument.spreadsheetml.customProperty"/>
  <Override PartName="/xl/drawings/drawing13.xml" ContentType="application/vnd.openxmlformats-officedocument.drawing+xml"/>
  <Override PartName="/xl/customProperty14.bin" ContentType="application/vnd.openxmlformats-officedocument.spreadsheetml.customProperty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showInkAnnotation="0" codeName="EstaPasta_de_trabalho"/>
  <mc:AlternateContent xmlns:mc="http://schemas.openxmlformats.org/markup-compatibility/2006">
    <mc:Choice Requires="x15">
      <x15ac:absPath xmlns:x15ac="http://schemas.microsoft.com/office/spreadsheetml/2010/11/ac" url="https://gerdaucld.sharepoint.com/sites/SUPERRI/Shared Documents/General/Divulgação de Resultados/2024/2T24/9. Guia de Modelagem/"/>
    </mc:Choice>
  </mc:AlternateContent>
  <xr:revisionPtr revIDLastSave="130" documentId="13_ncr:1_{5C262B5C-9405-4B1A-8702-EBDD9FCCD243}" xr6:coauthVersionLast="47" xr6:coauthVersionMax="47" xr10:uidLastSave="{953750D2-1604-4291-AD95-6779757BBE2E}"/>
  <bookViews>
    <workbookView xWindow="-110" yWindow="-110" windowWidth="19420" windowHeight="10420" tabRatio="900" xr2:uid="{00000000-000D-0000-FFFF-FFFF00000000}"/>
  </bookViews>
  <sheets>
    <sheet name="Capa" sheetId="1" r:id="rId1"/>
    <sheet name="1 - Premissas" sheetId="15" r:id="rId2"/>
    <sheet name="2 - Processo de produção" sheetId="23" r:id="rId3"/>
    <sheet name="3 - Histórico de Cap de Prod" sheetId="32" r:id="rId4"/>
    <sheet name="4 - Produção" sheetId="5" r:id="rId5"/>
    <sheet name="5 - Vendas" sheetId="7" r:id="rId6"/>
    <sheet name="6 - Investimentos" sheetId="10" r:id="rId7"/>
    <sheet name="7 - Dívida" sheetId="12" r:id="rId8"/>
    <sheet name="8 - Demonstrativos Financeiros" sheetId="20" r:id="rId9"/>
    <sheet name="9 - Resultados por operação" sheetId="28" r:id="rId10"/>
    <sheet name="10 - Custos de Produção" sheetId="21" r:id="rId11"/>
    <sheet name="11 - Resultados Proforma" sheetId="30" r:id="rId12"/>
    <sheet name="12 - Lab Capacidades" sheetId="33" r:id="rId13"/>
    <sheet name="13 - Fluxo de Caixa Livre" sheetId="34" r:id="rId14"/>
  </sheets>
  <definedNames>
    <definedName name="_xlnm._FilterDatabase" localSheetId="12" hidden="1">'12 - Lab Capacidades'!$A$9:$AC$53</definedName>
    <definedName name="_xlnm.Print_Area" localSheetId="1">'1 - Premissas'!$A$1:$Q$29</definedName>
    <definedName name="_xlnm.Print_Area" localSheetId="10">'10 - Custos de Produção'!$B$1:$AQ$57</definedName>
    <definedName name="_xlnm.Print_Area" localSheetId="2">'2 - Processo de produção'!$A$1:$M$58</definedName>
    <definedName name="_xlnm.Print_Area" localSheetId="3">'3 - Histórico de Cap de Prod'!$A$1:$Z$27</definedName>
    <definedName name="_xlnm.Print_Area" localSheetId="4">'4 - Produção'!$A$1:$AQ$21</definedName>
    <definedName name="_xlnm.Print_Area" localSheetId="5">'5 - Vendas'!$A$1:$AQ$22</definedName>
    <definedName name="_xlnm.Print_Area" localSheetId="6">'6 - Investimentos'!$A$5:$AV$12</definedName>
    <definedName name="_xlnm.Print_Area" localSheetId="7">'7 - Dívida'!$A$1:$AS$45</definedName>
    <definedName name="_xlnm.Print_Area" localSheetId="8">'8 - Demonstrativos Financeiros'!$A$1:$AQ$80</definedName>
    <definedName name="_xlnm.Print_Area" localSheetId="9">'9 - Resultados por operação'!$A$1:$AQ$54</definedName>
    <definedName name="_xlnm.Print_Area" localSheetId="0">Capa!$A$1:$M$49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W30" i="28" l="1"/>
  <c r="AW10" i="28"/>
  <c r="BC48" i="28"/>
  <c r="BB48" i="28"/>
  <c r="BA48" i="28"/>
  <c r="AZ48" i="28"/>
  <c r="AY48" i="28"/>
  <c r="AX48" i="28"/>
  <c r="AW48" i="28"/>
  <c r="AV48" i="28"/>
  <c r="AU48" i="28"/>
  <c r="AT48" i="28"/>
  <c r="AS48" i="28"/>
  <c r="AR48" i="28"/>
  <c r="AQ48" i="28"/>
  <c r="AP48" i="28"/>
  <c r="AO48" i="28"/>
  <c r="AN48" i="28"/>
  <c r="AM48" i="28"/>
  <c r="AL48" i="28"/>
  <c r="AK48" i="28"/>
  <c r="AJ48" i="28"/>
  <c r="AI48" i="28"/>
  <c r="AH48" i="28"/>
  <c r="AG48" i="28"/>
  <c r="AF48" i="28"/>
  <c r="AE48" i="28"/>
  <c r="AD48" i="28"/>
  <c r="AC48" i="28"/>
  <c r="AB48" i="28"/>
  <c r="AA48" i="28"/>
  <c r="Z48" i="28"/>
  <c r="Y48" i="28"/>
  <c r="X48" i="28"/>
  <c r="W48" i="28"/>
  <c r="V48" i="28"/>
  <c r="U48" i="28"/>
  <c r="T48" i="28"/>
  <c r="S48" i="28"/>
  <c r="R48" i="28"/>
  <c r="Q48" i="28"/>
  <c r="P48" i="28"/>
  <c r="O48" i="28"/>
  <c r="N48" i="28"/>
  <c r="M48" i="28"/>
  <c r="L48" i="28"/>
  <c r="K48" i="28"/>
  <c r="J48" i="28"/>
  <c r="I48" i="28"/>
  <c r="H48" i="28"/>
  <c r="G48" i="28"/>
  <c r="F48" i="28"/>
  <c r="E48" i="28"/>
  <c r="D48" i="28"/>
  <c r="C48" i="28"/>
  <c r="BC39" i="28"/>
  <c r="BB39" i="28"/>
  <c r="BA39" i="28"/>
  <c r="AZ39" i="28"/>
  <c r="AY39" i="28"/>
  <c r="AX39" i="28"/>
  <c r="AW39" i="28"/>
  <c r="AV39" i="28"/>
  <c r="AU39" i="28"/>
  <c r="AT39" i="28"/>
  <c r="AS39" i="28"/>
  <c r="AR39" i="28"/>
  <c r="AQ39" i="28"/>
  <c r="AP39" i="28"/>
  <c r="AO39" i="28"/>
  <c r="AN39" i="28"/>
  <c r="AM39" i="28"/>
  <c r="AL39" i="28"/>
  <c r="AK39" i="28"/>
  <c r="AJ39" i="28"/>
  <c r="AI39" i="28"/>
  <c r="AH39" i="28"/>
  <c r="AG39" i="28"/>
  <c r="AF39" i="28"/>
  <c r="AE39" i="28"/>
  <c r="AD39" i="28"/>
  <c r="AC39" i="28"/>
  <c r="AB39" i="28"/>
  <c r="AA39" i="28"/>
  <c r="Z39" i="28"/>
  <c r="Y39" i="28"/>
  <c r="X39" i="28"/>
  <c r="W39" i="28"/>
  <c r="V39" i="28"/>
  <c r="U39" i="28"/>
  <c r="T39" i="28"/>
  <c r="S39" i="28"/>
  <c r="R39" i="28"/>
  <c r="Q39" i="28"/>
  <c r="P39" i="28"/>
  <c r="O39" i="28"/>
  <c r="N39" i="28"/>
  <c r="M39" i="28"/>
  <c r="L39" i="28"/>
  <c r="K39" i="28"/>
  <c r="J39" i="28"/>
  <c r="I39" i="28"/>
  <c r="H39" i="28"/>
  <c r="G39" i="28"/>
  <c r="F39" i="28"/>
  <c r="E39" i="28"/>
  <c r="D39" i="28"/>
  <c r="C39" i="28"/>
  <c r="BC30" i="28"/>
  <c r="BB30" i="28"/>
  <c r="BA30" i="28"/>
  <c r="AZ30" i="28"/>
  <c r="AY30" i="28"/>
  <c r="AX30" i="28"/>
  <c r="AV30" i="28"/>
  <c r="AU30" i="28"/>
  <c r="AT30" i="28"/>
  <c r="AS30" i="28"/>
  <c r="AR30" i="28"/>
  <c r="AQ30" i="28"/>
  <c r="AP30" i="28"/>
  <c r="AO30" i="28"/>
  <c r="AN30" i="28"/>
  <c r="AM30" i="28"/>
  <c r="AL30" i="28"/>
  <c r="AK30" i="28"/>
  <c r="AJ30" i="28"/>
  <c r="AI30" i="28"/>
  <c r="AH30" i="28"/>
  <c r="AG30" i="28"/>
  <c r="AF30" i="28"/>
  <c r="AE30" i="28"/>
  <c r="AD30" i="28"/>
  <c r="AC30" i="28"/>
  <c r="AB30" i="28"/>
  <c r="AA30" i="28"/>
  <c r="Z30" i="28"/>
  <c r="Y30" i="28"/>
  <c r="X30" i="28"/>
  <c r="W30" i="28"/>
  <c r="V30" i="28"/>
  <c r="U30" i="28"/>
  <c r="T30" i="28"/>
  <c r="S30" i="28"/>
  <c r="R30" i="28"/>
  <c r="Q30" i="28"/>
  <c r="P30" i="28"/>
  <c r="O30" i="28"/>
  <c r="N30" i="28"/>
  <c r="M30" i="28"/>
  <c r="L30" i="28"/>
  <c r="K30" i="28"/>
  <c r="J30" i="28"/>
  <c r="I30" i="28"/>
  <c r="H30" i="28"/>
  <c r="G30" i="28"/>
  <c r="F30" i="28"/>
  <c r="E30" i="28"/>
  <c r="D30" i="28"/>
  <c r="C30" i="28"/>
  <c r="BC21" i="28"/>
  <c r="BB21" i="28"/>
  <c r="BA21" i="28"/>
  <c r="AZ21" i="28"/>
  <c r="AY21" i="28"/>
  <c r="AX21" i="28"/>
  <c r="AW21" i="28"/>
  <c r="AV21" i="28"/>
  <c r="AU21" i="28"/>
  <c r="AT21" i="28"/>
  <c r="AS21" i="28"/>
  <c r="AR21" i="28"/>
  <c r="AQ21" i="28"/>
  <c r="AP21" i="28"/>
  <c r="AO21" i="28"/>
  <c r="AN21" i="28"/>
  <c r="AM21" i="28"/>
  <c r="AL21" i="28"/>
  <c r="AK21" i="28"/>
  <c r="AJ21" i="28"/>
  <c r="AI21" i="28"/>
  <c r="AH21" i="28"/>
  <c r="AG21" i="28"/>
  <c r="AF21" i="28"/>
  <c r="AE21" i="28"/>
  <c r="AD21" i="28"/>
  <c r="AC21" i="28"/>
  <c r="AB21" i="28"/>
  <c r="AA21" i="28"/>
  <c r="Z21" i="28"/>
  <c r="Y21" i="28"/>
  <c r="X21" i="28"/>
  <c r="W21" i="28"/>
  <c r="V21" i="28"/>
  <c r="U21" i="28"/>
  <c r="T21" i="28"/>
  <c r="S21" i="28"/>
  <c r="R21" i="28"/>
  <c r="Q21" i="28"/>
  <c r="P21" i="28"/>
  <c r="O21" i="28"/>
  <c r="N21" i="28"/>
  <c r="M21" i="28"/>
  <c r="L21" i="28"/>
  <c r="K21" i="28"/>
  <c r="J21" i="28"/>
  <c r="I21" i="28"/>
  <c r="H21" i="28"/>
  <c r="G21" i="28"/>
  <c r="F21" i="28"/>
  <c r="E21" i="28"/>
  <c r="D21" i="28"/>
  <c r="C21" i="28"/>
  <c r="BC10" i="28"/>
  <c r="BB10" i="28"/>
  <c r="BA10" i="28"/>
  <c r="AZ10" i="28"/>
  <c r="AY10" i="28"/>
  <c r="AX10" i="28"/>
  <c r="AV10" i="28"/>
  <c r="AU10" i="28"/>
  <c r="AT10" i="28"/>
  <c r="AS10" i="28"/>
  <c r="AR10" i="28"/>
  <c r="AQ10" i="28"/>
  <c r="AP10" i="28"/>
  <c r="AO10" i="28"/>
  <c r="AN10" i="28"/>
  <c r="AM10" i="28"/>
  <c r="AL10" i="28"/>
  <c r="AK10" i="28"/>
  <c r="AJ10" i="28"/>
  <c r="AI10" i="28"/>
  <c r="AH10" i="28"/>
  <c r="AG10" i="28"/>
  <c r="AF10" i="28"/>
  <c r="AE10" i="28"/>
  <c r="AD10" i="28"/>
  <c r="AC10" i="28"/>
  <c r="AB10" i="28"/>
  <c r="AA10" i="28"/>
  <c r="Z10" i="28"/>
  <c r="Y10" i="28"/>
  <c r="X10" i="28"/>
  <c r="W10" i="28"/>
  <c r="V10" i="28"/>
  <c r="U10" i="28"/>
  <c r="T10" i="28"/>
  <c r="S10" i="28"/>
  <c r="R10" i="28"/>
  <c r="Q10" i="28"/>
  <c r="P10" i="28"/>
  <c r="O10" i="28"/>
  <c r="N10" i="28"/>
  <c r="M10" i="28"/>
  <c r="L10" i="28"/>
  <c r="K10" i="28"/>
  <c r="J10" i="28"/>
  <c r="I10" i="28"/>
  <c r="H10" i="28"/>
  <c r="G10" i="28"/>
  <c r="F10" i="28"/>
  <c r="E10" i="28"/>
  <c r="D10" i="28"/>
  <c r="C10" i="28"/>
  <c r="BK48" i="28"/>
  <c r="BJ48" i="28"/>
  <c r="BI48" i="28"/>
  <c r="BH48" i="28"/>
  <c r="BG48" i="28"/>
  <c r="BF48" i="28"/>
  <c r="BE48" i="28"/>
  <c r="BD48" i="28"/>
  <c r="BK39" i="28"/>
  <c r="BJ39" i="28"/>
  <c r="BI39" i="28"/>
  <c r="BH39" i="28"/>
  <c r="BG39" i="28"/>
  <c r="BF39" i="28"/>
  <c r="BE39" i="28"/>
  <c r="BD39" i="28"/>
  <c r="BK30" i="28"/>
  <c r="BJ30" i="28"/>
  <c r="BI30" i="28"/>
  <c r="BH30" i="28"/>
  <c r="BG30" i="28"/>
  <c r="BF30" i="28"/>
  <c r="BE30" i="28"/>
  <c r="BD30" i="28"/>
  <c r="BJ21" i="28"/>
  <c r="BI21" i="28"/>
  <c r="BH21" i="28"/>
  <c r="BG21" i="28"/>
  <c r="BF21" i="28"/>
  <c r="BE21" i="28"/>
  <c r="BD21" i="28"/>
  <c r="BK10" i="28"/>
  <c r="BJ10" i="28"/>
  <c r="BI10" i="28"/>
  <c r="BH10" i="28"/>
  <c r="BG10" i="28"/>
  <c r="BF10" i="28"/>
  <c r="BE10" i="28"/>
  <c r="BD10" i="28"/>
  <c r="BN48" i="28"/>
  <c r="BM48" i="28"/>
  <c r="BL48" i="28"/>
  <c r="AA24" i="34" l="1"/>
  <c r="AC7" i="32" l="1"/>
  <c r="BP26" i="28" l="1"/>
  <c r="BO53" i="28"/>
  <c r="BO44" i="28"/>
  <c r="BO35" i="28"/>
  <c r="BO26" i="28"/>
  <c r="BO21" i="28"/>
  <c r="BO15" i="28"/>
  <c r="BO48" i="28" l="1"/>
  <c r="BO39" i="28"/>
  <c r="BO30" i="28"/>
  <c r="BP21" i="28"/>
  <c r="BO10" i="28"/>
  <c r="BP72" i="20"/>
  <c r="BP10" i="28" l="1"/>
  <c r="BP15" i="28"/>
  <c r="BP48" i="28" l="1"/>
  <c r="BP30" i="28"/>
  <c r="BP39" i="28" l="1"/>
  <c r="BP20" i="20" l="1"/>
  <c r="BP22" i="20" s="1"/>
  <c r="BP24" i="20" s="1"/>
  <c r="BP38" i="20" s="1"/>
  <c r="BQ23" i="12"/>
  <c r="BQ22" i="12"/>
  <c r="BO72" i="20" l="1"/>
  <c r="BO63" i="20"/>
  <c r="BO22" i="20"/>
  <c r="BO24" i="20" s="1"/>
  <c r="BO38" i="20" s="1"/>
  <c r="BO48" i="20"/>
  <c r="BO67" i="20"/>
  <c r="BO53" i="20"/>
  <c r="BO76" i="20" l="1"/>
  <c r="BO60" i="20"/>
  <c r="BQ17" i="12"/>
  <c r="BP23" i="12"/>
  <c r="BP22" i="12"/>
  <c r="BP17" i="12"/>
  <c r="BP25" i="12" s="1"/>
  <c r="BQ8" i="10"/>
  <c r="BR8" i="10"/>
  <c r="BU8" i="10"/>
  <c r="BQ28" i="12" l="1"/>
  <c r="C46" i="12" s="1"/>
  <c r="C47" i="12" s="1"/>
  <c r="BQ25" i="12"/>
  <c r="BQ31" i="12"/>
  <c r="BQ29" i="12"/>
  <c r="BT9" i="10"/>
  <c r="BP16" i="7"/>
  <c r="BP9" i="5"/>
  <c r="BT8" i="10" l="1"/>
  <c r="BO17" i="5"/>
  <c r="AB21" i="32"/>
  <c r="BP17" i="5" l="1"/>
  <c r="BP63" i="20" l="1"/>
  <c r="BN39" i="28" l="1"/>
  <c r="BN18" i="28"/>
  <c r="BN30" i="28" l="1"/>
  <c r="BN21" i="28"/>
  <c r="BN10" i="28"/>
  <c r="BO8" i="12"/>
  <c r="BN22" i="20"/>
  <c r="BN63" i="20" l="1"/>
  <c r="BO23" i="12"/>
  <c r="BO22" i="12"/>
  <c r="BN24" i="20"/>
  <c r="BN38" i="20" s="1"/>
  <c r="BN53" i="20"/>
  <c r="BN67" i="20"/>
  <c r="BO13" i="12"/>
  <c r="BO17" i="12" s="1"/>
  <c r="BO25" i="12" s="1"/>
  <c r="BN72" i="20"/>
  <c r="BN48" i="20"/>
  <c r="BN60" i="20" l="1"/>
  <c r="BN76" i="20"/>
  <c r="BN53" i="28"/>
  <c r="BN44" i="28"/>
  <c r="BN35" i="28"/>
  <c r="BN15" i="28"/>
  <c r="BS8" i="10" l="1"/>
  <c r="BO10" i="7"/>
  <c r="BN26" i="28" l="1"/>
  <c r="BO16" i="7"/>
  <c r="BN9" i="5"/>
  <c r="BN17" i="5" l="1"/>
  <c r="AA21" i="32"/>
  <c r="BM18" i="28" l="1"/>
  <c r="BM39" i="28" l="1"/>
  <c r="BM30" i="28"/>
  <c r="BM21" i="28"/>
  <c r="BM10" i="28"/>
  <c r="BP67" i="20"/>
  <c r="BP53" i="20"/>
  <c r="BP48" i="20" l="1"/>
  <c r="BP60" i="20" s="1"/>
  <c r="BP76" i="20" l="1"/>
  <c r="BM53" i="28"/>
  <c r="BM44" i="28"/>
  <c r="BM35" i="28"/>
  <c r="BN10" i="7" l="1"/>
  <c r="BM26" i="28" s="1"/>
  <c r="BM17" i="5"/>
  <c r="BM9" i="5"/>
  <c r="BN16" i="7"/>
  <c r="BM15" i="28"/>
  <c r="BN13" i="12" l="1"/>
  <c r="BL39" i="28" l="1"/>
  <c r="BL10" i="28"/>
  <c r="BL30" i="28"/>
  <c r="BL18" i="28"/>
  <c r="BL21" i="28" s="1"/>
  <c r="BN8" i="12"/>
  <c r="BN17" i="12" s="1"/>
  <c r="BN25" i="12" s="1"/>
  <c r="BM63" i="20" l="1"/>
  <c r="BM53" i="20"/>
  <c r="BM8" i="12" l="1"/>
  <c r="BM13" i="12"/>
  <c r="BM23" i="12"/>
  <c r="BM22" i="12"/>
  <c r="BL48" i="20"/>
  <c r="BL63" i="20"/>
  <c r="BL72" i="20"/>
  <c r="BL53" i="20"/>
  <c r="BL67" i="20"/>
  <c r="BM17" i="12" l="1"/>
  <c r="BN23" i="12"/>
  <c r="BN22" i="12"/>
  <c r="BL60" i="20"/>
  <c r="BL76" i="20"/>
  <c r="BM25" i="12" l="1"/>
  <c r="BM28" i="12"/>
  <c r="Y13" i="32" l="1"/>
  <c r="Y21" i="32"/>
  <c r="Y8" i="32"/>
  <c r="BK18" i="28" l="1"/>
  <c r="BK21" i="28" s="1"/>
  <c r="BM72" i="20" l="1"/>
  <c r="BL13" i="12" l="1"/>
  <c r="BL8" i="12"/>
  <c r="BL22" i="12"/>
  <c r="BL17" i="12" l="1"/>
  <c r="BL25" i="12" s="1"/>
  <c r="BK48" i="20"/>
  <c r="BL23" i="12"/>
  <c r="BK53" i="20"/>
  <c r="BK67" i="20"/>
  <c r="BK72" i="20"/>
  <c r="BK63" i="20"/>
  <c r="BL29" i="12" l="1"/>
  <c r="BL28" i="12"/>
  <c r="BK60" i="20"/>
  <c r="BM31" i="12"/>
  <c r="BM29" i="12"/>
  <c r="BK76" i="20"/>
  <c r="BL15" i="28"/>
  <c r="BL53" i="28"/>
  <c r="BL44" i="28"/>
  <c r="BL35" i="28"/>
  <c r="BP8" i="10" l="1"/>
  <c r="BM10" i="7"/>
  <c r="BL26" i="28" s="1"/>
  <c r="BM16" i="7" l="1"/>
  <c r="BL17" i="5" l="1"/>
  <c r="BL9" i="5"/>
  <c r="BK29" i="12" l="1"/>
  <c r="BJ29" i="12"/>
  <c r="BG29" i="12"/>
  <c r="BG28" i="12" s="1"/>
  <c r="BK28" i="12"/>
  <c r="BJ28" i="12"/>
  <c r="BK53" i="28" l="1"/>
  <c r="BK44" i="28"/>
  <c r="BK35" i="28"/>
  <c r="BK15" i="28"/>
  <c r="BL10" i="7" l="1"/>
  <c r="BL16" i="7" l="1"/>
  <c r="BK26" i="28"/>
  <c r="BM48" i="20" l="1"/>
  <c r="BM60" i="20" s="1"/>
  <c r="BM67" i="20"/>
  <c r="BM76" i="20" l="1"/>
  <c r="G8" i="30" l="1"/>
  <c r="G9" i="30"/>
  <c r="G11" i="30"/>
  <c r="C12" i="30"/>
  <c r="D12" i="30"/>
  <c r="E12" i="30"/>
  <c r="F12" i="30"/>
  <c r="B13" i="30"/>
  <c r="B14" i="30" s="1"/>
  <c r="G13" i="30"/>
  <c r="C14" i="30"/>
  <c r="D14" i="30"/>
  <c r="E14" i="30"/>
  <c r="F14" i="30"/>
  <c r="G15" i="30"/>
  <c r="B16" i="30"/>
  <c r="C16" i="30"/>
  <c r="D16" i="30"/>
  <c r="E16" i="30"/>
  <c r="F16" i="30"/>
  <c r="G21" i="30"/>
  <c r="G22" i="30"/>
  <c r="G24" i="30"/>
  <c r="G25" i="30"/>
  <c r="B26" i="30"/>
  <c r="B27" i="30" s="1"/>
  <c r="C26" i="30"/>
  <c r="C27" i="30" s="1"/>
  <c r="D26" i="30"/>
  <c r="D27" i="30" s="1"/>
  <c r="E26" i="30"/>
  <c r="E27" i="30" s="1"/>
  <c r="F26" i="30"/>
  <c r="F27" i="30" s="1"/>
  <c r="G28" i="30"/>
  <c r="B29" i="30"/>
  <c r="C29" i="30"/>
  <c r="D29" i="30"/>
  <c r="E29" i="30"/>
  <c r="F29" i="30"/>
  <c r="G34" i="30"/>
  <c r="G35" i="30"/>
  <c r="G37" i="30"/>
  <c r="G38" i="30"/>
  <c r="B39" i="30"/>
  <c r="B40" i="30" s="1"/>
  <c r="C39" i="30"/>
  <c r="C40" i="30" s="1"/>
  <c r="D39" i="30"/>
  <c r="D40" i="30" s="1"/>
  <c r="E39" i="30"/>
  <c r="E40" i="30" s="1"/>
  <c r="F39" i="30"/>
  <c r="F40" i="30" s="1"/>
  <c r="G41" i="30"/>
  <c r="B42" i="30"/>
  <c r="C42" i="30"/>
  <c r="D42" i="30"/>
  <c r="E42" i="30"/>
  <c r="F42" i="30"/>
  <c r="G47" i="30"/>
  <c r="G48" i="30"/>
  <c r="G50" i="30"/>
  <c r="G51" i="30"/>
  <c r="B52" i="30"/>
  <c r="B53" i="30" s="1"/>
  <c r="C52" i="30"/>
  <c r="C53" i="30" s="1"/>
  <c r="D52" i="30"/>
  <c r="D53" i="30" s="1"/>
  <c r="E52" i="30"/>
  <c r="E53" i="30" s="1"/>
  <c r="F52" i="30"/>
  <c r="F53" i="30" s="1"/>
  <c r="G54" i="30"/>
  <c r="B55" i="30"/>
  <c r="C55" i="30"/>
  <c r="D55" i="30"/>
  <c r="E55" i="30"/>
  <c r="F55" i="30"/>
  <c r="B64" i="30"/>
  <c r="B65" i="30" s="1"/>
  <c r="B67" i="30"/>
  <c r="B76" i="30"/>
  <c r="B77" i="30" s="1"/>
  <c r="B79" i="30"/>
  <c r="B88" i="30"/>
  <c r="B89" i="30" s="1"/>
  <c r="B91" i="30"/>
  <c r="G29" i="30" l="1"/>
  <c r="G16" i="30"/>
  <c r="G26" i="30"/>
  <c r="G27" i="30" s="1"/>
  <c r="G55" i="30"/>
  <c r="G14" i="30"/>
  <c r="G39" i="30"/>
  <c r="G40" i="30" s="1"/>
  <c r="G12" i="30"/>
  <c r="G52" i="30"/>
  <c r="G53" i="30" s="1"/>
  <c r="G42" i="30"/>
  <c r="C91" i="30"/>
  <c r="D91" i="30"/>
  <c r="F76" i="30"/>
  <c r="D88" i="30"/>
  <c r="D89" i="30" s="1"/>
  <c r="D67" i="30"/>
  <c r="D76" i="30"/>
  <c r="F91" i="30"/>
  <c r="E67" i="30"/>
  <c r="G62" i="30"/>
  <c r="C64" i="30"/>
  <c r="C65" i="30" s="1"/>
  <c r="G84" i="30"/>
  <c r="C67" i="30"/>
  <c r="E91" i="30"/>
  <c r="E88" i="30"/>
  <c r="E89" i="30" s="1"/>
  <c r="C76" i="30"/>
  <c r="G63" i="30"/>
  <c r="F67" i="30"/>
  <c r="G87" i="30"/>
  <c r="G86" i="30"/>
  <c r="G83" i="30"/>
  <c r="G78" i="30"/>
  <c r="G72" i="30"/>
  <c r="G71" i="30"/>
  <c r="G59" i="30"/>
  <c r="F88" i="30"/>
  <c r="F89" i="30" s="1"/>
  <c r="G75" i="30"/>
  <c r="E76" i="30"/>
  <c r="G74" i="30"/>
  <c r="F64" i="30"/>
  <c r="F65" i="30" s="1"/>
  <c r="E64" i="30"/>
  <c r="E65" i="30" s="1"/>
  <c r="D64" i="30"/>
  <c r="D65" i="30" s="1"/>
  <c r="G60" i="30"/>
  <c r="G90" i="30"/>
  <c r="C88" i="30"/>
  <c r="G66" i="30"/>
  <c r="G76" i="30" l="1"/>
  <c r="G67" i="30"/>
  <c r="G91" i="30"/>
  <c r="G64" i="30"/>
  <c r="G65" i="30" s="1"/>
  <c r="G88" i="30"/>
  <c r="G89" i="30" s="1"/>
  <c r="C89" i="30"/>
  <c r="BK17" i="5" l="1"/>
  <c r="BK9" i="5"/>
  <c r="X21" i="32"/>
  <c r="X8" i="32" l="1"/>
  <c r="Z21" i="32" l="1"/>
  <c r="BQ16" i="7" l="1"/>
</calcChain>
</file>

<file path=xl/sharedStrings.xml><?xml version="1.0" encoding="utf-8"?>
<sst xmlns="http://schemas.openxmlformats.org/spreadsheetml/2006/main" count="1898" uniqueCount="397">
  <si>
    <t>1T08</t>
  </si>
  <si>
    <t xml:space="preserve">Outras Receitas (Despesas) Operacionais </t>
  </si>
  <si>
    <t xml:space="preserve">Resultado Financeiro Líquido </t>
  </si>
  <si>
    <t>2T08</t>
  </si>
  <si>
    <t>3T08</t>
  </si>
  <si>
    <t>4T08</t>
  </si>
  <si>
    <t>1T09</t>
  </si>
  <si>
    <t>Total</t>
  </si>
  <si>
    <t>AÇO BRUTO</t>
  </si>
  <si>
    <t>LAMINADOS</t>
  </si>
  <si>
    <t>Mil toneladas métricas</t>
  </si>
  <si>
    <t>2T09</t>
  </si>
  <si>
    <t>CAPEX</t>
  </si>
  <si>
    <t>* Inclui dívidas de empresas adquiridas no período</t>
  </si>
  <si>
    <t>CURTO PRAZO</t>
  </si>
  <si>
    <t>Moeda nacional</t>
  </si>
  <si>
    <t>Moeda estrangeira</t>
  </si>
  <si>
    <t>Empresas no exterior</t>
  </si>
  <si>
    <t>LONGO PRAZO</t>
  </si>
  <si>
    <t>APLIC. FINANCEIRAS</t>
  </si>
  <si>
    <t>Euro</t>
  </si>
  <si>
    <t>Demais moedas</t>
  </si>
  <si>
    <t>Receita líquida de vendas</t>
  </si>
  <si>
    <t>Custo das vendas</t>
  </si>
  <si>
    <t>Lucro bruto</t>
  </si>
  <si>
    <t>Despesas com vendas, gerais e administrativas</t>
  </si>
  <si>
    <t>Resultado da equivalência patrimonial</t>
  </si>
  <si>
    <t>Provisão para imposto de renda e contribuição social</t>
  </si>
  <si>
    <t>Depreciação</t>
  </si>
  <si>
    <t xml:space="preserve">Em R$ milhões </t>
  </si>
  <si>
    <t>Minério de Ferro</t>
  </si>
  <si>
    <t>Energia Elétrica</t>
  </si>
  <si>
    <t>%</t>
  </si>
  <si>
    <t>Indústria</t>
  </si>
  <si>
    <t>Outros</t>
  </si>
  <si>
    <t>Caixa, equivalentes de caixa e aplicações financeiras</t>
  </si>
  <si>
    <t>Contas a receber de clientes</t>
  </si>
  <si>
    <t>Estoques</t>
  </si>
  <si>
    <t>IR e CS diferidos</t>
  </si>
  <si>
    <t>Investimentos</t>
  </si>
  <si>
    <t>Ágios</t>
  </si>
  <si>
    <t>Intangível</t>
  </si>
  <si>
    <t>Imobilizado</t>
  </si>
  <si>
    <t>Fornecedores</t>
  </si>
  <si>
    <t>Financiamentos</t>
  </si>
  <si>
    <t>Benefícios a empregados</t>
  </si>
  <si>
    <t>Capital social</t>
  </si>
  <si>
    <t>Reservas e outros</t>
  </si>
  <si>
    <t>Participações minoritárias</t>
  </si>
  <si>
    <t>Forno elétrico</t>
  </si>
  <si>
    <t>Integrada</t>
  </si>
  <si>
    <t>Manutenção</t>
  </si>
  <si>
    <t>Metálicos</t>
  </si>
  <si>
    <t>Energéticos e Redutores</t>
  </si>
  <si>
    <t>Materiais Específicos</t>
  </si>
  <si>
    <t>Processos Produtivos - Fluxograma:</t>
  </si>
  <si>
    <t xml:space="preserve">    Nacional</t>
  </si>
  <si>
    <t xml:space="preserve">    Exportação</t>
  </si>
  <si>
    <t>DEPRECIAÇÃO</t>
  </si>
  <si>
    <t>400 kWh/t</t>
  </si>
  <si>
    <t>MARGEM BRUTA</t>
  </si>
  <si>
    <t>BALANÇO PATRIMONIAL</t>
  </si>
  <si>
    <t>NÃO CIRCULANTE</t>
  </si>
  <si>
    <t>TOTAL DO ATIVO</t>
  </si>
  <si>
    <t>PATRIMÔNIO LÍQUIDO</t>
  </si>
  <si>
    <t>DEMONSTRAÇÃO DE RESULTADO</t>
  </si>
  <si>
    <t>GERDAU CONSOLIDADO</t>
  </si>
  <si>
    <t>Operação Brasil</t>
  </si>
  <si>
    <t>Operação América do Norte</t>
  </si>
  <si>
    <t>R$ milhões</t>
  </si>
  <si>
    <t>Coque</t>
  </si>
  <si>
    <t>Obs.: Referências de mercado com valores teóricos aproximados em plantas siderúrgicas, que podem variar dependendo da especificação do produto e da qualidade das matérias-primas e não se aplicam diretamente nas plantas da Gerdau.</t>
  </si>
  <si>
    <t>3T09</t>
  </si>
  <si>
    <t>R$ Milhões</t>
  </si>
  <si>
    <t xml:space="preserve">AQUISIÇÕES* </t>
  </si>
  <si>
    <t>US$ Milhões</t>
  </si>
  <si>
    <t>ON Brasil</t>
  </si>
  <si>
    <t>ON América do Norte</t>
  </si>
  <si>
    <t>ON Aços Especiais</t>
  </si>
  <si>
    <t>0,9 t</t>
  </si>
  <si>
    <t>-</t>
  </si>
  <si>
    <t>0,6 t</t>
  </si>
  <si>
    <t>1,6 t</t>
  </si>
  <si>
    <t>4T09</t>
  </si>
  <si>
    <t>1T10</t>
  </si>
  <si>
    <t>2T10</t>
  </si>
  <si>
    <t>0,8 t</t>
  </si>
  <si>
    <t>3T10</t>
  </si>
  <si>
    <t xml:space="preserve">      Mini-mill</t>
  </si>
  <si>
    <t xml:space="preserve">      Brasil</t>
  </si>
  <si>
    <t xml:space="preserve">      EUA</t>
  </si>
  <si>
    <t>Principais Produtos</t>
  </si>
  <si>
    <t>4T10</t>
  </si>
  <si>
    <t>1T11</t>
  </si>
  <si>
    <t>2T11</t>
  </si>
  <si>
    <t>3T11</t>
  </si>
  <si>
    <t>4T11</t>
  </si>
  <si>
    <t>1T12</t>
  </si>
  <si>
    <t>Eliminações e ajustes</t>
  </si>
  <si>
    <t>2T12</t>
  </si>
  <si>
    <t>0,2 t</t>
  </si>
  <si>
    <t>Ligas</t>
  </si>
  <si>
    <t>13 kg/t</t>
  </si>
  <si>
    <t>Eletrodos</t>
  </si>
  <si>
    <t>4 Kg/t</t>
  </si>
  <si>
    <t>5 a 30kg/t</t>
  </si>
  <si>
    <t>3T12</t>
  </si>
  <si>
    <t>4T12</t>
  </si>
  <si>
    <t>Moeda Nacional</t>
  </si>
  <si>
    <t>Moeda Estrangeira</t>
  </si>
  <si>
    <t>1T13</t>
  </si>
  <si>
    <t>2T13</t>
  </si>
  <si>
    <t>Juros da dívida</t>
  </si>
  <si>
    <t>DÍVIDA BRUTA (principal)</t>
  </si>
  <si>
    <t>3T13</t>
  </si>
  <si>
    <t>4T13</t>
  </si>
  <si>
    <t>1T14</t>
  </si>
  <si>
    <t>Total Aço</t>
  </si>
  <si>
    <t>Exportação</t>
  </si>
  <si>
    <t>Nacional</t>
  </si>
  <si>
    <t>Receita Líquida</t>
  </si>
  <si>
    <t>Lucro Bruto</t>
  </si>
  <si>
    <t>Consolidado</t>
  </si>
  <si>
    <t>AÇO LAMINADO</t>
  </si>
  <si>
    <t>2T14</t>
  </si>
  <si>
    <t>3T14</t>
  </si>
  <si>
    <t>4T14</t>
  </si>
  <si>
    <t>Perdas pela não recuperabilidade de ativos</t>
  </si>
  <si>
    <t>1T15</t>
  </si>
  <si>
    <t>2T15</t>
  </si>
  <si>
    <t>DÍVIDA BRUTA</t>
  </si>
  <si>
    <t>DÍVIDA LÍQUIDA</t>
  </si>
  <si>
    <t>DÍVIDA BRUTA POR MOEDA</t>
  </si>
  <si>
    <t>3T15</t>
  </si>
  <si>
    <t>ON América do Sul</t>
  </si>
  <si>
    <t>Lucro (prejuízo) antes do resultado financeiro e dos impostos</t>
  </si>
  <si>
    <t>Lucro (prejuízo) antes dos impostos</t>
  </si>
  <si>
    <t>LUCRO (PREJUÍZO) LÍQUIDO DO PERÍODO</t>
  </si>
  <si>
    <t>EBITDA Ajustado</t>
  </si>
  <si>
    <t>4T15</t>
  </si>
  <si>
    <t>LUCRO (PREJUÍZO) LÍQUIDO AJUSTADO DO PERÍODO</t>
  </si>
  <si>
    <t>1T16</t>
  </si>
  <si>
    <t>2T16</t>
  </si>
  <si>
    <t>4.  Produção</t>
  </si>
  <si>
    <t>5.  Vendas Físicas</t>
  </si>
  <si>
    <t>6.  Investimentos</t>
  </si>
  <si>
    <t>12. Custo</t>
  </si>
  <si>
    <t>1.  Premissas</t>
  </si>
  <si>
    <t>2.  Processos de Produção</t>
  </si>
  <si>
    <t xml:space="preserve">        </t>
  </si>
  <si>
    <t>Operações de Negócio:</t>
  </si>
  <si>
    <t xml:space="preserve">Composição dos principais insumos para a produção de uma tonelada de aço </t>
  </si>
  <si>
    <t>Acesse aqui</t>
  </si>
  <si>
    <t xml:space="preserve">Para conhecer um pouco mais sobre o processo de produção assista ao vídeo:  </t>
  </si>
  <si>
    <t>3T16</t>
  </si>
  <si>
    <t>4T16</t>
  </si>
  <si>
    <t>(-) Resultado em operações com entidades controladas e coligada</t>
  </si>
  <si>
    <t>MARGEM EBITDA ajustada</t>
  </si>
  <si>
    <t>1T17</t>
  </si>
  <si>
    <t>Reversão de passivos contingentes, líquido</t>
  </si>
  <si>
    <t>(+) Imposto de renda sobre reversão de passivos contingentes e atualização destes</t>
  </si>
  <si>
    <t>2T17</t>
  </si>
  <si>
    <t>ATIVO CIRCULANTE</t>
  </si>
  <si>
    <t>PASSIVO CIRCULANTE</t>
  </si>
  <si>
    <t>3T17</t>
  </si>
  <si>
    <t>4T17</t>
  </si>
  <si>
    <t>7.  Dívida</t>
  </si>
  <si>
    <t>1T18</t>
  </si>
  <si>
    <t>2T18</t>
  </si>
  <si>
    <t>3T18</t>
  </si>
  <si>
    <r>
      <t xml:space="preserve">  </t>
    </r>
    <r>
      <rPr>
        <sz val="10"/>
        <color indexed="18"/>
        <rFont val="Barlow"/>
      </rPr>
      <t>Dados a partir do 1º trimestre de 2008</t>
    </r>
  </si>
  <si>
    <r>
      <t xml:space="preserve">  </t>
    </r>
    <r>
      <rPr>
        <b/>
        <sz val="12"/>
        <color indexed="23"/>
        <rFont val="Barlow"/>
      </rPr>
      <t>Atualização:</t>
    </r>
    <r>
      <rPr>
        <b/>
        <sz val="12"/>
        <color indexed="18"/>
        <rFont val="Barlow"/>
      </rPr>
      <t xml:space="preserve"> </t>
    </r>
    <r>
      <rPr>
        <sz val="12"/>
        <color indexed="18"/>
        <rFont val="Barlow"/>
      </rPr>
      <t>trimestral</t>
    </r>
  </si>
  <si>
    <r>
      <t xml:space="preserve">  </t>
    </r>
    <r>
      <rPr>
        <b/>
        <sz val="12"/>
        <color indexed="23"/>
        <rFont val="Barlow"/>
      </rPr>
      <t>Padrão contábil:</t>
    </r>
    <r>
      <rPr>
        <sz val="12"/>
        <color indexed="18"/>
        <rFont val="Barlow"/>
      </rPr>
      <t xml:space="preserve"> IFRS</t>
    </r>
  </si>
  <si>
    <r>
      <t xml:space="preserve">  </t>
    </r>
    <r>
      <rPr>
        <b/>
        <sz val="12"/>
        <color indexed="23"/>
        <rFont val="Barlow"/>
      </rPr>
      <t>Unidades de volume:</t>
    </r>
    <r>
      <rPr>
        <sz val="12"/>
        <color indexed="18"/>
        <rFont val="Barlow"/>
      </rPr>
      <t xml:space="preserve"> Toneladas Métricas (1 tonelada métrica = 1,1 tonelada curta)</t>
    </r>
  </si>
  <si>
    <r>
      <t xml:space="preserve">  </t>
    </r>
    <r>
      <rPr>
        <b/>
        <sz val="12"/>
        <color indexed="23"/>
        <rFont val="Barlow"/>
      </rPr>
      <t>Metodologia de contabilização de custos:</t>
    </r>
    <r>
      <rPr>
        <b/>
        <sz val="12"/>
        <color indexed="18"/>
        <rFont val="Barlow"/>
      </rPr>
      <t xml:space="preserve"> </t>
    </r>
    <r>
      <rPr>
        <sz val="12"/>
        <color indexed="18"/>
        <rFont val="Barlow"/>
      </rPr>
      <t>Custo Médio</t>
    </r>
    <r>
      <rPr>
        <b/>
        <sz val="12"/>
        <color indexed="18"/>
        <rFont val="Barlow"/>
      </rPr>
      <t xml:space="preserve"> </t>
    </r>
  </si>
  <si>
    <r>
      <t xml:space="preserve">  </t>
    </r>
    <r>
      <rPr>
        <b/>
        <sz val="12"/>
        <color indexed="23"/>
        <rFont val="Barlow"/>
      </rPr>
      <t>Informações de dívida:</t>
    </r>
    <r>
      <rPr>
        <b/>
        <sz val="12"/>
        <color indexed="18"/>
        <rFont val="Barlow"/>
      </rPr>
      <t xml:space="preserve"> </t>
    </r>
    <r>
      <rPr>
        <sz val="12"/>
        <color indexed="18"/>
        <rFont val="Barlow"/>
      </rPr>
      <t>incluem as debêntures da Gerdau</t>
    </r>
  </si>
  <si>
    <r>
      <rPr>
        <b/>
        <sz val="10"/>
        <color indexed="23"/>
        <rFont val="Barlow"/>
      </rPr>
      <t xml:space="preserve">Semi-integrada </t>
    </r>
    <r>
      <rPr>
        <b/>
        <i/>
        <sz val="10"/>
        <color indexed="23"/>
        <rFont val="Barlow"/>
      </rPr>
      <t>(mini-mill)</t>
    </r>
    <r>
      <rPr>
        <b/>
        <sz val="10"/>
        <color indexed="23"/>
        <rFont val="Barlow"/>
      </rPr>
      <t>:</t>
    </r>
    <r>
      <rPr>
        <sz val="10"/>
        <color indexed="18"/>
        <rFont val="Barlow"/>
      </rPr>
      <t xml:space="preserve"> representa aproximadamente 75% do negócio</t>
    </r>
  </si>
  <si>
    <r>
      <rPr>
        <b/>
        <sz val="10"/>
        <color indexed="23"/>
        <rFont val="Barlow"/>
      </rPr>
      <t>Integrada (alto-forno):</t>
    </r>
    <r>
      <rPr>
        <sz val="10"/>
        <color indexed="18"/>
        <rFont val="Barlow"/>
      </rPr>
      <t xml:space="preserve"> representa aproximadamente 25% do negócio</t>
    </r>
  </si>
  <si>
    <r>
      <t>Sucata</t>
    </r>
    <r>
      <rPr>
        <vertAlign val="superscript"/>
        <sz val="12"/>
        <color indexed="62"/>
        <rFont val="Barlow"/>
      </rPr>
      <t>1</t>
    </r>
  </si>
  <si>
    <r>
      <t>Ferro gusa sólido</t>
    </r>
    <r>
      <rPr>
        <vertAlign val="superscript"/>
        <sz val="12"/>
        <color indexed="62"/>
        <rFont val="Barlow"/>
      </rPr>
      <t>1</t>
    </r>
  </si>
  <si>
    <r>
      <t>Carvão</t>
    </r>
    <r>
      <rPr>
        <vertAlign val="superscript"/>
        <sz val="12"/>
        <color indexed="62"/>
        <rFont val="Barlow"/>
      </rPr>
      <t>2</t>
    </r>
  </si>
  <si>
    <t>4T18</t>
  </si>
  <si>
    <r>
      <t xml:space="preserve">  </t>
    </r>
    <r>
      <rPr>
        <b/>
        <sz val="12"/>
        <color indexed="23"/>
        <rFont val="Barlow"/>
      </rPr>
      <t>Moeda funcional:</t>
    </r>
    <r>
      <rPr>
        <b/>
        <sz val="12"/>
        <color indexed="18"/>
        <rFont val="Barlow"/>
      </rPr>
      <t xml:space="preserve"> </t>
    </r>
    <r>
      <rPr>
        <sz val="12"/>
        <color indexed="18"/>
        <rFont val="Barlow"/>
      </rPr>
      <t>R$ (Para as empresas no exterior, as contas de Resultado são convertidas pelo câmbio médio e as de Balanço pelo câmbio final do trimestre).</t>
    </r>
  </si>
  <si>
    <t>Premissas do Guia de Modelagem</t>
  </si>
  <si>
    <t>(+) Despesas na Recompra de Bonds</t>
  </si>
  <si>
    <t>8. Demonstrativos Financeiros</t>
  </si>
  <si>
    <t xml:space="preserve">9. Resultados por Operação </t>
  </si>
  <si>
    <t>10. Custos</t>
  </si>
  <si>
    <t>3.  Capacidade Disponível de Produção</t>
  </si>
  <si>
    <t>1T19</t>
  </si>
  <si>
    <t xml:space="preserve">               </t>
  </si>
  <si>
    <t>ON Brasil - Proforma</t>
  </si>
  <si>
    <t>Volumes (1.000 toneladas)</t>
  </si>
  <si>
    <t>Produção de aço bruto</t>
  </si>
  <si>
    <t>Vendas de aço</t>
  </si>
  <si>
    <t>Resultados (R$ milhões)</t>
  </si>
  <si>
    <t>Receita líquida</t>
  </si>
  <si>
    <t>Margem bruta</t>
  </si>
  <si>
    <t>EBITDA ajustado</t>
  </si>
  <si>
    <t>Margem EBITDA ajustada</t>
  </si>
  <si>
    <t>ON América do Norte - Proforma</t>
  </si>
  <si>
    <t>ON Aços Especiais - Proforma</t>
  </si>
  <si>
    <t>ON América do Sul - Proforma</t>
  </si>
  <si>
    <t>CONSOLIDADO - Proforma</t>
  </si>
  <si>
    <t>Desinvestimentos</t>
  </si>
  <si>
    <t>CONSOLIDADO SOCIETÁRIO</t>
  </si>
  <si>
    <t>11. Resultados Proforma</t>
  </si>
  <si>
    <t>2T19</t>
  </si>
  <si>
    <t>EBITDA/Tonelada - R$/ton</t>
  </si>
  <si>
    <t>3T19</t>
  </si>
  <si>
    <t>(-) Reversão/provisões tributárias</t>
  </si>
  <si>
    <t>(-/+) IR/CS - itens não recorrentes</t>
  </si>
  <si>
    <t>4T19</t>
  </si>
  <si>
    <t>Despesas com provisão para risco de crédito</t>
  </si>
  <si>
    <t xml:space="preserve">      India</t>
  </si>
  <si>
    <t xml:space="preserve"> Mil toneladas métricas</t>
  </si>
  <si>
    <t>2 Ratio somente para referência. O carvão será utilizado para produção de coque no processo.</t>
  </si>
  <si>
    <t>1T20</t>
  </si>
  <si>
    <t>.</t>
  </si>
  <si>
    <t>2T20</t>
  </si>
  <si>
    <t xml:space="preserve">            </t>
  </si>
  <si>
    <t>local</t>
  </si>
  <si>
    <t>pais</t>
  </si>
  <si>
    <t>tipo</t>
  </si>
  <si>
    <t>on</t>
  </si>
  <si>
    <t>lat</t>
  </si>
  <si>
    <t>lng</t>
  </si>
  <si>
    <t>ACOMINAS</t>
  </si>
  <si>
    <t>Brazil</t>
  </si>
  <si>
    <t>BF</t>
  </si>
  <si>
    <t>ARACARIGUAMA</t>
  </si>
  <si>
    <t>EAF</t>
  </si>
  <si>
    <t>COSIGUA</t>
  </si>
  <si>
    <t>DIVINOPOLIS</t>
  </si>
  <si>
    <t>RIOGRANDENSE</t>
  </si>
  <si>
    <t>BARAO COCAIS</t>
  </si>
  <si>
    <t>ACONORTE</t>
  </si>
  <si>
    <t>CEARENSE</t>
  </si>
  <si>
    <t>GUAIRA</t>
  </si>
  <si>
    <t>USIBA</t>
  </si>
  <si>
    <t>PINDA</t>
  </si>
  <si>
    <t>CHARQUEADAS</t>
  </si>
  <si>
    <t>MONROE</t>
  </si>
  <si>
    <t>FORTH SMITH</t>
  </si>
  <si>
    <t>MOGI</t>
  </si>
  <si>
    <t>JACKSONMI</t>
  </si>
  <si>
    <t>BASAURI</t>
  </si>
  <si>
    <t>REINOSA</t>
  </si>
  <si>
    <t>GSB ACERO</t>
  </si>
  <si>
    <t>INDIA</t>
  </si>
  <si>
    <t>India</t>
  </si>
  <si>
    <t>PERU</t>
  </si>
  <si>
    <t>Peru</t>
  </si>
  <si>
    <t>ARGENTINA</t>
  </si>
  <si>
    <t>Argentina</t>
  </si>
  <si>
    <t>VENEZUELA</t>
  </si>
  <si>
    <t>Venezuela</t>
  </si>
  <si>
    <t>URUGUAI</t>
  </si>
  <si>
    <t>CHILE</t>
  </si>
  <si>
    <t>Chile</t>
  </si>
  <si>
    <t>COLOMBIA</t>
  </si>
  <si>
    <t>Colombia</t>
  </si>
  <si>
    <t>MEXICO</t>
  </si>
  <si>
    <t>Mexico</t>
  </si>
  <si>
    <t>MIDLOTHIAN</t>
  </si>
  <si>
    <t>PETERSBURG</t>
  </si>
  <si>
    <t>WHITBY</t>
  </si>
  <si>
    <t>Canada</t>
  </si>
  <si>
    <t>CARTESVILLE</t>
  </si>
  <si>
    <t>JACKSON</t>
  </si>
  <si>
    <t>ST PAUL</t>
  </si>
  <si>
    <t>CHARLOTTE</t>
  </si>
  <si>
    <t>MANITOBA</t>
  </si>
  <si>
    <t>WILTON</t>
  </si>
  <si>
    <t>SAYREVILLE</t>
  </si>
  <si>
    <t>SAND SPRINGS</t>
  </si>
  <si>
    <t>PERTH AMBOY</t>
  </si>
  <si>
    <t>KNOXVILLE</t>
  </si>
  <si>
    <t>JACKSONVILLE</t>
  </si>
  <si>
    <t>CUCAMONGA</t>
  </si>
  <si>
    <t>CAMBRIDGE</t>
  </si>
  <si>
    <t>BEAUMONT</t>
  </si>
  <si>
    <t>ON BRASIL</t>
  </si>
  <si>
    <t>ON ESPECIAIS</t>
  </si>
  <si>
    <t>ON AM. SUL</t>
  </si>
  <si>
    <t>ON AM. NORTE</t>
  </si>
  <si>
    <t>CAPACIDADES DE LAMINADO - FONTE 20-F</t>
  </si>
  <si>
    <t>AGUAFUNDA</t>
  </si>
  <si>
    <t>SOROCABA</t>
  </si>
  <si>
    <t>AZKOITIA</t>
  </si>
  <si>
    <t>VITORIA</t>
  </si>
  <si>
    <t>CALVERT CITY</t>
  </si>
  <si>
    <t>JOLIET</t>
  </si>
  <si>
    <t>12. Lab Data Science de Capacidades</t>
  </si>
  <si>
    <t>Brasil</t>
  </si>
  <si>
    <t>EUA</t>
  </si>
  <si>
    <t>Uruguai</t>
  </si>
  <si>
    <t>Espanha</t>
  </si>
  <si>
    <t xml:space="preserve">ON América do Norte </t>
  </si>
  <si>
    <t xml:space="preserve">ON Brasil </t>
  </si>
  <si>
    <t>3T20</t>
  </si>
  <si>
    <t xml:space="preserve">Depreciação &amp; Amortização </t>
  </si>
  <si>
    <t>TOTAL DO PASSIVO E PATRIMONIO LÍQUIDO</t>
  </si>
  <si>
    <t>4T20</t>
  </si>
  <si>
    <t>obs: Não são consideradas as capacidade das usinas temporariamente desligadas.</t>
  </si>
  <si>
    <t>1T21</t>
  </si>
  <si>
    <t>SILAT</t>
  </si>
  <si>
    <t>2T21</t>
  </si>
  <si>
    <t>3T21</t>
  </si>
  <si>
    <t>4T21</t>
  </si>
  <si>
    <t>Reorganização Societária Mexico</t>
  </si>
  <si>
    <t>Gratificação especial a operadores</t>
  </si>
  <si>
    <t>(+) Impactos de usinas paradas</t>
  </si>
  <si>
    <t>(+) Perdas pela não recuperabilidade de ativos</t>
  </si>
  <si>
    <t>(-) Reorganização Societária Mexico</t>
  </si>
  <si>
    <t>1T22</t>
  </si>
  <si>
    <t xml:space="preserve">      Integrada¹</t>
  </si>
  <si>
    <t>2T22</t>
  </si>
  <si>
    <t>¹ obs: Ouro Branco, Divinópolis e Barão de cocais.</t>
  </si>
  <si>
    <t>Outros*</t>
  </si>
  <si>
    <t>3T22</t>
  </si>
  <si>
    <t>¹ Aquisição de participação adicional de 3,65% na controlada Siderúrgica Latino Americana S.A</t>
  </si>
  <si>
    <t>46¹</t>
  </si>
  <si>
    <t>Moeda Americana (Dólar)</t>
  </si>
  <si>
    <t>1 Produtos complementares para formação da carga fria de 1,1 t. Essa composição pode ser ajustada de acordo com a disponibilidade e preço dessas matérias-primas, respeitando uma utilização máxima de Ferro Gusa de 40%.</t>
  </si>
  <si>
    <t>4T22</t>
  </si>
  <si>
    <t>Distribuição</t>
  </si>
  <si>
    <t>Operação América do Sul</t>
  </si>
  <si>
    <t>DÍVIDA BRUTA - VENCIMENTO (R$ bilhões)</t>
  </si>
  <si>
    <t>Construção</t>
  </si>
  <si>
    <t>Automotivo</t>
  </si>
  <si>
    <t>Não automotivo</t>
  </si>
  <si>
    <t>Operação Aços Especiais (Brasil e EUA)</t>
  </si>
  <si>
    <t>1T23</t>
  </si>
  <si>
    <t>* Inclui investimentos da Gerdau Next</t>
  </si>
  <si>
    <t>(-) Recuperação de créditos / provisões</t>
  </si>
  <si>
    <t>(-) Atualização de créditos tributários</t>
  </si>
  <si>
    <r>
      <t xml:space="preserve">ON Brasil: </t>
    </r>
    <r>
      <rPr>
        <sz val="11"/>
        <color indexed="18"/>
        <rFont val="Barlow"/>
      </rPr>
      <t>vergalhões, barras, perfis, arames, chapas grossas, bobinas laminadas a quente, tarugos, blocos, placas, fio-máquina e perfis estruturais</t>
    </r>
  </si>
  <si>
    <r>
      <rPr>
        <b/>
        <sz val="11"/>
        <color indexed="18"/>
        <rFont val="Barlow"/>
      </rPr>
      <t>ON América do Norte:</t>
    </r>
    <r>
      <rPr>
        <sz val="11"/>
        <color indexed="18"/>
        <rFont val="Barlow"/>
      </rPr>
      <t xml:space="preserve">  vergalhões, barras, fio-máquina, perfis estruturais, perfis e tarugos</t>
    </r>
  </si>
  <si>
    <r>
      <t xml:space="preserve">ON América do Sul: </t>
    </r>
    <r>
      <rPr>
        <sz val="11"/>
        <color indexed="18"/>
        <rFont val="Barlow"/>
      </rPr>
      <t xml:space="preserve"> vergalhões, barras, arames, perfis e tarugos</t>
    </r>
  </si>
  <si>
    <r>
      <rPr>
        <b/>
        <sz val="11"/>
        <color indexed="18"/>
        <rFont val="Barlow"/>
      </rPr>
      <t>ON Aços Especiais:</t>
    </r>
    <r>
      <rPr>
        <sz val="11"/>
        <color indexed="18"/>
        <rFont val="Barlow"/>
      </rPr>
      <t xml:space="preserve"> barras, fio-máquina, tarugos e blocos</t>
    </r>
  </si>
  <si>
    <t>2T23</t>
  </si>
  <si>
    <t>3T23</t>
  </si>
  <si>
    <t>4T23</t>
  </si>
  <si>
    <t>2031 e após</t>
  </si>
  <si>
    <t>1T24</t>
  </si>
  <si>
    <t>397*</t>
  </si>
  <si>
    <t>495*</t>
  </si>
  <si>
    <t>* Unidades temporariamente paralisadas</t>
  </si>
  <si>
    <t>CAPACIDADES DE AÇO BRUTO - FONTE 20-F (2023  como referência de Governança Corporativa das operações)</t>
  </si>
  <si>
    <t>264*</t>
  </si>
  <si>
    <t>280*</t>
  </si>
  <si>
    <t>250*</t>
  </si>
  <si>
    <t>370*</t>
  </si>
  <si>
    <t>360*</t>
  </si>
  <si>
    <t>299*</t>
  </si>
  <si>
    <t>Fluxo de Caixa Livre (Ajustado)</t>
  </si>
  <si>
    <t>(-) EBITDA Prop JVs, líquido dividendos recebidos</t>
  </si>
  <si>
    <t>(+/-) Variação no Capital de Giro</t>
  </si>
  <si>
    <t>(-) Pagamento de juros de financiamentos e juros de arrendamento</t>
  </si>
  <si>
    <t>(-) Pagamento de imposto de renda e contribuição social</t>
  </si>
  <si>
    <t>(-) CAPEX</t>
  </si>
  <si>
    <t>(-) Intangiveis e arrendamento mercantil</t>
  </si>
  <si>
    <t>(+/-) Demais Variações</t>
  </si>
  <si>
    <t>Reconciliação Demonstração do Fluxo de Caixa x Fluxo de Caixa Livre (Ajustado)</t>
  </si>
  <si>
    <t>(+) Aplicações Financeiras</t>
  </si>
  <si>
    <t>(-) Resgates de Aplicações Financeiras</t>
  </si>
  <si>
    <t>(-) Adições de imobilizado</t>
  </si>
  <si>
    <t>(-) Adições de outros ativos intangíveis</t>
  </si>
  <si>
    <t>(-) Pagamento de arrendamento mercantil</t>
  </si>
  <si>
    <t>13. Fluxo de Caixa Livre</t>
  </si>
  <si>
    <t>(-) Ajuste Itens Extraordinários (venda de ativos)</t>
  </si>
  <si>
    <t>CÂMBIO (US$)</t>
  </si>
  <si>
    <t>Câmbio médio</t>
  </si>
  <si>
    <r>
      <t>Câmbio final</t>
    </r>
    <r>
      <rPr>
        <sz val="10"/>
        <color rgb="FFFF0000"/>
        <rFont val="Barlow"/>
      </rPr>
      <t xml:space="preserve"> </t>
    </r>
  </si>
  <si>
    <t>Caixa líquido gerado pelas atividades operacionais ¹</t>
  </si>
  <si>
    <t>(=) Fluxo de Caixa Livre (Ajustado) ²</t>
  </si>
  <si>
    <t>¹ Medição contábil divulgada na Demonstração dos Fluxos de Caixa da Companhia.</t>
  </si>
  <si>
    <t>² Medição não contábil elaborada pela Companhia para demonstrar o Fluxo de Caixa Livre.</t>
  </si>
  <si>
    <t>Ajuste Itens Extraordinários (venda de ativos)</t>
  </si>
  <si>
    <t>CUSTO FIXO</t>
  </si>
  <si>
    <t>CUSTO VARIÁVEL</t>
  </si>
  <si>
    <t>330*</t>
  </si>
  <si>
    <t>193*</t>
  </si>
  <si>
    <t>167*</t>
  </si>
  <si>
    <t>2T24</t>
  </si>
  <si>
    <t>Recuperação de empréstimos compulsórios Eletrobras</t>
  </si>
  <si>
    <t>(-) Recuperação de empréstimos compulsórios Eletrobras</t>
  </si>
  <si>
    <t>Custo médio da Dívida denominada em USD (%)</t>
  </si>
  <si>
    <t>Custo médio da Dívida denominada em R$ (%)</t>
  </si>
  <si>
    <t>106,7% do CDI</t>
  </si>
  <si>
    <t>Custos das Vendas</t>
  </si>
  <si>
    <t>% dos custos de produção</t>
  </si>
  <si>
    <t>Pessoal e outros custos operacionais</t>
  </si>
  <si>
    <t>CPP = ~90% do CVT, em base histórica</t>
  </si>
  <si>
    <t>160*</t>
  </si>
  <si>
    <t>420*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</si>
</sst>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(* #,##0_);_(* \(#,##0\);_(* &quot;-&quot;??_);_(@_)"/>
    <numFmt numFmtId="165" formatCode="_(* #,##0.0_);_(* \(#,##0.0\);_(* &quot;-&quot;??_);_(@_)"/>
    <numFmt numFmtId="166" formatCode="0.0%"/>
    <numFmt numFmtId="167" formatCode="[$-416]mmmm\-yy;@"/>
    <numFmt numFmtId="168" formatCode="_-* #,##0.00\ _€_-;\-* #,##0.00\ _€_-;_-* &quot;-&quot;??\ _€_-;_-@_-"/>
    <numFmt numFmtId="169" formatCode="_-* #,##0_-;\-* #,##0_-;_-* &quot;-&quot;??_-;_-@_-"/>
    <numFmt numFmtId="170" formatCode="_-* #,##0.0000_-;\-* #,##0.0000_-;_-* &quot;-&quot;??_-;_-@_-"/>
  </numFmts>
  <fonts count="13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u/>
      <sz val="10"/>
      <color indexed="5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sz val="10"/>
      <name val="Verdana"/>
      <family val="2"/>
    </font>
    <font>
      <b/>
      <sz val="10"/>
      <color indexed="18"/>
      <name val="Verdana"/>
      <family val="2"/>
    </font>
    <font>
      <b/>
      <sz val="10"/>
      <name val="Verdana"/>
      <family val="2"/>
    </font>
    <font>
      <sz val="10"/>
      <color indexed="18"/>
      <name val="Verdana"/>
      <family val="2"/>
    </font>
    <font>
      <sz val="10"/>
      <color indexed="10"/>
      <name val="Verdana"/>
      <family val="2"/>
    </font>
    <font>
      <i/>
      <sz val="10"/>
      <name val="Verdana"/>
      <family val="2"/>
    </font>
    <font>
      <b/>
      <sz val="11"/>
      <color indexed="18"/>
      <name val="Verdana"/>
      <family val="2"/>
    </font>
    <font>
      <b/>
      <sz val="10"/>
      <color indexed="44"/>
      <name val="Verdana"/>
      <family val="2"/>
    </font>
    <font>
      <b/>
      <sz val="12"/>
      <color indexed="18"/>
      <name val="Verdana"/>
      <family val="2"/>
    </font>
    <font>
      <b/>
      <sz val="14"/>
      <color indexed="18"/>
      <name val="Verdana"/>
      <family val="2"/>
    </font>
    <font>
      <sz val="11"/>
      <name val="Verdana"/>
      <family val="2"/>
    </font>
    <font>
      <sz val="11"/>
      <color indexed="18"/>
      <name val="Verdana"/>
      <family val="2"/>
    </font>
    <font>
      <sz val="10"/>
      <name val="MS Sans Serif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Barlow"/>
    </font>
    <font>
      <b/>
      <sz val="28"/>
      <color indexed="18"/>
      <name val="Barlow"/>
    </font>
    <font>
      <b/>
      <sz val="10"/>
      <color indexed="18"/>
      <name val="Barlow"/>
    </font>
    <font>
      <b/>
      <i/>
      <sz val="10"/>
      <color indexed="18"/>
      <name val="Barlow"/>
    </font>
    <font>
      <u/>
      <sz val="10"/>
      <color indexed="52"/>
      <name val="Barlow"/>
    </font>
    <font>
      <u/>
      <sz val="10"/>
      <color indexed="12"/>
      <name val="Barlow"/>
    </font>
    <font>
      <b/>
      <sz val="10"/>
      <name val="Barlow"/>
    </font>
    <font>
      <sz val="10"/>
      <color indexed="18"/>
      <name val="Barlow"/>
    </font>
    <font>
      <sz val="12"/>
      <name val="Barlow"/>
    </font>
    <font>
      <b/>
      <sz val="12"/>
      <color indexed="18"/>
      <name val="Barlow"/>
    </font>
    <font>
      <u/>
      <sz val="12"/>
      <color indexed="18"/>
      <name val="Barlow"/>
    </font>
    <font>
      <sz val="12"/>
      <color indexed="18"/>
      <name val="Barlow"/>
    </font>
    <font>
      <b/>
      <sz val="12"/>
      <color indexed="23"/>
      <name val="Barlow"/>
    </font>
    <font>
      <b/>
      <sz val="9"/>
      <color indexed="18"/>
      <name val="Barlow"/>
    </font>
    <font>
      <sz val="9"/>
      <color indexed="18"/>
      <name val="Barlow"/>
    </font>
    <font>
      <sz val="9"/>
      <name val="Barlow"/>
    </font>
    <font>
      <b/>
      <sz val="10"/>
      <color indexed="44"/>
      <name val="Barlow"/>
    </font>
    <font>
      <sz val="10"/>
      <color indexed="10"/>
      <name val="Barlow"/>
    </font>
    <font>
      <i/>
      <sz val="10"/>
      <name val="Barlow"/>
    </font>
    <font>
      <sz val="11"/>
      <color indexed="18"/>
      <name val="Barlow"/>
    </font>
    <font>
      <b/>
      <sz val="11"/>
      <color indexed="18"/>
      <name val="Barlow"/>
    </font>
    <font>
      <b/>
      <sz val="11"/>
      <name val="Barlow"/>
    </font>
    <font>
      <sz val="11"/>
      <name val="Barlow"/>
    </font>
    <font>
      <b/>
      <sz val="10"/>
      <color indexed="23"/>
      <name val="Barlow"/>
    </font>
    <font>
      <b/>
      <i/>
      <sz val="10"/>
      <color indexed="23"/>
      <name val="Barlow"/>
    </font>
    <font>
      <b/>
      <u/>
      <sz val="12"/>
      <color indexed="52"/>
      <name val="Barlow"/>
    </font>
    <font>
      <vertAlign val="superscript"/>
      <sz val="12"/>
      <color indexed="62"/>
      <name val="Barlow"/>
    </font>
    <font>
      <b/>
      <sz val="11"/>
      <color indexed="12"/>
      <name val="Barlow"/>
    </font>
    <font>
      <sz val="11"/>
      <color indexed="10"/>
      <name val="Barlow"/>
    </font>
    <font>
      <sz val="11"/>
      <name val="Barlow "/>
    </font>
    <font>
      <b/>
      <sz val="11"/>
      <color indexed="18"/>
      <name val="Barlow "/>
    </font>
    <font>
      <sz val="11"/>
      <color indexed="18"/>
      <name val="Barlow "/>
    </font>
    <font>
      <i/>
      <sz val="11"/>
      <name val="Barlow "/>
    </font>
    <font>
      <sz val="8"/>
      <color indexed="18"/>
      <name val="Barlow"/>
    </font>
    <font>
      <b/>
      <sz val="11"/>
      <color indexed="9"/>
      <name val="Barlow"/>
    </font>
    <font>
      <sz val="10"/>
      <name val="Arial"/>
      <family val="2"/>
    </font>
    <font>
      <b/>
      <i/>
      <sz val="11"/>
      <color indexed="18"/>
      <name val="Barlow "/>
    </font>
    <font>
      <i/>
      <sz val="11"/>
      <color indexed="18"/>
      <name val="Barlow "/>
    </font>
    <font>
      <sz val="8"/>
      <color indexed="18"/>
      <name val="Verdana"/>
      <family val="2"/>
    </font>
    <font>
      <b/>
      <sz val="16"/>
      <name val="Barlow"/>
    </font>
    <font>
      <sz val="11"/>
      <color theme="1"/>
      <name val="Calibri"/>
      <family val="2"/>
      <scheme val="minor"/>
    </font>
    <font>
      <sz val="10"/>
      <color theme="4" tint="-0.249977111117893"/>
      <name val="Verdana"/>
      <family val="2"/>
    </font>
    <font>
      <b/>
      <sz val="8"/>
      <color theme="4" tint="-0.249977111117893"/>
      <name val="Verdana"/>
      <family val="2"/>
    </font>
    <font>
      <b/>
      <sz val="11"/>
      <color indexed="1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18"/>
      <name val="Calibri"/>
      <family val="2"/>
      <scheme val="minor"/>
    </font>
    <font>
      <b/>
      <sz val="11"/>
      <color indexed="44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indexed="10"/>
      <name val="Calibri"/>
      <family val="2"/>
      <scheme val="minor"/>
    </font>
    <font>
      <sz val="10"/>
      <color rgb="FFFF0000"/>
      <name val="Verdana"/>
      <family val="2"/>
    </font>
    <font>
      <b/>
      <sz val="12"/>
      <color rgb="FFFFC000"/>
      <name val="Barlow"/>
    </font>
    <font>
      <b/>
      <sz val="10"/>
      <color rgb="FF002060"/>
      <name val="Barlow"/>
    </font>
    <font>
      <sz val="12"/>
      <color rgb="FF002060"/>
      <name val="Barlow"/>
    </font>
    <font>
      <sz val="10"/>
      <color rgb="FF002060"/>
      <name val="Barlow"/>
    </font>
    <font>
      <sz val="11"/>
      <color rgb="FF002060"/>
      <name val="Barlow"/>
    </font>
    <font>
      <b/>
      <u/>
      <sz val="12"/>
      <color theme="0" tint="-0.499984740745262"/>
      <name val="Barlow"/>
    </font>
    <font>
      <b/>
      <sz val="11"/>
      <color theme="1" tint="0.499984740745262"/>
      <name val="Barlow"/>
    </font>
    <font>
      <b/>
      <sz val="11"/>
      <color rgb="FF002060"/>
      <name val="Barlow"/>
    </font>
    <font>
      <sz val="11"/>
      <color rgb="FFFF0000"/>
      <name val="Barlow"/>
    </font>
    <font>
      <sz val="10"/>
      <color rgb="FF002060"/>
      <name val="Verdana"/>
      <family val="2"/>
    </font>
    <font>
      <b/>
      <sz val="11"/>
      <color rgb="FF002060"/>
      <name val="Trebuchet MS"/>
      <family val="2"/>
    </font>
    <font>
      <sz val="9"/>
      <color rgb="FF002060"/>
      <name val="Verdana"/>
      <family val="2"/>
    </font>
    <font>
      <b/>
      <sz val="10"/>
      <color rgb="FF002060"/>
      <name val="Verdana"/>
      <family val="2"/>
    </font>
    <font>
      <i/>
      <sz val="10"/>
      <color rgb="FF002060"/>
      <name val="Barlow"/>
    </font>
    <font>
      <i/>
      <sz val="10"/>
      <color rgb="FF002060"/>
      <name val="Verdana"/>
      <family val="2"/>
    </font>
    <font>
      <b/>
      <sz val="12"/>
      <color theme="3" tint="-0.249977111117893"/>
      <name val="Barlow"/>
    </font>
    <font>
      <b/>
      <sz val="11"/>
      <color theme="3" tint="-0.249977111117893"/>
      <name val="Barlow"/>
    </font>
    <font>
      <sz val="11"/>
      <color theme="3" tint="-0.249977111117893"/>
      <name val="Barlow"/>
    </font>
    <font>
      <sz val="12"/>
      <color theme="4" tint="-0.499984740745262"/>
      <name val="Barlow"/>
    </font>
    <font>
      <sz val="12"/>
      <color theme="0" tint="-0.499984740745262"/>
      <name val="Barlow"/>
    </font>
    <font>
      <sz val="11"/>
      <color rgb="FF002060"/>
      <name val="Barlow "/>
    </font>
    <font>
      <b/>
      <sz val="11"/>
      <color rgb="FF002060"/>
      <name val="Barlow "/>
    </font>
    <font>
      <sz val="11"/>
      <color theme="0"/>
      <name val="Barlow"/>
    </font>
    <font>
      <b/>
      <sz val="11"/>
      <color theme="3"/>
      <name val="Barlow"/>
    </font>
    <font>
      <sz val="11"/>
      <color theme="3"/>
      <name val="Barlow"/>
    </font>
    <font>
      <sz val="11"/>
      <color theme="1" tint="0.499984740745262"/>
      <name val="Barlow"/>
    </font>
    <font>
      <u/>
      <sz val="10"/>
      <color rgb="FF008080"/>
      <name val="Barlow"/>
    </font>
    <font>
      <u/>
      <sz val="12"/>
      <color rgb="FF008080"/>
      <name val="Barlow"/>
    </font>
    <font>
      <b/>
      <sz val="11"/>
      <color theme="0"/>
      <name val="Barlow"/>
    </font>
    <font>
      <sz val="8"/>
      <color theme="0" tint="-0.499984740745262"/>
      <name val="Barlow"/>
    </font>
    <font>
      <b/>
      <sz val="9"/>
      <color rgb="FF002060"/>
      <name val="Barlow"/>
    </font>
    <font>
      <b/>
      <sz val="9"/>
      <name val="Barlow"/>
    </font>
    <font>
      <sz val="11"/>
      <name val="Calibri"/>
      <family val="2"/>
    </font>
    <font>
      <b/>
      <sz val="11"/>
      <name val="Calibri"/>
      <family val="2"/>
    </font>
    <font>
      <sz val="11"/>
      <color rgb="FFFF0000"/>
      <name val="Calibri"/>
      <family val="2"/>
    </font>
    <font>
      <sz val="10"/>
      <color theme="1" tint="0.499984740745262"/>
      <name val="Barlow"/>
    </font>
    <font>
      <b/>
      <sz val="10"/>
      <color rgb="FFFF0000"/>
      <name val="Arial"/>
      <family val="2"/>
    </font>
    <font>
      <b/>
      <sz val="10"/>
      <color rgb="FFFF0000"/>
      <name val="Arial"/>
      <family val="1"/>
      <charset val="2"/>
    </font>
    <font>
      <sz val="10"/>
      <color rgb="FFFF0000"/>
      <name val="Barlow"/>
    </font>
    <font>
      <sz val="11"/>
      <color rgb="FFFF0000"/>
      <name val="Barlow "/>
    </font>
    <font>
      <sz val="9"/>
      <color rgb="FF001F5F"/>
      <name val="Verdana"/>
      <family val="2"/>
    </font>
  </fonts>
  <fills count="3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thick">
        <color indexed="23"/>
      </bottom>
      <diagonal/>
    </border>
    <border>
      <left style="mediumDashed">
        <color indexed="64"/>
      </left>
      <right style="mediumDashed">
        <color indexed="64"/>
      </right>
      <top/>
      <bottom/>
      <diagonal/>
    </border>
    <border>
      <left style="mediumDashed">
        <color indexed="64"/>
      </left>
      <right style="mediumDashed">
        <color indexed="64"/>
      </right>
      <top/>
      <bottom style="mediumDashed">
        <color indexed="64"/>
      </bottom>
      <diagonal/>
    </border>
    <border>
      <left style="mediumDashed">
        <color indexed="64"/>
      </left>
      <right style="mediumDashed">
        <color indexed="64"/>
      </right>
      <top style="mediumDashed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theme="0" tint="-0.34998626667073579"/>
      </top>
      <bottom/>
      <diagonal/>
    </border>
    <border>
      <left/>
      <right/>
      <top/>
      <bottom style="mediumDashed">
        <color theme="4" tint="-0.249977111117893"/>
      </bottom>
      <diagonal/>
    </border>
    <border>
      <left/>
      <right/>
      <top style="mediumDashed">
        <color theme="4" tint="-0.249977111117893"/>
      </top>
      <bottom/>
      <diagonal/>
    </border>
    <border>
      <left/>
      <right/>
      <top/>
      <bottom style="thick">
        <color theme="0" tint="-0.499984740745262"/>
      </bottom>
      <diagonal/>
    </border>
    <border>
      <left/>
      <right/>
      <top/>
      <bottom style="medium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7">
    <xf numFmtId="0" fontId="0" fillId="0" borderId="0"/>
    <xf numFmtId="0" fontId="36" fillId="0" borderId="0"/>
    <xf numFmtId="0" fontId="36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10" fillId="4" borderId="0" applyNumberFormat="0" applyBorder="0" applyAlignment="0" applyProtection="0"/>
    <xf numFmtId="0" fontId="11" fillId="16" borderId="1" applyNumberFormat="0" applyAlignment="0" applyProtection="0"/>
    <xf numFmtId="0" fontId="12" fillId="17" borderId="2" applyNumberFormat="0" applyAlignment="0" applyProtection="0"/>
    <xf numFmtId="0" fontId="13" fillId="0" borderId="3" applyNumberFormat="0" applyFill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21" borderId="0" applyNumberFormat="0" applyBorder="0" applyAlignment="0" applyProtection="0"/>
    <xf numFmtId="0" fontId="14" fillId="7" borderId="1" applyNumberFormat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5" fillId="0" borderId="0"/>
    <xf numFmtId="0" fontId="78" fillId="0" borderId="0"/>
    <xf numFmtId="0" fontId="36" fillId="22" borderId="4" applyNumberFormat="0" applyFont="0" applyAlignment="0" applyProtection="0"/>
    <xf numFmtId="9" fontId="5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5" fillId="16" borderId="5" applyNumberFormat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6" applyNumberFormat="0" applyFill="0" applyAlignment="0" applyProtection="0"/>
    <xf numFmtId="0" fontId="20" fillId="0" borderId="7" applyNumberFormat="0" applyFill="0" applyAlignment="0" applyProtection="0"/>
    <xf numFmtId="0" fontId="21" fillId="0" borderId="8" applyNumberFormat="0" applyFill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43" fontId="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</cellStyleXfs>
  <cellXfs count="487">
    <xf numFmtId="0" fontId="0" fillId="0" borderId="0" xfId="0"/>
    <xf numFmtId="0" fontId="23" fillId="23" borderId="0" xfId="0" applyFont="1" applyFill="1"/>
    <xf numFmtId="0" fontId="23" fillId="0" borderId="0" xfId="0" applyFont="1"/>
    <xf numFmtId="0" fontId="24" fillId="23" borderId="0" xfId="0" applyFont="1" applyFill="1"/>
    <xf numFmtId="0" fontId="26" fillId="23" borderId="0" xfId="0" applyFont="1" applyFill="1"/>
    <xf numFmtId="164" fontId="25" fillId="23" borderId="0" xfId="50" applyNumberFormat="1" applyFont="1" applyFill="1"/>
    <xf numFmtId="164" fontId="23" fillId="23" borderId="0" xfId="0" applyNumberFormat="1" applyFont="1" applyFill="1"/>
    <xf numFmtId="0" fontId="28" fillId="23" borderId="0" xfId="0" applyFont="1" applyFill="1"/>
    <xf numFmtId="0" fontId="30" fillId="23" borderId="0" xfId="0" applyFont="1" applyFill="1"/>
    <xf numFmtId="0" fontId="24" fillId="0" borderId="0" xfId="0" applyFont="1" applyAlignment="1">
      <alignment horizontal="center" vertical="center" wrapText="1"/>
    </xf>
    <xf numFmtId="0" fontId="23" fillId="23" borderId="0" xfId="0" applyFont="1" applyFill="1" applyAlignment="1">
      <alignment vertical="center"/>
    </xf>
    <xf numFmtId="0" fontId="31" fillId="0" borderId="0" xfId="0" applyFont="1"/>
    <xf numFmtId="0" fontId="25" fillId="23" borderId="0" xfId="0" applyFont="1" applyFill="1" applyAlignment="1">
      <alignment vertical="center"/>
    </xf>
    <xf numFmtId="0" fontId="24" fillId="0" borderId="0" xfId="0" applyFont="1" applyAlignment="1">
      <alignment vertical="center" wrapText="1"/>
    </xf>
    <xf numFmtId="0" fontId="32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27" fillId="0" borderId="0" xfId="0" applyFont="1"/>
    <xf numFmtId="0" fontId="23" fillId="26" borderId="0" xfId="0" applyFont="1" applyFill="1"/>
    <xf numFmtId="1" fontId="23" fillId="23" borderId="0" xfId="0" applyNumberFormat="1" applyFont="1" applyFill="1"/>
    <xf numFmtId="0" fontId="23" fillId="0" borderId="0" xfId="0" applyFont="1" applyAlignment="1">
      <alignment vertical="center"/>
    </xf>
    <xf numFmtId="3" fontId="23" fillId="0" borderId="0" xfId="0" applyNumberFormat="1" applyFont="1"/>
    <xf numFmtId="14" fontId="23" fillId="0" borderId="0" xfId="0" applyNumberFormat="1" applyFont="1"/>
    <xf numFmtId="0" fontId="29" fillId="0" borderId="0" xfId="0" applyFont="1"/>
    <xf numFmtId="0" fontId="23" fillId="0" borderId="0" xfId="0" applyFont="1" applyAlignment="1">
      <alignment horizontal="center" vertical="center"/>
    </xf>
    <xf numFmtId="0" fontId="34" fillId="26" borderId="0" xfId="0" applyFont="1" applyFill="1" applyAlignment="1">
      <alignment horizontal="center" vertical="center"/>
    </xf>
    <xf numFmtId="0" fontId="33" fillId="26" borderId="0" xfId="0" applyFont="1" applyFill="1"/>
    <xf numFmtId="43" fontId="34" fillId="26" borderId="0" xfId="50" applyFont="1" applyFill="1" applyAlignment="1">
      <alignment horizontal="center" vertical="center"/>
    </xf>
    <xf numFmtId="0" fontId="7" fillId="0" borderId="0" xfId="32" applyAlignment="1" applyProtection="1"/>
    <xf numFmtId="0" fontId="79" fillId="0" borderId="0" xfId="0" applyFont="1"/>
    <xf numFmtId="0" fontId="80" fillId="0" borderId="0" xfId="0" applyFont="1"/>
    <xf numFmtId="0" fontId="81" fillId="26" borderId="0" xfId="0" applyFont="1" applyFill="1" applyAlignment="1">
      <alignment horizontal="center" vertical="center" wrapText="1"/>
    </xf>
    <xf numFmtId="0" fontId="82" fillId="23" borderId="0" xfId="0" applyFont="1" applyFill="1"/>
    <xf numFmtId="0" fontId="81" fillId="23" borderId="0" xfId="0" applyFont="1" applyFill="1"/>
    <xf numFmtId="164" fontId="83" fillId="23" borderId="0" xfId="50" applyNumberFormat="1" applyFont="1" applyFill="1"/>
    <xf numFmtId="164" fontId="82" fillId="23" borderId="0" xfId="0" applyNumberFormat="1" applyFont="1" applyFill="1"/>
    <xf numFmtId="0" fontId="81" fillId="23" borderId="0" xfId="0" applyFont="1" applyFill="1" applyAlignment="1">
      <alignment horizontal="left" vertical="center"/>
    </xf>
    <xf numFmtId="0" fontId="81" fillId="23" borderId="0" xfId="0" applyFont="1" applyFill="1" applyAlignment="1">
      <alignment horizontal="center" vertical="center" wrapText="1"/>
    </xf>
    <xf numFmtId="0" fontId="84" fillId="23" borderId="0" xfId="0" applyFont="1" applyFill="1"/>
    <xf numFmtId="0" fontId="84" fillId="26" borderId="0" xfId="0" applyFont="1" applyFill="1"/>
    <xf numFmtId="0" fontId="81" fillId="23" borderId="0" xfId="0" applyFont="1" applyFill="1" applyAlignment="1">
      <alignment vertical="center"/>
    </xf>
    <xf numFmtId="0" fontId="82" fillId="23" borderId="0" xfId="0" applyFont="1" applyFill="1" applyAlignment="1">
      <alignment vertical="center"/>
    </xf>
    <xf numFmtId="37" fontId="81" fillId="23" borderId="0" xfId="0" applyNumberFormat="1" applyFont="1" applyFill="1" applyAlignment="1">
      <alignment horizontal="right"/>
    </xf>
    <xf numFmtId="0" fontId="82" fillId="27" borderId="0" xfId="0" applyFont="1" applyFill="1"/>
    <xf numFmtId="0" fontId="82" fillId="26" borderId="0" xfId="0" applyFont="1" applyFill="1"/>
    <xf numFmtId="37" fontId="84" fillId="23" borderId="0" xfId="0" applyNumberFormat="1" applyFont="1" applyFill="1" applyAlignment="1">
      <alignment horizontal="center"/>
    </xf>
    <xf numFmtId="37" fontId="82" fillId="23" borderId="0" xfId="0" applyNumberFormat="1" applyFont="1" applyFill="1"/>
    <xf numFmtId="49" fontId="82" fillId="23" borderId="0" xfId="0" applyNumberFormat="1" applyFont="1" applyFill="1" applyAlignment="1">
      <alignment wrapText="1"/>
    </xf>
    <xf numFmtId="3" fontId="82" fillId="23" borderId="0" xfId="0" applyNumberFormat="1" applyFont="1" applyFill="1"/>
    <xf numFmtId="49" fontId="81" fillId="23" borderId="0" xfId="0" applyNumberFormat="1" applyFont="1" applyFill="1" applyAlignment="1">
      <alignment horizontal="center"/>
    </xf>
    <xf numFmtId="49" fontId="84" fillId="23" borderId="0" xfId="0" applyNumberFormat="1" applyFont="1" applyFill="1"/>
    <xf numFmtId="0" fontId="85" fillId="23" borderId="0" xfId="0" applyFont="1" applyFill="1"/>
    <xf numFmtId="1" fontId="84" fillId="23" borderId="0" xfId="0" applyNumberFormat="1" applyFont="1" applyFill="1"/>
    <xf numFmtId="0" fontId="81" fillId="25" borderId="10" xfId="0" applyFont="1" applyFill="1" applyBorder="1" applyAlignment="1">
      <alignment vertical="center"/>
    </xf>
    <xf numFmtId="164" fontId="81" fillId="25" borderId="10" xfId="50" applyNumberFormat="1" applyFont="1" applyFill="1" applyBorder="1" applyAlignment="1">
      <alignment vertical="center"/>
    </xf>
    <xf numFmtId="164" fontId="81" fillId="23" borderId="0" xfId="50" applyNumberFormat="1" applyFont="1" applyFill="1" applyAlignment="1">
      <alignment vertical="center"/>
    </xf>
    <xf numFmtId="0" fontId="81" fillId="26" borderId="0" xfId="0" applyFont="1" applyFill="1" applyAlignment="1">
      <alignment vertical="center"/>
    </xf>
    <xf numFmtId="164" fontId="84" fillId="25" borderId="10" xfId="50" applyNumberFormat="1" applyFont="1" applyFill="1" applyBorder="1" applyAlignment="1">
      <alignment vertical="center"/>
    </xf>
    <xf numFmtId="164" fontId="82" fillId="23" borderId="0" xfId="0" applyNumberFormat="1" applyFont="1" applyFill="1" applyAlignment="1">
      <alignment vertical="center"/>
    </xf>
    <xf numFmtId="166" fontId="86" fillId="0" borderId="0" xfId="0" applyNumberFormat="1" applyFont="1" applyAlignment="1">
      <alignment horizontal="left" vertical="center"/>
    </xf>
    <xf numFmtId="0" fontId="87" fillId="23" borderId="0" xfId="0" applyFont="1" applyFill="1" applyAlignment="1">
      <alignment vertical="center"/>
    </xf>
    <xf numFmtId="37" fontId="23" fillId="23" borderId="0" xfId="0" applyNumberFormat="1" applyFont="1" applyFill="1"/>
    <xf numFmtId="0" fontId="23" fillId="23" borderId="16" xfId="0" applyFont="1" applyFill="1" applyBorder="1" applyAlignment="1">
      <alignment vertical="center"/>
    </xf>
    <xf numFmtId="0" fontId="88" fillId="23" borderId="0" xfId="0" applyFont="1" applyFill="1" applyAlignment="1">
      <alignment vertical="center"/>
    </xf>
    <xf numFmtId="0" fontId="38" fillId="23" borderId="0" xfId="0" applyFont="1" applyFill="1"/>
    <xf numFmtId="0" fontId="39" fillId="0" borderId="0" xfId="0" applyFont="1"/>
    <xf numFmtId="0" fontId="40" fillId="23" borderId="0" xfId="0" applyFont="1" applyFill="1"/>
    <xf numFmtId="0" fontId="40" fillId="0" borderId="0" xfId="0" applyFont="1"/>
    <xf numFmtId="167" fontId="41" fillId="23" borderId="0" xfId="0" applyNumberFormat="1" applyFont="1" applyFill="1" applyAlignment="1">
      <alignment horizontal="right"/>
    </xf>
    <xf numFmtId="0" fontId="40" fillId="23" borderId="0" xfId="0" applyFont="1" applyFill="1" applyAlignment="1">
      <alignment horizontal="center"/>
    </xf>
    <xf numFmtId="0" fontId="42" fillId="23" borderId="0" xfId="32" applyFont="1" applyFill="1" applyAlignment="1" applyProtection="1"/>
    <xf numFmtId="0" fontId="43" fillId="23" borderId="0" xfId="32" applyFont="1" applyFill="1" applyAlignment="1" applyProtection="1"/>
    <xf numFmtId="0" fontId="89" fillId="23" borderId="0" xfId="0" applyFont="1" applyFill="1" applyAlignment="1">
      <alignment vertical="center"/>
    </xf>
    <xf numFmtId="0" fontId="90" fillId="23" borderId="0" xfId="0" applyFont="1" applyFill="1" applyAlignment="1">
      <alignment horizontal="center"/>
    </xf>
    <xf numFmtId="0" fontId="91" fillId="23" borderId="0" xfId="0" applyFont="1" applyFill="1"/>
    <xf numFmtId="0" fontId="91" fillId="23" borderId="0" xfId="32" applyFont="1" applyFill="1" applyAlignment="1" applyProtection="1"/>
    <xf numFmtId="0" fontId="92" fillId="23" borderId="0" xfId="0" applyFont="1" applyFill="1"/>
    <xf numFmtId="0" fontId="44" fillId="23" borderId="0" xfId="0" applyFont="1" applyFill="1"/>
    <xf numFmtId="0" fontId="91" fillId="23" borderId="0" xfId="0" applyFont="1" applyFill="1" applyAlignment="1">
      <alignment horizontal="center"/>
    </xf>
    <xf numFmtId="0" fontId="45" fillId="26" borderId="0" xfId="0" applyFont="1" applyFill="1"/>
    <xf numFmtId="0" fontId="38" fillId="26" borderId="0" xfId="0" applyFont="1" applyFill="1"/>
    <xf numFmtId="0" fontId="92" fillId="26" borderId="0" xfId="0" applyFont="1" applyFill="1"/>
    <xf numFmtId="0" fontId="38" fillId="0" borderId="0" xfId="0" applyFont="1"/>
    <xf numFmtId="0" fontId="92" fillId="0" borderId="0" xfId="0" applyFont="1"/>
    <xf numFmtId="0" fontId="91" fillId="26" borderId="0" xfId="0" applyFont="1" applyFill="1"/>
    <xf numFmtId="0" fontId="91" fillId="0" borderId="0" xfId="0" applyFont="1"/>
    <xf numFmtId="0" fontId="46" fillId="26" borderId="0" xfId="0" applyFont="1" applyFill="1" applyAlignment="1">
      <alignment vertical="center"/>
    </xf>
    <xf numFmtId="0" fontId="93" fillId="23" borderId="0" xfId="32" applyFont="1" applyFill="1" applyAlignment="1" applyProtection="1">
      <alignment vertical="center"/>
    </xf>
    <xf numFmtId="0" fontId="47" fillId="0" borderId="0" xfId="0" applyFont="1"/>
    <xf numFmtId="0" fontId="48" fillId="0" borderId="0" xfId="0" applyFont="1"/>
    <xf numFmtId="0" fontId="46" fillId="0" borderId="0" xfId="0" applyFont="1"/>
    <xf numFmtId="0" fontId="49" fillId="0" borderId="0" xfId="0" applyFont="1"/>
    <xf numFmtId="14" fontId="46" fillId="0" borderId="0" xfId="0" applyNumberFormat="1" applyFont="1"/>
    <xf numFmtId="0" fontId="51" fillId="0" borderId="0" xfId="0" applyFont="1"/>
    <xf numFmtId="0" fontId="52" fillId="0" borderId="0" xfId="0" applyFont="1"/>
    <xf numFmtId="0" fontId="53" fillId="0" borderId="0" xfId="0" applyFont="1"/>
    <xf numFmtId="0" fontId="94" fillId="0" borderId="0" xfId="0" applyFont="1" applyAlignment="1">
      <alignment horizontal="left"/>
    </xf>
    <xf numFmtId="164" fontId="52" fillId="0" borderId="0" xfId="0" applyNumberFormat="1" applyFont="1"/>
    <xf numFmtId="0" fontId="45" fillId="0" borderId="0" xfId="0" applyFont="1"/>
    <xf numFmtId="0" fontId="52" fillId="0" borderId="0" xfId="0" applyFont="1" applyAlignment="1">
      <alignment horizontal="left"/>
    </xf>
    <xf numFmtId="0" fontId="45" fillId="0" borderId="0" xfId="0" applyFont="1" applyAlignment="1">
      <alignment vertical="center"/>
    </xf>
    <xf numFmtId="164" fontId="52" fillId="0" borderId="0" xfId="0" applyNumberFormat="1" applyFont="1" applyAlignment="1">
      <alignment vertical="center"/>
    </xf>
    <xf numFmtId="164" fontId="45" fillId="23" borderId="0" xfId="0" applyNumberFormat="1" applyFont="1" applyFill="1"/>
    <xf numFmtId="0" fontId="38" fillId="23" borderId="0" xfId="0" applyFont="1" applyFill="1" applyAlignment="1">
      <alignment vertical="center"/>
    </xf>
    <xf numFmtId="0" fontId="54" fillId="23" borderId="0" xfId="0" applyFont="1" applyFill="1"/>
    <xf numFmtId="164" fontId="44" fillId="23" borderId="0" xfId="50" applyNumberFormat="1" applyFont="1" applyFill="1"/>
    <xf numFmtId="164" fontId="38" fillId="23" borderId="0" xfId="0" applyNumberFormat="1" applyFont="1" applyFill="1"/>
    <xf numFmtId="0" fontId="55" fillId="23" borderId="0" xfId="0" applyFont="1" applyFill="1" applyAlignment="1">
      <alignment horizontal="right"/>
    </xf>
    <xf numFmtId="0" fontId="56" fillId="23" borderId="0" xfId="0" applyFont="1" applyFill="1"/>
    <xf numFmtId="0" fontId="56" fillId="23" borderId="0" xfId="0" quotePrefix="1" applyFont="1" applyFill="1"/>
    <xf numFmtId="0" fontId="57" fillId="23" borderId="0" xfId="0" applyFont="1" applyFill="1"/>
    <xf numFmtId="164" fontId="58" fillId="23" borderId="0" xfId="50" applyNumberFormat="1" applyFont="1" applyFill="1"/>
    <xf numFmtId="164" fontId="59" fillId="23" borderId="0" xfId="50" applyNumberFormat="1" applyFont="1" applyFill="1"/>
    <xf numFmtId="164" fontId="60" fillId="23" borderId="0" xfId="0" applyNumberFormat="1" applyFont="1" applyFill="1"/>
    <xf numFmtId="17" fontId="95" fillId="25" borderId="17" xfId="0" applyNumberFormat="1" applyFont="1" applyFill="1" applyBorder="1" applyAlignment="1">
      <alignment horizontal="center" vertical="center" wrapText="1"/>
    </xf>
    <xf numFmtId="164" fontId="40" fillId="23" borderId="0" xfId="50" applyNumberFormat="1" applyFont="1" applyFill="1"/>
    <xf numFmtId="17" fontId="95" fillId="28" borderId="0" xfId="0" applyNumberFormat="1" applyFont="1" applyFill="1" applyAlignment="1">
      <alignment horizontal="center" vertical="center" wrapText="1"/>
    </xf>
    <xf numFmtId="0" fontId="58" fillId="0" borderId="0" xfId="0" applyFont="1"/>
    <xf numFmtId="0" fontId="63" fillId="0" borderId="0" xfId="32" applyFont="1" applyAlignment="1" applyProtection="1"/>
    <xf numFmtId="0" fontId="96" fillId="27" borderId="0" xfId="0" applyFont="1" applyFill="1"/>
    <xf numFmtId="164" fontId="96" fillId="27" borderId="0" xfId="50" applyNumberFormat="1" applyFont="1" applyFill="1"/>
    <xf numFmtId="164" fontId="96" fillId="27" borderId="18" xfId="50" applyNumberFormat="1" applyFont="1" applyFill="1" applyBorder="1" applyAlignment="1">
      <alignment horizontal="right"/>
    </xf>
    <xf numFmtId="0" fontId="96" fillId="28" borderId="0" xfId="0" applyFont="1" applyFill="1"/>
    <xf numFmtId="164" fontId="96" fillId="28" borderId="0" xfId="50" applyNumberFormat="1" applyFont="1" applyFill="1"/>
    <xf numFmtId="0" fontId="93" fillId="27" borderId="0" xfId="0" applyFont="1" applyFill="1"/>
    <xf numFmtId="164" fontId="93" fillId="27" borderId="0" xfId="50" applyNumberFormat="1" applyFont="1" applyFill="1"/>
    <xf numFmtId="0" fontId="93" fillId="28" borderId="0" xfId="0" applyFont="1" applyFill="1"/>
    <xf numFmtId="164" fontId="93" fillId="28" borderId="0" xfId="50" applyNumberFormat="1" applyFont="1" applyFill="1"/>
    <xf numFmtId="0" fontId="93" fillId="24" borderId="0" xfId="0" applyFont="1" applyFill="1"/>
    <xf numFmtId="0" fontId="58" fillId="26" borderId="0" xfId="0" applyFont="1" applyFill="1" applyAlignment="1">
      <alignment horizontal="center" vertical="center" wrapText="1"/>
    </xf>
    <xf numFmtId="0" fontId="65" fillId="23" borderId="0" xfId="0" applyFont="1" applyFill="1"/>
    <xf numFmtId="164" fontId="60" fillId="23" borderId="0" xfId="50" applyNumberFormat="1" applyFont="1" applyFill="1"/>
    <xf numFmtId="0" fontId="60" fillId="23" borderId="0" xfId="0" applyFont="1" applyFill="1"/>
    <xf numFmtId="0" fontId="66" fillId="23" borderId="0" xfId="0" applyFont="1" applyFill="1" applyAlignment="1">
      <alignment horizontal="right"/>
    </xf>
    <xf numFmtId="0" fontId="66" fillId="26" borderId="0" xfId="0" applyFont="1" applyFill="1" applyAlignment="1">
      <alignment horizontal="right"/>
    </xf>
    <xf numFmtId="0" fontId="58" fillId="28" borderId="11" xfId="0" applyFont="1" applyFill="1" applyBorder="1" applyAlignment="1">
      <alignment horizontal="left" vertical="center"/>
    </xf>
    <xf numFmtId="0" fontId="58" fillId="28" borderId="11" xfId="0" applyFont="1" applyFill="1" applyBorder="1" applyAlignment="1">
      <alignment horizontal="center" vertical="center" wrapText="1"/>
    </xf>
    <xf numFmtId="0" fontId="58" fillId="27" borderId="0" xfId="0" applyFont="1" applyFill="1"/>
    <xf numFmtId="164" fontId="58" fillId="27" borderId="0" xfId="50" applyNumberFormat="1" applyFont="1" applyFill="1"/>
    <xf numFmtId="164" fontId="57" fillId="27" borderId="0" xfId="50" applyNumberFormat="1" applyFont="1" applyFill="1"/>
    <xf numFmtId="37" fontId="57" fillId="27" borderId="0" xfId="0" applyNumberFormat="1" applyFont="1" applyFill="1"/>
    <xf numFmtId="0" fontId="58" fillId="28" borderId="0" xfId="0" applyFont="1" applyFill="1"/>
    <xf numFmtId="164" fontId="57" fillId="28" borderId="0" xfId="50" applyNumberFormat="1" applyFont="1" applyFill="1"/>
    <xf numFmtId="0" fontId="57" fillId="27" borderId="0" xfId="0" applyFont="1" applyFill="1"/>
    <xf numFmtId="0" fontId="57" fillId="28" borderId="0" xfId="0" applyFont="1" applyFill="1"/>
    <xf numFmtId="0" fontId="57" fillId="27" borderId="0" xfId="0" applyFont="1" applyFill="1" applyAlignment="1">
      <alignment horizontal="left" indent="2"/>
    </xf>
    <xf numFmtId="0" fontId="57" fillId="28" borderId="0" xfId="0" applyFont="1" applyFill="1" applyAlignment="1">
      <alignment horizontal="left" indent="2"/>
    </xf>
    <xf numFmtId="0" fontId="58" fillId="28" borderId="17" xfId="0" applyFont="1" applyFill="1" applyBorder="1"/>
    <xf numFmtId="0" fontId="90" fillId="28" borderId="11" xfId="0" applyFont="1" applyFill="1" applyBorder="1" applyAlignment="1">
      <alignment horizontal="center" vertical="center" wrapText="1"/>
    </xf>
    <xf numFmtId="0" fontId="92" fillId="28" borderId="0" xfId="0" applyFont="1" applyFill="1"/>
    <xf numFmtId="0" fontId="96" fillId="28" borderId="11" xfId="0" applyFont="1" applyFill="1" applyBorder="1" applyAlignment="1">
      <alignment horizontal="center" vertical="center" wrapText="1"/>
    </xf>
    <xf numFmtId="164" fontId="81" fillId="28" borderId="0" xfId="50" applyNumberFormat="1" applyFont="1" applyFill="1"/>
    <xf numFmtId="164" fontId="81" fillId="28" borderId="0" xfId="50" applyNumberFormat="1" applyFont="1" applyFill="1" applyAlignment="1">
      <alignment horizontal="center"/>
    </xf>
    <xf numFmtId="0" fontId="82" fillId="28" borderId="0" xfId="0" applyFont="1" applyFill="1"/>
    <xf numFmtId="164" fontId="84" fillId="28" borderId="0" xfId="50" applyNumberFormat="1" applyFont="1" applyFill="1"/>
    <xf numFmtId="164" fontId="84" fillId="28" borderId="0" xfId="50" applyNumberFormat="1" applyFont="1" applyFill="1" applyAlignment="1">
      <alignment horizontal="center"/>
    </xf>
    <xf numFmtId="164" fontId="81" fillId="27" borderId="0" xfId="50" applyNumberFormat="1" applyFont="1" applyFill="1"/>
    <xf numFmtId="164" fontId="84" fillId="27" borderId="0" xfId="50" applyNumberFormat="1" applyFont="1" applyFill="1"/>
    <xf numFmtId="164" fontId="84" fillId="27" borderId="0" xfId="50" applyNumberFormat="1" applyFont="1" applyFill="1" applyAlignment="1">
      <alignment horizontal="center"/>
    </xf>
    <xf numFmtId="0" fontId="93" fillId="23" borderId="0" xfId="0" applyFont="1" applyFill="1" applyAlignment="1">
      <alignment horizontal="left" vertical="center"/>
    </xf>
    <xf numFmtId="0" fontId="58" fillId="28" borderId="0" xfId="0" applyFont="1" applyFill="1" applyAlignment="1">
      <alignment vertical="center"/>
    </xf>
    <xf numFmtId="164" fontId="58" fillId="28" borderId="0" xfId="50" applyNumberFormat="1" applyFont="1" applyFill="1" applyAlignment="1">
      <alignment vertical="center"/>
    </xf>
    <xf numFmtId="164" fontId="57" fillId="28" borderId="0" xfId="50" applyNumberFormat="1" applyFont="1" applyFill="1" applyAlignment="1">
      <alignment vertical="center"/>
    </xf>
    <xf numFmtId="164" fontId="58" fillId="26" borderId="0" xfId="50" applyNumberFormat="1" applyFont="1" applyFill="1" applyAlignment="1">
      <alignment vertical="center"/>
    </xf>
    <xf numFmtId="164" fontId="57" fillId="26" borderId="0" xfId="50" applyNumberFormat="1" applyFont="1" applyFill="1" applyAlignment="1">
      <alignment vertical="center"/>
    </xf>
    <xf numFmtId="0" fontId="58" fillId="23" borderId="0" xfId="0" applyFont="1" applyFill="1" applyAlignment="1">
      <alignment horizontal="left" vertical="center"/>
    </xf>
    <xf numFmtId="0" fontId="60" fillId="23" borderId="0" xfId="0" applyFont="1" applyFill="1" applyAlignment="1">
      <alignment vertical="center"/>
    </xf>
    <xf numFmtId="0" fontId="58" fillId="23" borderId="0" xfId="0" applyFont="1" applyFill="1" applyAlignment="1">
      <alignment vertical="center"/>
    </xf>
    <xf numFmtId="164" fontId="58" fillId="27" borderId="0" xfId="50" applyNumberFormat="1" applyFont="1" applyFill="1" applyAlignment="1">
      <alignment vertical="center"/>
    </xf>
    <xf numFmtId="164" fontId="57" fillId="27" borderId="0" xfId="50" applyNumberFormat="1" applyFont="1" applyFill="1" applyAlignment="1">
      <alignment vertical="center"/>
    </xf>
    <xf numFmtId="0" fontId="57" fillId="27" borderId="0" xfId="0" applyFont="1" applyFill="1" applyAlignment="1">
      <alignment vertical="center"/>
    </xf>
    <xf numFmtId="0" fontId="96" fillId="28" borderId="0" xfId="0" applyFont="1" applyFill="1" applyAlignment="1">
      <alignment vertical="center"/>
    </xf>
    <xf numFmtId="0" fontId="96" fillId="28" borderId="0" xfId="0" applyFont="1" applyFill="1" applyAlignment="1">
      <alignment horizontal="left" vertical="center"/>
    </xf>
    <xf numFmtId="0" fontId="96" fillId="27" borderId="0" xfId="0" applyFont="1" applyFill="1" applyAlignment="1">
      <alignment horizontal="left" vertical="center"/>
    </xf>
    <xf numFmtId="0" fontId="93" fillId="23" borderId="0" xfId="0" applyFont="1" applyFill="1" applyAlignment="1">
      <alignment vertical="center"/>
    </xf>
    <xf numFmtId="0" fontId="86" fillId="23" borderId="0" xfId="0" applyFont="1" applyFill="1" applyAlignment="1">
      <alignment vertical="center"/>
    </xf>
    <xf numFmtId="3" fontId="57" fillId="28" borderId="0" xfId="0" applyNumberFormat="1" applyFont="1" applyFill="1" applyAlignment="1">
      <alignment vertical="center"/>
    </xf>
    <xf numFmtId="164" fontId="97" fillId="23" borderId="0" xfId="50" applyNumberFormat="1" applyFont="1" applyFill="1" applyAlignment="1">
      <alignment vertical="center"/>
    </xf>
    <xf numFmtId="164" fontId="97" fillId="26" borderId="0" xfId="50" applyNumberFormat="1" applyFont="1" applyFill="1" applyAlignment="1">
      <alignment vertical="center"/>
    </xf>
    <xf numFmtId="164" fontId="97" fillId="29" borderId="0" xfId="50" applyNumberFormat="1" applyFont="1" applyFill="1" applyAlignment="1">
      <alignment vertical="center"/>
    </xf>
    <xf numFmtId="0" fontId="57" fillId="0" borderId="0" xfId="0" applyFont="1" applyAlignment="1">
      <alignment vertical="center"/>
    </xf>
    <xf numFmtId="164" fontId="58" fillId="0" borderId="0" xfId="50" applyNumberFormat="1" applyFont="1" applyAlignment="1">
      <alignment vertical="center"/>
    </xf>
    <xf numFmtId="164" fontId="57" fillId="0" borderId="0" xfId="50" applyNumberFormat="1" applyFont="1" applyAlignment="1">
      <alignment vertical="center"/>
    </xf>
    <xf numFmtId="0" fontId="58" fillId="0" borderId="0" xfId="0" applyFont="1" applyAlignment="1">
      <alignment vertical="center"/>
    </xf>
    <xf numFmtId="0" fontId="58" fillId="25" borderId="0" xfId="0" applyFont="1" applyFill="1" applyAlignment="1">
      <alignment vertical="center"/>
    </xf>
    <xf numFmtId="164" fontId="58" fillId="25" borderId="0" xfId="50" applyNumberFormat="1" applyFont="1" applyFill="1" applyAlignment="1">
      <alignment vertical="center"/>
    </xf>
    <xf numFmtId="37" fontId="57" fillId="0" borderId="0" xfId="0" applyNumberFormat="1" applyFont="1" applyAlignment="1">
      <alignment vertical="center"/>
    </xf>
    <xf numFmtId="0" fontId="58" fillId="28" borderId="10" xfId="0" applyFont="1" applyFill="1" applyBorder="1" applyAlignment="1">
      <alignment vertical="center"/>
    </xf>
    <xf numFmtId="164" fontId="58" fillId="28" borderId="10" xfId="50" applyNumberFormat="1" applyFont="1" applyFill="1" applyBorder="1" applyAlignment="1">
      <alignment vertical="center"/>
    </xf>
    <xf numFmtId="0" fontId="58" fillId="27" borderId="0" xfId="0" applyFont="1" applyFill="1" applyAlignment="1">
      <alignment vertical="center"/>
    </xf>
    <xf numFmtId="164" fontId="58" fillId="27" borderId="10" xfId="50" applyNumberFormat="1" applyFont="1" applyFill="1" applyBorder="1" applyAlignment="1">
      <alignment vertical="center"/>
    </xf>
    <xf numFmtId="164" fontId="57" fillId="27" borderId="10" xfId="50" applyNumberFormat="1" applyFont="1" applyFill="1" applyBorder="1" applyAlignment="1">
      <alignment vertical="center"/>
    </xf>
    <xf numFmtId="164" fontId="57" fillId="27" borderId="19" xfId="50" applyNumberFormat="1" applyFont="1" applyFill="1" applyBorder="1" applyAlignment="1">
      <alignment vertical="center"/>
    </xf>
    <xf numFmtId="0" fontId="98" fillId="23" borderId="0" xfId="0" applyFont="1" applyFill="1" applyAlignment="1">
      <alignment vertical="center"/>
    </xf>
    <xf numFmtId="0" fontId="99" fillId="0" borderId="0" xfId="0" applyFont="1" applyAlignment="1">
      <alignment horizontal="left" readingOrder="1"/>
    </xf>
    <xf numFmtId="0" fontId="100" fillId="23" borderId="0" xfId="0" applyFont="1" applyFill="1" applyAlignment="1">
      <alignment vertical="center"/>
    </xf>
    <xf numFmtId="0" fontId="90" fillId="28" borderId="11" xfId="0" applyFont="1" applyFill="1" applyBorder="1"/>
    <xf numFmtId="0" fontId="90" fillId="28" borderId="11" xfId="0" applyFont="1" applyFill="1" applyBorder="1" applyAlignment="1">
      <alignment vertical="center"/>
    </xf>
    <xf numFmtId="0" fontId="90" fillId="28" borderId="11" xfId="0" applyFont="1" applyFill="1" applyBorder="1" applyAlignment="1">
      <alignment horizontal="right" vertical="center"/>
    </xf>
    <xf numFmtId="0" fontId="92" fillId="28" borderId="0" xfId="0" applyFont="1" applyFill="1" applyAlignment="1">
      <alignment vertical="center"/>
    </xf>
    <xf numFmtId="0" fontId="90" fillId="28" borderId="11" xfId="0" applyFont="1" applyFill="1" applyBorder="1" applyAlignment="1">
      <alignment horizontal="right"/>
    </xf>
    <xf numFmtId="0" fontId="90" fillId="23" borderId="0" xfId="0" applyFont="1" applyFill="1" applyAlignment="1">
      <alignment vertical="center"/>
    </xf>
    <xf numFmtId="0" fontId="92" fillId="23" borderId="0" xfId="0" applyFont="1" applyFill="1" applyAlignment="1">
      <alignment vertical="center"/>
    </xf>
    <xf numFmtId="0" fontId="92" fillId="26" borderId="0" xfId="0" applyFont="1" applyFill="1" applyAlignment="1">
      <alignment vertical="center"/>
    </xf>
    <xf numFmtId="0" fontId="90" fillId="28" borderId="0" xfId="0" applyFont="1" applyFill="1" applyAlignment="1">
      <alignment vertical="center"/>
    </xf>
    <xf numFmtId="164" fontId="90" fillId="28" borderId="0" xfId="50" applyNumberFormat="1" applyFont="1" applyFill="1" applyAlignment="1">
      <alignment vertical="center"/>
    </xf>
    <xf numFmtId="0" fontId="101" fillId="23" borderId="0" xfId="0" applyFont="1" applyFill="1" applyAlignment="1">
      <alignment vertical="center"/>
    </xf>
    <xf numFmtId="0" fontId="92" fillId="27" borderId="0" xfId="0" applyFont="1" applyFill="1" applyAlignment="1">
      <alignment horizontal="left" vertical="center"/>
    </xf>
    <xf numFmtId="0" fontId="92" fillId="27" borderId="0" xfId="0" applyFont="1" applyFill="1" applyAlignment="1">
      <alignment vertical="center"/>
    </xf>
    <xf numFmtId="164" fontId="92" fillId="27" borderId="0" xfId="50" applyNumberFormat="1" applyFont="1" applyFill="1" applyAlignment="1">
      <alignment vertical="center"/>
    </xf>
    <xf numFmtId="164" fontId="90" fillId="28" borderId="0" xfId="50" applyNumberFormat="1" applyFont="1" applyFill="1" applyAlignment="1">
      <alignment horizontal="right" vertical="center"/>
    </xf>
    <xf numFmtId="0" fontId="102" fillId="27" borderId="0" xfId="0" applyFont="1" applyFill="1" applyAlignment="1">
      <alignment horizontal="left" vertical="center"/>
    </xf>
    <xf numFmtId="9" fontId="102" fillId="27" borderId="0" xfId="37" applyFont="1" applyFill="1" applyAlignment="1">
      <alignment vertical="center"/>
    </xf>
    <xf numFmtId="0" fontId="103" fillId="23" borderId="0" xfId="0" applyFont="1" applyFill="1" applyAlignment="1">
      <alignment vertical="center"/>
    </xf>
    <xf numFmtId="164" fontId="92" fillId="28" borderId="0" xfId="50" applyNumberFormat="1" applyFont="1" applyFill="1" applyAlignment="1">
      <alignment vertical="center"/>
    </xf>
    <xf numFmtId="164" fontId="92" fillId="27" borderId="0" xfId="50" applyNumberFormat="1" applyFont="1" applyFill="1" applyAlignment="1">
      <alignment horizontal="center" vertical="center"/>
    </xf>
    <xf numFmtId="0" fontId="90" fillId="27" borderId="0" xfId="0" applyFont="1" applyFill="1" applyAlignment="1">
      <alignment vertical="center"/>
    </xf>
    <xf numFmtId="0" fontId="101" fillId="26" borderId="0" xfId="0" applyFont="1" applyFill="1" applyAlignment="1">
      <alignment vertical="center"/>
    </xf>
    <xf numFmtId="0" fontId="92" fillId="23" borderId="0" xfId="0" applyFont="1" applyFill="1" applyAlignment="1">
      <alignment horizontal="left" vertical="center"/>
    </xf>
    <xf numFmtId="164" fontId="92" fillId="23" borderId="0" xfId="50" applyNumberFormat="1" applyFont="1" applyFill="1" applyAlignment="1">
      <alignment vertical="center"/>
    </xf>
    <xf numFmtId="164" fontId="92" fillId="23" borderId="0" xfId="50" applyNumberFormat="1" applyFont="1" applyFill="1" applyAlignment="1">
      <alignment horizontal="center" vertical="center"/>
    </xf>
    <xf numFmtId="3" fontId="92" fillId="23" borderId="0" xfId="0" applyNumberFormat="1" applyFont="1" applyFill="1" applyAlignment="1">
      <alignment vertical="center"/>
    </xf>
    <xf numFmtId="0" fontId="90" fillId="23" borderId="0" xfId="0" applyFont="1" applyFill="1" applyAlignment="1">
      <alignment horizontal="center" vertical="center"/>
    </xf>
    <xf numFmtId="0" fontId="90" fillId="23" borderId="0" xfId="0" applyFont="1" applyFill="1" applyAlignment="1">
      <alignment horizontal="left" vertical="center"/>
    </xf>
    <xf numFmtId="164" fontId="90" fillId="26" borderId="0" xfId="50" applyNumberFormat="1" applyFont="1" applyFill="1" applyAlignment="1">
      <alignment vertical="center"/>
    </xf>
    <xf numFmtId="3" fontId="98" fillId="23" borderId="0" xfId="0" applyNumberFormat="1" applyFont="1" applyFill="1" applyAlignment="1">
      <alignment vertical="center"/>
    </xf>
    <xf numFmtId="0" fontId="90" fillId="27" borderId="0" xfId="0" applyFont="1" applyFill="1" applyAlignment="1">
      <alignment horizontal="left" vertical="center"/>
    </xf>
    <xf numFmtId="0" fontId="90" fillId="27" borderId="0" xfId="50" applyNumberFormat="1" applyFont="1" applyFill="1" applyAlignment="1">
      <alignment vertical="center"/>
    </xf>
    <xf numFmtId="3" fontId="90" fillId="27" borderId="0" xfId="50" applyNumberFormat="1" applyFont="1" applyFill="1" applyAlignment="1">
      <alignment vertical="center"/>
    </xf>
    <xf numFmtId="3" fontId="90" fillId="27" borderId="0" xfId="0" applyNumberFormat="1" applyFont="1" applyFill="1" applyAlignment="1">
      <alignment horizontal="right" vertical="center"/>
    </xf>
    <xf numFmtId="3" fontId="92" fillId="28" borderId="0" xfId="0" applyNumberFormat="1" applyFont="1" applyFill="1" applyAlignment="1">
      <alignment vertical="center"/>
    </xf>
    <xf numFmtId="3" fontId="92" fillId="27" borderId="0" xfId="0" applyNumberFormat="1" applyFont="1" applyFill="1" applyAlignment="1">
      <alignment vertical="center"/>
    </xf>
    <xf numFmtId="0" fontId="90" fillId="28" borderId="0" xfId="50" applyNumberFormat="1" applyFont="1" applyFill="1" applyAlignment="1">
      <alignment vertical="center"/>
    </xf>
    <xf numFmtId="3" fontId="90" fillId="28" borderId="0" xfId="50" applyNumberFormat="1" applyFont="1" applyFill="1" applyAlignment="1">
      <alignment vertical="center"/>
    </xf>
    <xf numFmtId="3" fontId="90" fillId="28" borderId="0" xfId="0" applyNumberFormat="1" applyFont="1" applyFill="1" applyAlignment="1">
      <alignment horizontal="right" vertical="center"/>
    </xf>
    <xf numFmtId="43" fontId="92" fillId="27" borderId="0" xfId="50" applyFont="1" applyFill="1" applyAlignment="1">
      <alignment vertical="center"/>
    </xf>
    <xf numFmtId="43" fontId="92" fillId="28" borderId="0" xfId="50" applyFont="1" applyFill="1" applyAlignment="1">
      <alignment vertical="center"/>
    </xf>
    <xf numFmtId="43" fontId="92" fillId="28" borderId="0" xfId="50" applyFont="1" applyFill="1" applyAlignment="1">
      <alignment horizontal="right" vertical="center"/>
    </xf>
    <xf numFmtId="0" fontId="60" fillId="27" borderId="0" xfId="0" applyFont="1" applyFill="1"/>
    <xf numFmtId="0" fontId="60" fillId="28" borderId="0" xfId="0" applyFont="1" applyFill="1"/>
    <xf numFmtId="0" fontId="60" fillId="26" borderId="0" xfId="0" applyFont="1" applyFill="1"/>
    <xf numFmtId="0" fontId="96" fillId="28" borderId="11" xfId="0" applyFont="1" applyFill="1" applyBorder="1" applyAlignment="1">
      <alignment horizontal="left" vertical="center"/>
    </xf>
    <xf numFmtId="0" fontId="96" fillId="28" borderId="11" xfId="0" applyFont="1" applyFill="1" applyBorder="1" applyAlignment="1">
      <alignment horizontal="right" vertical="center" wrapText="1"/>
    </xf>
    <xf numFmtId="0" fontId="96" fillId="28" borderId="0" xfId="0" applyFont="1" applyFill="1" applyAlignment="1">
      <alignment horizontal="right" vertical="center" wrapText="1"/>
    </xf>
    <xf numFmtId="164" fontId="57" fillId="27" borderId="0" xfId="50" applyNumberFormat="1" applyFont="1" applyFill="1" applyAlignment="1">
      <alignment horizontal="right"/>
    </xf>
    <xf numFmtId="1" fontId="57" fillId="28" borderId="0" xfId="0" applyNumberFormat="1" applyFont="1" applyFill="1"/>
    <xf numFmtId="1" fontId="57" fillId="27" borderId="0" xfId="0" applyNumberFormat="1" applyFont="1" applyFill="1"/>
    <xf numFmtId="0" fontId="104" fillId="28" borderId="0" xfId="0" applyFont="1" applyFill="1" applyAlignment="1">
      <alignment horizontal="center" vertical="center"/>
    </xf>
    <xf numFmtId="0" fontId="105" fillId="28" borderId="0" xfId="0" applyFont="1" applyFill="1" applyAlignment="1">
      <alignment horizontal="center" vertical="center" wrapText="1"/>
    </xf>
    <xf numFmtId="0" fontId="106" fillId="28" borderId="0" xfId="0" applyFont="1" applyFill="1" applyAlignment="1">
      <alignment horizontal="center" vertical="center"/>
    </xf>
    <xf numFmtId="0" fontId="105" fillId="28" borderId="0" xfId="0" applyFont="1" applyFill="1" applyAlignment="1">
      <alignment horizontal="center" vertical="center"/>
    </xf>
    <xf numFmtId="0" fontId="107" fillId="27" borderId="0" xfId="0" applyFont="1" applyFill="1"/>
    <xf numFmtId="0" fontId="108" fillId="27" borderId="0" xfId="0" applyFont="1" applyFill="1" applyAlignment="1">
      <alignment horizontal="center" vertical="center"/>
    </xf>
    <xf numFmtId="0" fontId="108" fillId="27" borderId="0" xfId="0" applyFont="1" applyFill="1"/>
    <xf numFmtId="43" fontId="108" fillId="27" borderId="0" xfId="50" applyFont="1" applyFill="1" applyAlignment="1">
      <alignment horizontal="center" vertical="center"/>
    </xf>
    <xf numFmtId="0" fontId="107" fillId="28" borderId="0" xfId="0" applyFont="1" applyFill="1"/>
    <xf numFmtId="0" fontId="108" fillId="28" borderId="0" xfId="0" applyFont="1" applyFill="1" applyAlignment="1">
      <alignment horizontal="center" vertical="center"/>
    </xf>
    <xf numFmtId="0" fontId="108" fillId="28" borderId="0" xfId="0" applyFont="1" applyFill="1"/>
    <xf numFmtId="43" fontId="108" fillId="28" borderId="0" xfId="50" applyFont="1" applyFill="1" applyAlignment="1">
      <alignment horizontal="center" vertical="center"/>
    </xf>
    <xf numFmtId="0" fontId="92" fillId="28" borderId="0" xfId="0" applyFont="1" applyFill="1" applyAlignment="1">
      <alignment horizontal="left" vertical="center"/>
    </xf>
    <xf numFmtId="164" fontId="92" fillId="28" borderId="0" xfId="50" applyNumberFormat="1" applyFont="1" applyFill="1" applyAlignment="1">
      <alignment horizontal="center" vertical="center"/>
    </xf>
    <xf numFmtId="164" fontId="67" fillId="23" borderId="0" xfId="0" applyNumberFormat="1" applyFont="1" applyFill="1"/>
    <xf numFmtId="0" fontId="67" fillId="23" borderId="0" xfId="0" applyFont="1" applyFill="1"/>
    <xf numFmtId="0" fontId="67" fillId="26" borderId="0" xfId="0" applyFont="1" applyFill="1"/>
    <xf numFmtId="0" fontId="68" fillId="23" borderId="0" xfId="0" applyFont="1" applyFill="1" applyAlignment="1">
      <alignment horizontal="left" vertical="center"/>
    </xf>
    <xf numFmtId="0" fontId="68" fillId="23" borderId="0" xfId="0" applyFont="1" applyFill="1" applyAlignment="1">
      <alignment horizontal="right" vertical="center"/>
    </xf>
    <xf numFmtId="0" fontId="69" fillId="27" borderId="0" xfId="0" applyFont="1" applyFill="1"/>
    <xf numFmtId="0" fontId="68" fillId="27" borderId="0" xfId="0" applyFont="1" applyFill="1" applyAlignment="1">
      <alignment horizontal="right" vertical="center"/>
    </xf>
    <xf numFmtId="0" fontId="68" fillId="27" borderId="0" xfId="0" applyFont="1" applyFill="1"/>
    <xf numFmtId="164" fontId="68" fillId="27" borderId="0" xfId="50" applyNumberFormat="1" applyFont="1" applyFill="1" applyAlignment="1">
      <alignment vertical="center"/>
    </xf>
    <xf numFmtId="0" fontId="68" fillId="28" borderId="0" xfId="0" applyFont="1" applyFill="1"/>
    <xf numFmtId="164" fontId="68" fillId="28" borderId="0" xfId="50" applyNumberFormat="1" applyFont="1" applyFill="1"/>
    <xf numFmtId="164" fontId="68" fillId="28" borderId="0" xfId="50" applyNumberFormat="1" applyFont="1" applyFill="1" applyAlignment="1">
      <alignment horizontal="right" vertical="center"/>
    </xf>
    <xf numFmtId="0" fontId="68" fillId="23" borderId="0" xfId="0" applyFont="1" applyFill="1"/>
    <xf numFmtId="164" fontId="69" fillId="23" borderId="0" xfId="50" applyNumberFormat="1" applyFont="1" applyFill="1"/>
    <xf numFmtId="37" fontId="68" fillId="23" borderId="0" xfId="0" applyNumberFormat="1" applyFont="1" applyFill="1" applyAlignment="1">
      <alignment horizontal="right"/>
    </xf>
    <xf numFmtId="0" fontId="69" fillId="28" borderId="0" xfId="0" applyFont="1" applyFill="1"/>
    <xf numFmtId="164" fontId="69" fillId="28" borderId="0" xfId="50" applyNumberFormat="1" applyFont="1" applyFill="1"/>
    <xf numFmtId="37" fontId="68" fillId="28" borderId="0" xfId="0" applyNumberFormat="1" applyFont="1" applyFill="1" applyAlignment="1">
      <alignment horizontal="right"/>
    </xf>
    <xf numFmtId="164" fontId="68" fillId="27" borderId="0" xfId="50" applyNumberFormat="1" applyFont="1" applyFill="1"/>
    <xf numFmtId="37" fontId="68" fillId="27" borderId="0" xfId="0" applyNumberFormat="1" applyFont="1" applyFill="1" applyAlignment="1">
      <alignment horizontal="right"/>
    </xf>
    <xf numFmtId="37" fontId="69" fillId="27" borderId="0" xfId="0" applyNumberFormat="1" applyFont="1" applyFill="1" applyAlignment="1">
      <alignment horizontal="right"/>
    </xf>
    <xf numFmtId="37" fontId="69" fillId="28" borderId="0" xfId="0" applyNumberFormat="1" applyFont="1" applyFill="1" applyAlignment="1">
      <alignment horizontal="right"/>
    </xf>
    <xf numFmtId="164" fontId="69" fillId="27" borderId="0" xfId="50" applyNumberFormat="1" applyFont="1" applyFill="1"/>
    <xf numFmtId="0" fontId="69" fillId="26" borderId="0" xfId="0" applyFont="1" applyFill="1"/>
    <xf numFmtId="164" fontId="69" fillId="26" borderId="0" xfId="50" applyNumberFormat="1" applyFont="1" applyFill="1"/>
    <xf numFmtId="37" fontId="69" fillId="26" borderId="0" xfId="0" applyNumberFormat="1" applyFont="1" applyFill="1" applyAlignment="1">
      <alignment horizontal="right"/>
    </xf>
    <xf numFmtId="0" fontId="69" fillId="23" borderId="0" xfId="0" applyFont="1" applyFill="1" applyAlignment="1">
      <alignment vertical="center"/>
    </xf>
    <xf numFmtId="0" fontId="109" fillId="23" borderId="0" xfId="0" applyFont="1" applyFill="1" applyAlignment="1">
      <alignment vertical="center"/>
    </xf>
    <xf numFmtId="0" fontId="110" fillId="28" borderId="11" xfId="0" applyFont="1" applyFill="1" applyBorder="1"/>
    <xf numFmtId="0" fontId="110" fillId="28" borderId="11" xfId="0" applyFont="1" applyFill="1" applyBorder="1" applyAlignment="1">
      <alignment horizontal="right" vertical="center"/>
    </xf>
    <xf numFmtId="0" fontId="110" fillId="28" borderId="11" xfId="0" applyFont="1" applyFill="1" applyBorder="1" applyAlignment="1">
      <alignment horizontal="right"/>
    </xf>
    <xf numFmtId="0" fontId="110" fillId="23" borderId="0" xfId="0" applyFont="1" applyFill="1" applyAlignment="1">
      <alignment vertical="center"/>
    </xf>
    <xf numFmtId="0" fontId="110" fillId="28" borderId="0" xfId="0" applyFont="1" applyFill="1" applyAlignment="1">
      <alignment vertical="center"/>
    </xf>
    <xf numFmtId="164" fontId="110" fillId="28" borderId="0" xfId="50" applyNumberFormat="1" applyFont="1" applyFill="1" applyAlignment="1">
      <alignment vertical="center"/>
    </xf>
    <xf numFmtId="0" fontId="70" fillId="23" borderId="0" xfId="0" applyFont="1" applyFill="1"/>
    <xf numFmtId="164" fontId="96" fillId="0" borderId="0" xfId="50" applyNumberFormat="1" applyFont="1"/>
    <xf numFmtId="164" fontId="44" fillId="0" borderId="0" xfId="50" applyNumberFormat="1" applyFont="1"/>
    <xf numFmtId="164" fontId="38" fillId="0" borderId="0" xfId="0" applyNumberFormat="1" applyFont="1"/>
    <xf numFmtId="0" fontId="71" fillId="23" borderId="0" xfId="0" applyFont="1" applyFill="1"/>
    <xf numFmtId="164" fontId="23" fillId="0" borderId="0" xfId="0" applyNumberFormat="1" applyFont="1"/>
    <xf numFmtId="0" fontId="57" fillId="0" borderId="0" xfId="0" applyFont="1"/>
    <xf numFmtId="0" fontId="81" fillId="0" borderId="0" xfId="0" applyFont="1" applyAlignment="1">
      <alignment horizontal="center"/>
    </xf>
    <xf numFmtId="164" fontId="82" fillId="0" borderId="0" xfId="0" applyNumberFormat="1" applyFont="1"/>
    <xf numFmtId="0" fontId="81" fillId="0" borderId="0" xfId="0" applyFont="1"/>
    <xf numFmtId="0" fontId="82" fillId="0" borderId="0" xfId="0" applyFont="1"/>
    <xf numFmtId="49" fontId="81" fillId="0" borderId="0" xfId="0" applyNumberFormat="1" applyFont="1" applyAlignment="1">
      <alignment horizontal="center"/>
    </xf>
    <xf numFmtId="0" fontId="111" fillId="0" borderId="0" xfId="1" applyFont="1" applyAlignment="1">
      <alignment vertical="center"/>
    </xf>
    <xf numFmtId="0" fontId="59" fillId="26" borderId="0" xfId="1" applyFont="1" applyFill="1" applyAlignment="1">
      <alignment vertical="center"/>
    </xf>
    <xf numFmtId="0" fontId="60" fillId="26" borderId="0" xfId="1" applyFont="1" applyFill="1" applyAlignment="1">
      <alignment vertical="center"/>
    </xf>
    <xf numFmtId="0" fontId="60" fillId="0" borderId="0" xfId="1" applyFont="1" applyAlignment="1">
      <alignment vertical="center"/>
    </xf>
    <xf numFmtId="0" fontId="112" fillId="0" borderId="0" xfId="1" applyFont="1" applyAlignment="1">
      <alignment horizontal="left" vertical="center" wrapText="1"/>
    </xf>
    <xf numFmtId="3" fontId="113" fillId="0" borderId="12" xfId="1" applyNumberFormat="1" applyFont="1" applyBorder="1" applyAlignment="1">
      <alignment horizontal="right" vertical="center" wrapText="1"/>
    </xf>
    <xf numFmtId="3" fontId="113" fillId="0" borderId="0" xfId="1" applyNumberFormat="1" applyFont="1" applyAlignment="1">
      <alignment horizontal="right" vertical="center" wrapText="1"/>
    </xf>
    <xf numFmtId="0" fontId="113" fillId="27" borderId="0" xfId="1" applyFont="1" applyFill="1" applyAlignment="1">
      <alignment horizontal="left" vertical="center" wrapText="1"/>
    </xf>
    <xf numFmtId="164" fontId="113" fillId="27" borderId="12" xfId="40" applyNumberFormat="1" applyFont="1" applyFill="1" applyBorder="1" applyAlignment="1">
      <alignment horizontal="right" vertical="center" wrapText="1"/>
    </xf>
    <xf numFmtId="164" fontId="113" fillId="27" borderId="0" xfId="40" applyNumberFormat="1" applyFont="1" applyFill="1" applyAlignment="1">
      <alignment horizontal="right" vertical="center" wrapText="1"/>
    </xf>
    <xf numFmtId="164" fontId="113" fillId="27" borderId="0" xfId="41" applyNumberFormat="1" applyFont="1" applyFill="1" applyAlignment="1">
      <alignment horizontal="right" vertical="center" wrapText="1"/>
    </xf>
    <xf numFmtId="0" fontId="113" fillId="28" borderId="0" xfId="1" applyFont="1" applyFill="1" applyAlignment="1">
      <alignment horizontal="left" vertical="center" wrapText="1"/>
    </xf>
    <xf numFmtId="0" fontId="112" fillId="0" borderId="12" xfId="1" applyFont="1" applyBorder="1" applyAlignment="1">
      <alignment horizontal="right" vertical="center" wrapText="1"/>
    </xf>
    <xf numFmtId="0" fontId="112" fillId="0" borderId="0" xfId="1" applyFont="1" applyAlignment="1">
      <alignment horizontal="right" vertical="center" wrapText="1"/>
    </xf>
    <xf numFmtId="0" fontId="112" fillId="27" borderId="0" xfId="1" applyFont="1" applyFill="1" applyAlignment="1">
      <alignment horizontal="left" vertical="center" wrapText="1"/>
    </xf>
    <xf numFmtId="166" fontId="112" fillId="27" borderId="12" xfId="38" applyNumberFormat="1" applyFont="1" applyFill="1" applyBorder="1" applyAlignment="1">
      <alignment horizontal="right" vertical="center" wrapText="1"/>
    </xf>
    <xf numFmtId="166" fontId="112" fillId="27" borderId="0" xfId="38" applyNumberFormat="1" applyFont="1" applyFill="1" applyAlignment="1">
      <alignment horizontal="right" vertical="center" wrapText="1"/>
    </xf>
    <xf numFmtId="0" fontId="114" fillId="0" borderId="0" xfId="1" applyFont="1" applyAlignment="1">
      <alignment vertical="center"/>
    </xf>
    <xf numFmtId="166" fontId="112" fillId="28" borderId="0" xfId="38" applyNumberFormat="1" applyFont="1" applyFill="1" applyAlignment="1">
      <alignment horizontal="right" vertical="center" wrapText="1"/>
    </xf>
    <xf numFmtId="0" fontId="60" fillId="26" borderId="0" xfId="1" applyFont="1" applyFill="1" applyAlignment="1">
      <alignment horizontal="left" vertical="center" wrapText="1"/>
    </xf>
    <xf numFmtId="9" fontId="59" fillId="0" borderId="0" xfId="38" applyFont="1" applyAlignment="1">
      <alignment vertical="center"/>
    </xf>
    <xf numFmtId="164" fontId="113" fillId="28" borderId="12" xfId="40" applyNumberFormat="1" applyFont="1" applyFill="1" applyBorder="1" applyAlignment="1">
      <alignment horizontal="right" vertical="center" wrapText="1"/>
    </xf>
    <xf numFmtId="164" fontId="113" fillId="28" borderId="0" xfId="40" applyNumberFormat="1" applyFont="1" applyFill="1" applyAlignment="1">
      <alignment horizontal="right" vertical="center" wrapText="1"/>
    </xf>
    <xf numFmtId="164" fontId="113" fillId="28" borderId="0" xfId="41" applyNumberFormat="1" applyFont="1" applyFill="1" applyAlignment="1">
      <alignment horizontal="right" vertical="center" wrapText="1"/>
    </xf>
    <xf numFmtId="0" fontId="112" fillId="28" borderId="0" xfId="1" applyFont="1" applyFill="1" applyAlignment="1">
      <alignment horizontal="left" vertical="center" wrapText="1"/>
    </xf>
    <xf numFmtId="166" fontId="112" fillId="28" borderId="13" xfId="38" applyNumberFormat="1" applyFont="1" applyFill="1" applyBorder="1" applyAlignment="1">
      <alignment horizontal="right" vertical="center" wrapText="1"/>
    </xf>
    <xf numFmtId="164" fontId="60" fillId="0" borderId="0" xfId="1" applyNumberFormat="1" applyFont="1" applyAlignment="1">
      <alignment vertical="center"/>
    </xf>
    <xf numFmtId="0" fontId="72" fillId="30" borderId="14" xfId="2" applyFont="1" applyFill="1" applyBorder="1" applyAlignment="1">
      <alignment horizontal="center" vertical="center" wrapText="1"/>
    </xf>
    <xf numFmtId="0" fontId="115" fillId="0" borderId="0" xfId="0" applyFont="1" applyAlignment="1">
      <alignment horizontal="justify" vertical="center"/>
    </xf>
    <xf numFmtId="0" fontId="116" fillId="0" borderId="0" xfId="0" applyFont="1"/>
    <xf numFmtId="0" fontId="117" fillId="31" borderId="0" xfId="1" applyFont="1" applyFill="1" applyAlignment="1">
      <alignment horizontal="center" vertical="center"/>
    </xf>
    <xf numFmtId="164" fontId="113" fillId="28" borderId="12" xfId="52" applyNumberFormat="1" applyFont="1" applyFill="1" applyBorder="1" applyAlignment="1">
      <alignment horizontal="right" vertical="center" wrapText="1"/>
    </xf>
    <xf numFmtId="164" fontId="113" fillId="28" borderId="0" xfId="52" applyNumberFormat="1" applyFont="1" applyFill="1" applyAlignment="1">
      <alignment horizontal="right" vertical="center" wrapText="1"/>
    </xf>
    <xf numFmtId="164" fontId="60" fillId="0" borderId="0" xfId="52" applyNumberFormat="1" applyFont="1" applyAlignment="1">
      <alignment horizontal="right" vertical="center" wrapText="1"/>
    </xf>
    <xf numFmtId="164" fontId="58" fillId="27" borderId="0" xfId="50" applyNumberFormat="1" applyFont="1" applyFill="1" applyAlignment="1"/>
    <xf numFmtId="164" fontId="57" fillId="28" borderId="0" xfId="50" applyNumberFormat="1" applyFont="1" applyFill="1" applyAlignment="1"/>
    <xf numFmtId="164" fontId="57" fillId="27" borderId="0" xfId="50" applyNumberFormat="1" applyFont="1" applyFill="1" applyAlignment="1"/>
    <xf numFmtId="0" fontId="38" fillId="23" borderId="0" xfId="0" applyFont="1" applyFill="1" applyAlignment="1">
      <alignment horizontal="center"/>
    </xf>
    <xf numFmtId="164" fontId="58" fillId="27" borderId="0" xfId="50" applyNumberFormat="1" applyFont="1" applyFill="1" applyAlignment="1">
      <alignment horizontal="center"/>
    </xf>
    <xf numFmtId="169" fontId="93" fillId="28" borderId="0" xfId="50" applyNumberFormat="1" applyFont="1" applyFill="1"/>
    <xf numFmtId="169" fontId="93" fillId="24" borderId="0" xfId="50" applyNumberFormat="1" applyFont="1" applyFill="1"/>
    <xf numFmtId="0" fontId="74" fillId="28" borderId="0" xfId="0" applyFont="1" applyFill="1"/>
    <xf numFmtId="164" fontId="74" fillId="28" borderId="0" xfId="50" applyNumberFormat="1" applyFont="1" applyFill="1" applyAlignment="1">
      <alignment vertical="center"/>
    </xf>
    <xf numFmtId="169" fontId="74" fillId="28" borderId="0" xfId="50" applyNumberFormat="1" applyFont="1" applyFill="1" applyAlignment="1">
      <alignment vertical="center"/>
    </xf>
    <xf numFmtId="164" fontId="74" fillId="28" borderId="0" xfId="50" applyNumberFormat="1" applyFont="1" applyFill="1"/>
    <xf numFmtId="164" fontId="75" fillId="28" borderId="0" xfId="50" applyNumberFormat="1" applyFont="1" applyFill="1"/>
    <xf numFmtId="37" fontId="75" fillId="28" borderId="0" xfId="0" applyNumberFormat="1" applyFont="1" applyFill="1" applyAlignment="1">
      <alignment horizontal="right"/>
    </xf>
    <xf numFmtId="37" fontId="74" fillId="28" borderId="0" xfId="0" applyNumberFormat="1" applyFont="1" applyFill="1" applyAlignment="1">
      <alignment horizontal="right"/>
    </xf>
    <xf numFmtId="164" fontId="84" fillId="27" borderId="0" xfId="52" applyNumberFormat="1" applyFont="1" applyFill="1" applyAlignment="1">
      <alignment horizontal="center"/>
    </xf>
    <xf numFmtId="164" fontId="92" fillId="27" borderId="0" xfId="50" quotePrefix="1" applyNumberFormat="1" applyFont="1" applyFill="1" applyAlignment="1">
      <alignment horizontal="center" vertical="center"/>
    </xf>
    <xf numFmtId="164" fontId="90" fillId="27" borderId="0" xfId="50" applyNumberFormat="1" applyFont="1" applyFill="1" applyAlignment="1">
      <alignment horizontal="center" vertical="center"/>
    </xf>
    <xf numFmtId="0" fontId="92" fillId="29" borderId="0" xfId="0" applyFont="1" applyFill="1" applyAlignment="1">
      <alignment vertical="center"/>
    </xf>
    <xf numFmtId="164" fontId="92" fillId="29" borderId="0" xfId="50" applyNumberFormat="1" applyFont="1" applyFill="1" applyAlignment="1">
      <alignment vertical="center"/>
    </xf>
    <xf numFmtId="0" fontId="98" fillId="29" borderId="0" xfId="0" applyFont="1" applyFill="1" applyAlignment="1">
      <alignment vertical="center"/>
    </xf>
    <xf numFmtId="3" fontId="96" fillId="28" borderId="0" xfId="0" applyNumberFormat="1" applyFont="1" applyFill="1"/>
    <xf numFmtId="3" fontId="93" fillId="24" borderId="0" xfId="0" applyNumberFormat="1" applyFont="1" applyFill="1"/>
    <xf numFmtId="3" fontId="93" fillId="28" borderId="0" xfId="0" applyNumberFormat="1" applyFont="1" applyFill="1"/>
    <xf numFmtId="17" fontId="95" fillId="25" borderId="17" xfId="0" applyNumberFormat="1" applyFont="1" applyFill="1" applyBorder="1" applyAlignment="1">
      <alignment horizontal="center" vertical="center"/>
    </xf>
    <xf numFmtId="17" fontId="95" fillId="28" borderId="17" xfId="0" applyNumberFormat="1" applyFont="1" applyFill="1" applyBorder="1" applyAlignment="1">
      <alignment horizontal="center" vertical="center"/>
    </xf>
    <xf numFmtId="164" fontId="93" fillId="28" borderId="0" xfId="50" applyNumberFormat="1" applyFont="1" applyFill="1" applyAlignment="1">
      <alignment horizontal="center"/>
    </xf>
    <xf numFmtId="169" fontId="92" fillId="27" borderId="0" xfId="50" applyNumberFormat="1" applyFont="1" applyFill="1" applyAlignment="1">
      <alignment vertical="center"/>
    </xf>
    <xf numFmtId="0" fontId="110" fillId="28" borderId="11" xfId="0" applyFont="1" applyFill="1" applyBorder="1" applyAlignment="1">
      <alignment horizontal="center" vertical="center"/>
    </xf>
    <xf numFmtId="0" fontId="78" fillId="0" borderId="0" xfId="35"/>
    <xf numFmtId="0" fontId="78" fillId="0" borderId="15" xfId="35" applyBorder="1"/>
    <xf numFmtId="2" fontId="78" fillId="0" borderId="0" xfId="35" applyNumberFormat="1"/>
    <xf numFmtId="2" fontId="78" fillId="0" borderId="0" xfId="35" applyNumberFormat="1" applyAlignment="1">
      <alignment horizontal="right"/>
    </xf>
    <xf numFmtId="2" fontId="78" fillId="0" borderId="15" xfId="35" applyNumberFormat="1" applyBorder="1" applyAlignment="1">
      <alignment horizontal="right"/>
    </xf>
    <xf numFmtId="2" fontId="78" fillId="0" borderId="0" xfId="35" applyNumberFormat="1" applyAlignment="1">
      <alignment vertical="top"/>
    </xf>
    <xf numFmtId="2" fontId="78" fillId="0" borderId="15" xfId="35" applyNumberFormat="1" applyBorder="1"/>
    <xf numFmtId="0" fontId="77" fillId="0" borderId="0" xfId="1" applyFont="1" applyAlignment="1">
      <alignment vertical="center"/>
    </xf>
    <xf numFmtId="0" fontId="96" fillId="28" borderId="11" xfId="0" applyFont="1" applyFill="1" applyBorder="1" applyAlignment="1">
      <alignment horizontal="left" vertical="center" wrapText="1"/>
    </xf>
    <xf numFmtId="164" fontId="110" fillId="23" borderId="0" xfId="0" applyNumberFormat="1" applyFont="1" applyFill="1" applyAlignment="1">
      <alignment vertical="center"/>
    </xf>
    <xf numFmtId="164" fontId="25" fillId="23" borderId="0" xfId="0" applyNumberFormat="1" applyFont="1" applyFill="1" applyAlignment="1">
      <alignment vertical="center"/>
    </xf>
    <xf numFmtId="164" fontId="92" fillId="28" borderId="0" xfId="50" applyNumberFormat="1" applyFont="1" applyFill="1" applyAlignment="1">
      <alignment horizontal="right" vertical="center"/>
    </xf>
    <xf numFmtId="164" fontId="57" fillId="27" borderId="19" xfId="50" applyNumberFormat="1" applyFont="1" applyFill="1" applyBorder="1" applyAlignment="1">
      <alignment horizontal="center" vertical="center"/>
    </xf>
    <xf numFmtId="0" fontId="52" fillId="23" borderId="0" xfId="0" applyFont="1" applyFill="1"/>
    <xf numFmtId="0" fontId="86" fillId="23" borderId="0" xfId="0" applyFont="1" applyFill="1" applyAlignment="1">
      <alignment horizontal="left" vertical="center"/>
    </xf>
    <xf numFmtId="165" fontId="58" fillId="27" borderId="0" xfId="50" applyNumberFormat="1" applyFont="1" applyFill="1" applyAlignment="1">
      <alignment vertical="center"/>
    </xf>
    <xf numFmtId="165" fontId="58" fillId="28" borderId="0" xfId="50" applyNumberFormat="1" applyFont="1" applyFill="1" applyAlignment="1">
      <alignment horizontal="right" vertical="center"/>
    </xf>
    <xf numFmtId="164" fontId="81" fillId="28" borderId="0" xfId="50" applyNumberFormat="1" applyFont="1" applyFill="1" applyAlignment="1"/>
    <xf numFmtId="9" fontId="23" fillId="23" borderId="0" xfId="37" applyFont="1" applyFill="1" applyAlignment="1">
      <alignment vertical="center"/>
    </xf>
    <xf numFmtId="1" fontId="98" fillId="23" borderId="0" xfId="0" applyNumberFormat="1" applyFont="1" applyFill="1" applyAlignment="1">
      <alignment vertical="center"/>
    </xf>
    <xf numFmtId="1" fontId="101" fillId="23" borderId="0" xfId="0" applyNumberFormat="1" applyFont="1" applyFill="1" applyAlignment="1">
      <alignment vertical="center"/>
    </xf>
    <xf numFmtId="9" fontId="103" fillId="23" borderId="0" xfId="37" applyFont="1" applyFill="1" applyAlignment="1">
      <alignment vertical="center"/>
    </xf>
    <xf numFmtId="10" fontId="23" fillId="23" borderId="0" xfId="37" applyNumberFormat="1" applyFont="1" applyFill="1" applyAlignment="1">
      <alignment vertical="center"/>
    </xf>
    <xf numFmtId="164" fontId="58" fillId="27" borderId="0" xfId="51" applyNumberFormat="1" applyFont="1" applyFill="1"/>
    <xf numFmtId="164" fontId="57" fillId="28" borderId="0" xfId="51" applyNumberFormat="1" applyFont="1" applyFill="1"/>
    <xf numFmtId="164" fontId="57" fillId="27" borderId="0" xfId="51" applyNumberFormat="1" applyFont="1" applyFill="1"/>
    <xf numFmtId="164" fontId="57" fillId="27" borderId="19" xfId="50" quotePrefix="1" applyNumberFormat="1" applyFont="1" applyFill="1" applyBorder="1" applyAlignment="1">
      <alignment horizontal="center" vertical="center"/>
    </xf>
    <xf numFmtId="3" fontId="23" fillId="23" borderId="0" xfId="0" applyNumberFormat="1" applyFont="1" applyFill="1"/>
    <xf numFmtId="4" fontId="23" fillId="23" borderId="0" xfId="0" applyNumberFormat="1" applyFont="1" applyFill="1"/>
    <xf numFmtId="0" fontId="57" fillId="27" borderId="10" xfId="0" applyFont="1" applyFill="1" applyBorder="1" applyAlignment="1">
      <alignment vertical="center"/>
    </xf>
    <xf numFmtId="0" fontId="57" fillId="28" borderId="0" xfId="0" applyFont="1" applyFill="1" applyAlignment="1">
      <alignment vertical="center"/>
    </xf>
    <xf numFmtId="43" fontId="23" fillId="23" borderId="0" xfId="50" applyFont="1" applyFill="1" applyAlignment="1">
      <alignment vertical="center"/>
    </xf>
    <xf numFmtId="43" fontId="23" fillId="23" borderId="0" xfId="0" applyNumberFormat="1" applyFont="1" applyFill="1" applyAlignment="1">
      <alignment vertical="center"/>
    </xf>
    <xf numFmtId="0" fontId="120" fillId="0" borderId="0" xfId="1" applyFont="1" applyAlignment="1">
      <alignment vertical="center"/>
    </xf>
    <xf numFmtId="164" fontId="23" fillId="26" borderId="0" xfId="0" applyNumberFormat="1" applyFont="1" applyFill="1"/>
    <xf numFmtId="0" fontId="57" fillId="26" borderId="0" xfId="0" applyFont="1" applyFill="1"/>
    <xf numFmtId="0" fontId="81" fillId="26" borderId="0" xfId="0" applyFont="1" applyFill="1" applyAlignment="1">
      <alignment horizontal="center"/>
    </xf>
    <xf numFmtId="164" fontId="82" fillId="26" borderId="0" xfId="0" applyNumberFormat="1" applyFont="1" applyFill="1"/>
    <xf numFmtId="0" fontId="81" fillId="26" borderId="0" xfId="0" applyFont="1" applyFill="1"/>
    <xf numFmtId="0" fontId="58" fillId="28" borderId="17" xfId="0" applyFont="1" applyFill="1" applyBorder="1" applyAlignment="1">
      <alignment horizontal="right"/>
    </xf>
    <xf numFmtId="0" fontId="57" fillId="28" borderId="0" xfId="0" applyFont="1" applyFill="1" applyAlignment="1">
      <alignment horizontal="right"/>
    </xf>
    <xf numFmtId="0" fontId="57" fillId="27" borderId="0" xfId="0" applyFont="1" applyFill="1" applyAlignment="1">
      <alignment horizontal="right"/>
    </xf>
    <xf numFmtId="0" fontId="57" fillId="0" borderId="0" xfId="0" applyFont="1" applyAlignment="1">
      <alignment horizontal="right"/>
    </xf>
    <xf numFmtId="0" fontId="57" fillId="26" borderId="0" xfId="0" applyFont="1" applyFill="1" applyAlignment="1">
      <alignment horizontal="right"/>
    </xf>
    <xf numFmtId="0" fontId="57" fillId="28" borderId="0" xfId="0" applyFont="1" applyFill="1" applyAlignment="1">
      <alignment horizontal="left"/>
    </xf>
    <xf numFmtId="0" fontId="57" fillId="27" borderId="0" xfId="0" applyFont="1" applyFill="1" applyAlignment="1">
      <alignment horizontal="left"/>
    </xf>
    <xf numFmtId="0" fontId="122" fillId="0" borderId="0" xfId="0" applyFont="1" applyAlignment="1">
      <alignment vertical="center"/>
    </xf>
    <xf numFmtId="0" fontId="121" fillId="0" borderId="0" xfId="0" applyFont="1" applyAlignment="1">
      <alignment vertical="center"/>
    </xf>
    <xf numFmtId="0" fontId="123" fillId="0" borderId="0" xfId="0" applyFont="1" applyAlignment="1">
      <alignment vertical="center"/>
    </xf>
    <xf numFmtId="164" fontId="68" fillId="27" borderId="0" xfId="0" applyNumberFormat="1" applyFont="1" applyFill="1" applyAlignment="1">
      <alignment horizontal="right" vertical="center"/>
    </xf>
    <xf numFmtId="37" fontId="68" fillId="26" borderId="0" xfId="0" applyNumberFormat="1" applyFont="1" applyFill="1" applyAlignment="1">
      <alignment horizontal="right"/>
    </xf>
    <xf numFmtId="3" fontId="23" fillId="23" borderId="0" xfId="0" applyNumberFormat="1" applyFont="1" applyFill="1" applyAlignment="1">
      <alignment vertical="center"/>
    </xf>
    <xf numFmtId="0" fontId="98" fillId="23" borderId="0" xfId="0" quotePrefix="1" applyFont="1" applyFill="1" applyAlignment="1">
      <alignment vertical="center"/>
    </xf>
    <xf numFmtId="9" fontId="58" fillId="27" borderId="0" xfId="37" applyFont="1" applyFill="1" applyAlignment="1">
      <alignment vertical="center"/>
    </xf>
    <xf numFmtId="9" fontId="58" fillId="28" borderId="0" xfId="37" applyFont="1" applyFill="1" applyAlignment="1">
      <alignment horizontal="right" vertical="center"/>
    </xf>
    <xf numFmtId="166" fontId="102" fillId="27" borderId="0" xfId="37" applyNumberFormat="1" applyFont="1" applyFill="1" applyAlignment="1">
      <alignment vertical="center"/>
    </xf>
    <xf numFmtId="43" fontId="98" fillId="23" borderId="0" xfId="0" applyNumberFormat="1" applyFont="1" applyFill="1" applyAlignment="1">
      <alignment vertical="center"/>
    </xf>
    <xf numFmtId="0" fontId="4" fillId="0" borderId="15" xfId="35" applyFont="1" applyBorder="1" applyAlignment="1">
      <alignment horizontal="right"/>
    </xf>
    <xf numFmtId="0" fontId="4" fillId="0" borderId="0" xfId="35" applyFont="1" applyAlignment="1">
      <alignment horizontal="right"/>
    </xf>
    <xf numFmtId="0" fontId="38" fillId="0" borderId="0" xfId="1" applyFont="1" applyAlignment="1">
      <alignment vertical="center"/>
    </xf>
    <xf numFmtId="0" fontId="124" fillId="0" borderId="0" xfId="1" applyFont="1" applyAlignment="1">
      <alignment vertical="center"/>
    </xf>
    <xf numFmtId="0" fontId="111" fillId="26" borderId="0" xfId="1" applyFont="1" applyFill="1" applyAlignment="1">
      <alignment vertical="center"/>
    </xf>
    <xf numFmtId="0" fontId="114" fillId="26" borderId="0" xfId="1" applyFont="1" applyFill="1" applyAlignment="1">
      <alignment vertical="center"/>
    </xf>
    <xf numFmtId="0" fontId="125" fillId="23" borderId="0" xfId="0" applyFont="1" applyFill="1" applyAlignment="1">
      <alignment vertical="center"/>
    </xf>
    <xf numFmtId="0" fontId="126" fillId="23" borderId="0" xfId="0" applyFont="1" applyFill="1" applyAlignment="1">
      <alignment vertical="center"/>
    </xf>
    <xf numFmtId="1" fontId="92" fillId="23" borderId="0" xfId="0" applyNumberFormat="1" applyFont="1" applyFill="1" applyAlignment="1">
      <alignment vertical="center"/>
    </xf>
    <xf numFmtId="169" fontId="38" fillId="23" borderId="0" xfId="50" applyNumberFormat="1" applyFont="1" applyFill="1" applyAlignment="1">
      <alignment vertical="center"/>
    </xf>
    <xf numFmtId="169" fontId="44" fillId="23" borderId="0" xfId="50" applyNumberFormat="1" applyFont="1" applyFill="1" applyAlignment="1">
      <alignment vertical="center"/>
    </xf>
    <xf numFmtId="164" fontId="101" fillId="23" borderId="0" xfId="0" applyNumberFormat="1" applyFont="1" applyFill="1" applyAlignment="1">
      <alignment vertical="center"/>
    </xf>
    <xf numFmtId="164" fontId="101" fillId="26" borderId="0" xfId="0" applyNumberFormat="1" applyFont="1" applyFill="1" applyAlignment="1">
      <alignment vertical="center"/>
    </xf>
    <xf numFmtId="170" fontId="98" fillId="23" borderId="0" xfId="0" applyNumberFormat="1" applyFont="1" applyFill="1" applyAlignment="1">
      <alignment vertical="center"/>
    </xf>
    <xf numFmtId="0" fontId="128" fillId="23" borderId="0" xfId="0" applyFont="1" applyFill="1"/>
    <xf numFmtId="0" fontId="90" fillId="28" borderId="0" xfId="0" applyFont="1" applyFill="1" applyAlignment="1">
      <alignment horizontal="left" vertical="top"/>
    </xf>
    <xf numFmtId="4" fontId="129" fillId="0" borderId="0" xfId="0" applyNumberFormat="1" applyFont="1"/>
    <xf numFmtId="3" fontId="0" fillId="0" borderId="0" xfId="0" applyNumberFormat="1"/>
    <xf numFmtId="3" fontId="5" fillId="0" borderId="0" xfId="0" applyNumberFormat="1" applyFont="1"/>
    <xf numFmtId="3" fontId="38" fillId="23" borderId="0" xfId="0" applyNumberFormat="1" applyFont="1" applyFill="1"/>
    <xf numFmtId="43" fontId="38" fillId="23" borderId="0" xfId="50" applyFont="1" applyFill="1"/>
    <xf numFmtId="0" fontId="96" fillId="28" borderId="11" xfId="0" applyFont="1" applyFill="1" applyBorder="1" applyAlignment="1">
      <alignment horizontal="right" vertical="center"/>
    </xf>
    <xf numFmtId="1" fontId="96" fillId="28" borderId="0" xfId="0" applyNumberFormat="1" applyFont="1" applyFill="1" applyAlignment="1">
      <alignment horizontal="right" vertical="center"/>
    </xf>
    <xf numFmtId="0" fontId="93" fillId="26" borderId="0" xfId="0" applyFont="1" applyFill="1"/>
    <xf numFmtId="0" fontId="93" fillId="26" borderId="0" xfId="1" applyFont="1" applyFill="1" applyAlignment="1">
      <alignment vertical="center"/>
    </xf>
    <xf numFmtId="164" fontId="93" fillId="28" borderId="0" xfId="50" applyNumberFormat="1" applyFont="1" applyFill="1" applyAlignment="1">
      <alignment vertical="center"/>
    </xf>
    <xf numFmtId="164" fontId="96" fillId="28" borderId="0" xfId="50" applyNumberFormat="1" applyFont="1" applyFill="1" applyAlignment="1">
      <alignment vertical="center"/>
    </xf>
    <xf numFmtId="0" fontId="92" fillId="26" borderId="0" xfId="1" applyFont="1" applyFill="1" applyAlignment="1">
      <alignment vertical="center"/>
    </xf>
    <xf numFmtId="0" fontId="92" fillId="27" borderId="0" xfId="0" applyFont="1" applyFill="1"/>
    <xf numFmtId="164" fontId="56" fillId="23" borderId="0" xfId="0" applyNumberFormat="1" applyFont="1" applyFill="1"/>
    <xf numFmtId="0" fontId="23" fillId="23" borderId="0" xfId="0" applyFont="1" applyFill="1" applyAlignment="1">
      <alignment horizontal="center"/>
    </xf>
    <xf numFmtId="0" fontId="78" fillId="0" borderId="0" xfId="35" applyAlignment="1">
      <alignment horizontal="right"/>
    </xf>
    <xf numFmtId="0" fontId="3" fillId="0" borderId="0" xfId="35" applyFont="1" applyAlignment="1">
      <alignment horizontal="right"/>
    </xf>
    <xf numFmtId="0" fontId="119" fillId="23" borderId="0" xfId="0" applyFont="1" applyFill="1" applyAlignment="1">
      <alignment horizontal="left" vertical="center"/>
    </xf>
    <xf numFmtId="164" fontId="92" fillId="28" borderId="0" xfId="50" quotePrefix="1" applyNumberFormat="1" applyFont="1" applyFill="1" applyAlignment="1">
      <alignment horizontal="center" vertical="center"/>
    </xf>
    <xf numFmtId="10" fontId="58" fillId="27" borderId="0" xfId="37" applyNumberFormat="1" applyFont="1" applyFill="1" applyAlignment="1">
      <alignment vertical="center"/>
    </xf>
    <xf numFmtId="169" fontId="56" fillId="23" borderId="0" xfId="0" applyNumberFormat="1" applyFont="1" applyFill="1"/>
    <xf numFmtId="0" fontId="67" fillId="0" borderId="0" xfId="0" applyFont="1"/>
    <xf numFmtId="164" fontId="110" fillId="0" borderId="0" xfId="0" applyNumberFormat="1" applyFont="1" applyAlignment="1">
      <alignment vertical="center"/>
    </xf>
    <xf numFmtId="164" fontId="68" fillId="28" borderId="0" xfId="50" applyNumberFormat="1" applyFont="1" applyFill="1" applyAlignment="1">
      <alignment vertical="center"/>
    </xf>
    <xf numFmtId="0" fontId="74" fillId="27" borderId="0" xfId="0" applyFont="1" applyFill="1"/>
    <xf numFmtId="164" fontId="74" fillId="27" borderId="0" xfId="50" applyNumberFormat="1" applyFont="1" applyFill="1"/>
    <xf numFmtId="164" fontId="75" fillId="27" borderId="0" xfId="50" applyNumberFormat="1" applyFont="1" applyFill="1"/>
    <xf numFmtId="37" fontId="75" fillId="27" borderId="0" xfId="0" applyNumberFormat="1" applyFont="1" applyFill="1" applyAlignment="1">
      <alignment horizontal="right"/>
    </xf>
    <xf numFmtId="37" fontId="74" fillId="27" borderId="0" xfId="0" applyNumberFormat="1" applyFont="1" applyFill="1" applyAlignment="1">
      <alignment horizontal="right"/>
    </xf>
    <xf numFmtId="164" fontId="68" fillId="27" borderId="0" xfId="50" applyNumberFormat="1" applyFont="1" applyFill="1" applyAlignment="1">
      <alignment horizontal="right" vertical="center"/>
    </xf>
    <xf numFmtId="164" fontId="110" fillId="27" borderId="0" xfId="50" applyNumberFormat="1" applyFont="1" applyFill="1" applyAlignment="1">
      <alignment vertical="center"/>
    </xf>
    <xf numFmtId="0" fontId="23" fillId="32" borderId="21" xfId="0" applyFont="1" applyFill="1" applyBorder="1" applyAlignment="1">
      <alignment horizontal="left" vertical="center"/>
    </xf>
    <xf numFmtId="0" fontId="23" fillId="32" borderId="22" xfId="0" applyFont="1" applyFill="1" applyBorder="1" applyAlignment="1">
      <alignment horizontal="left"/>
    </xf>
    <xf numFmtId="0" fontId="23" fillId="32" borderId="23" xfId="0" applyFont="1" applyFill="1" applyBorder="1" applyAlignment="1">
      <alignment horizontal="left"/>
    </xf>
    <xf numFmtId="0" fontId="2" fillId="0" borderId="0" xfId="35" applyFont="1" applyAlignment="1">
      <alignment horizontal="right"/>
    </xf>
    <xf numFmtId="0" fontId="1" fillId="0" borderId="0" xfId="35" applyFont="1" applyAlignment="1">
      <alignment horizontal="right"/>
    </xf>
    <xf numFmtId="0" fontId="118" fillId="0" borderId="0" xfId="0" applyFont="1" applyAlignment="1">
      <alignment horizontal="left" vertical="center" wrapText="1"/>
    </xf>
    <xf numFmtId="0" fontId="118" fillId="0" borderId="20" xfId="0" applyFont="1" applyBorder="1" applyAlignment="1">
      <alignment horizontal="left" vertical="center" wrapText="1"/>
    </xf>
    <xf numFmtId="0" fontId="76" fillId="0" borderId="0" xfId="0" applyFont="1" applyAlignment="1">
      <alignment horizontal="left" vertical="center" wrapText="1"/>
    </xf>
    <xf numFmtId="0" fontId="76" fillId="0" borderId="0" xfId="0" applyFont="1" applyAlignment="1">
      <alignment horizontal="left" wrapText="1"/>
    </xf>
    <xf numFmtId="0" fontId="95" fillId="28" borderId="17" xfId="0" applyFont="1" applyFill="1" applyBorder="1" applyAlignment="1">
      <alignment horizontal="left" vertical="center"/>
    </xf>
    <xf numFmtId="0" fontId="95" fillId="25" borderId="17" xfId="0" applyFont="1" applyFill="1" applyBorder="1" applyAlignment="1">
      <alignment horizontal="left" vertical="center"/>
    </xf>
    <xf numFmtId="0" fontId="90" fillId="28" borderId="11" xfId="0" applyFont="1" applyFill="1" applyBorder="1" applyAlignment="1">
      <alignment horizontal="left" vertical="center"/>
    </xf>
    <xf numFmtId="0" fontId="58" fillId="28" borderId="11" xfId="0" applyFont="1" applyFill="1" applyBorder="1" applyAlignment="1">
      <alignment horizontal="left" vertical="center"/>
    </xf>
    <xf numFmtId="0" fontId="58" fillId="28" borderId="0" xfId="0" applyFont="1" applyFill="1" applyAlignment="1">
      <alignment horizontal="left" vertical="center"/>
    </xf>
    <xf numFmtId="0" fontId="117" fillId="31" borderId="0" xfId="1" applyFont="1" applyFill="1" applyAlignment="1">
      <alignment horizontal="center" vertical="center"/>
    </xf>
  </cellXfs>
  <cellStyles count="57">
    <cellStyle name="%" xfId="1" xr:uid="{00000000-0005-0000-0000-000000000000}"/>
    <cellStyle name="% 2 3" xfId="2" xr:uid="{00000000-0005-0000-0000-000001000000}"/>
    <cellStyle name="20% - Ênfase1" xfId="3" builtinId="30" customBuiltin="1"/>
    <cellStyle name="20% - Ênfase2" xfId="4" builtinId="34" customBuiltin="1"/>
    <cellStyle name="20% - Ênfase3" xfId="5" builtinId="38" customBuiltin="1"/>
    <cellStyle name="20% - Ênfase4" xfId="6" builtinId="42" customBuiltin="1"/>
    <cellStyle name="20% - Ênfase5" xfId="7" builtinId="46" customBuiltin="1"/>
    <cellStyle name="20% - Ênfase6" xfId="8" builtinId="50" customBuiltin="1"/>
    <cellStyle name="40% - Ênfase1" xfId="9" builtinId="31" customBuiltin="1"/>
    <cellStyle name="40% - Ênfase2" xfId="10" builtinId="35" customBuiltin="1"/>
    <cellStyle name="40% - Ênfase3" xfId="11" builtinId="39" customBuiltin="1"/>
    <cellStyle name="40% - Ênfase4" xfId="12" builtinId="43" customBuiltin="1"/>
    <cellStyle name="40% - Ênfase5" xfId="13" builtinId="47" customBuiltin="1"/>
    <cellStyle name="40% - Ênfase6" xfId="14" builtinId="51" customBuiltin="1"/>
    <cellStyle name="60% - Ênfase1" xfId="15" builtinId="32" customBuiltin="1"/>
    <cellStyle name="60% - Ênfase2" xfId="16" builtinId="36" customBuiltin="1"/>
    <cellStyle name="60% - Ênfase3" xfId="17" builtinId="40" customBuiltin="1"/>
    <cellStyle name="60% - Ênfase4" xfId="18" builtinId="44" customBuiltin="1"/>
    <cellStyle name="60% - Ênfase5" xfId="19" builtinId="48" customBuiltin="1"/>
    <cellStyle name="60% - Ênfase6" xfId="20" builtinId="52" customBuiltin="1"/>
    <cellStyle name="Bom" xfId="21" builtinId="26" customBuiltin="1"/>
    <cellStyle name="Cálculo" xfId="22" builtinId="22" customBuiltin="1"/>
    <cellStyle name="Célula de Verificação" xfId="23" builtinId="23" customBuiltin="1"/>
    <cellStyle name="Célula Vinculada" xfId="24" builtinId="24" customBuiltin="1"/>
    <cellStyle name="Ênfase1" xfId="25" builtinId="29" customBuiltin="1"/>
    <cellStyle name="Ênfase2" xfId="26" builtinId="33" customBuiltin="1"/>
    <cellStyle name="Ênfase3" xfId="27" builtinId="37" customBuiltin="1"/>
    <cellStyle name="Ênfase4" xfId="28" builtinId="41" customBuiltin="1"/>
    <cellStyle name="Ênfase5" xfId="29" builtinId="45" customBuiltin="1"/>
    <cellStyle name="Ênfase6" xfId="30" builtinId="49" customBuiltin="1"/>
    <cellStyle name="Entrada" xfId="31" builtinId="20" customBuiltin="1"/>
    <cellStyle name="Hiperlink" xfId="32" builtinId="8"/>
    <cellStyle name="Hiperlink 2" xfId="33" xr:uid="{00000000-0005-0000-0000-000020000000}"/>
    <cellStyle name="Normal" xfId="0" builtinId="0"/>
    <cellStyle name="Normal 10" xfId="34" xr:uid="{00000000-0005-0000-0000-000022000000}"/>
    <cellStyle name="Normal 2" xfId="35" xr:uid="{00000000-0005-0000-0000-000023000000}"/>
    <cellStyle name="Nota 2" xfId="36" xr:uid="{00000000-0005-0000-0000-000024000000}"/>
    <cellStyle name="Porcentagem" xfId="37" builtinId="5"/>
    <cellStyle name="Porcentagem 2" xfId="38" xr:uid="{00000000-0005-0000-0000-000026000000}"/>
    <cellStyle name="Saída" xfId="39" builtinId="21" customBuiltin="1"/>
    <cellStyle name="Separador de milhares 3" xfId="40" xr:uid="{00000000-0005-0000-0000-000028000000}"/>
    <cellStyle name="Separador de milhares 3 2" xfId="41" xr:uid="{00000000-0005-0000-0000-000029000000}"/>
    <cellStyle name="Texto de Aviso" xfId="42" builtinId="11" customBuiltin="1"/>
    <cellStyle name="Texto Explicativo" xfId="43" builtinId="53" customBuiltin="1"/>
    <cellStyle name="Título" xfId="44" builtinId="15" customBuiltin="1"/>
    <cellStyle name="Título 1" xfId="45" builtinId="16" customBuiltin="1"/>
    <cellStyle name="Título 2" xfId="46" builtinId="17" customBuiltin="1"/>
    <cellStyle name="Título 3" xfId="47" builtinId="18" customBuiltin="1"/>
    <cellStyle name="Título 4" xfId="48" builtinId="19" customBuiltin="1"/>
    <cellStyle name="Total" xfId="49" builtinId="25" customBuiltin="1"/>
    <cellStyle name="Vírgula" xfId="50" builtinId="3"/>
    <cellStyle name="Vírgula 2" xfId="51" xr:uid="{00000000-0005-0000-0000-000033000000}"/>
    <cellStyle name="Vírgula 2 2" xfId="52" xr:uid="{00000000-0005-0000-0000-000034000000}"/>
    <cellStyle name="Vírgula 2 2 2" xfId="53" xr:uid="{00000000-0005-0000-0000-000035000000}"/>
    <cellStyle name="Vírgula 2 3" xfId="54" xr:uid="{00000000-0005-0000-0000-000036000000}"/>
    <cellStyle name="Vírgula 3" xfId="55" xr:uid="{00000000-0005-0000-0000-000037000000}"/>
    <cellStyle name="Vírgula 3 2" xfId="56" xr:uid="{00000000-0005-0000-0000-000038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AEAEA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EAEAEA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apa!Area_de_impressao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apa!Area_de_impressao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apa!Area_de_impressao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apa!Area_de_impressao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apa!Area_de_impressao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Capa!Area_de_impressao"/><Relationship Id="rId1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apa!Area_de_impressao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apa!Area_de_impressao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apa!Area_de_impressao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apa!Area_de_impressao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apa!Area_de_impressao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908050</xdr:colOff>
      <xdr:row>0</xdr:row>
      <xdr:rowOff>133350</xdr:rowOff>
    </xdr:from>
    <xdr:to>
      <xdr:col>10</xdr:col>
      <xdr:colOff>247650</xdr:colOff>
      <xdr:row>2</xdr:row>
      <xdr:rowOff>120650</xdr:rowOff>
    </xdr:to>
    <xdr:sp macro="" textlink="">
      <xdr:nvSpPr>
        <xdr:cNvPr id="241880" name="Rectangle 22">
          <a:extLst>
            <a:ext uri="{FF2B5EF4-FFF2-40B4-BE49-F238E27FC236}">
              <a16:creationId xmlns:a16="http://schemas.microsoft.com/office/drawing/2014/main" id="{864DED09-B50B-4B21-98F7-946DD0D0BD17}"/>
            </a:ext>
          </a:extLst>
        </xdr:cNvPr>
        <xdr:cNvSpPr>
          <a:spLocks noChangeArrowheads="1"/>
        </xdr:cNvSpPr>
      </xdr:nvSpPr>
      <xdr:spPr bwMode="auto">
        <a:xfrm>
          <a:off x="6261100" y="133350"/>
          <a:ext cx="1504950" cy="3048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127000</xdr:colOff>
      <xdr:row>4</xdr:row>
      <xdr:rowOff>114300</xdr:rowOff>
    </xdr:from>
    <xdr:to>
      <xdr:col>8</xdr:col>
      <xdr:colOff>171450</xdr:colOff>
      <xdr:row>5</xdr:row>
      <xdr:rowOff>0</xdr:rowOff>
    </xdr:to>
    <xdr:sp macro="" textlink="">
      <xdr:nvSpPr>
        <xdr:cNvPr id="241881" name="Rectangle 32">
          <a:extLst>
            <a:ext uri="{FF2B5EF4-FFF2-40B4-BE49-F238E27FC236}">
              <a16:creationId xmlns:a16="http://schemas.microsoft.com/office/drawing/2014/main" id="{AA3CB5AC-E10C-4E02-9A39-1D4F158E1213}"/>
            </a:ext>
          </a:extLst>
        </xdr:cNvPr>
        <xdr:cNvSpPr>
          <a:spLocks noChangeArrowheads="1"/>
        </xdr:cNvSpPr>
      </xdr:nvSpPr>
      <xdr:spPr bwMode="auto">
        <a:xfrm>
          <a:off x="4616450" y="749300"/>
          <a:ext cx="431800" cy="44450"/>
        </a:xfrm>
        <a:prstGeom prst="rect">
          <a:avLst/>
        </a:prstGeom>
        <a:solidFill>
          <a:srgbClr val="FFFFFF"/>
        </a:solidFill>
        <a:ln w="9525" algn="ctr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285750</xdr:colOff>
      <xdr:row>4</xdr:row>
      <xdr:rowOff>88900</xdr:rowOff>
    </xdr:from>
    <xdr:to>
      <xdr:col>9</xdr:col>
      <xdr:colOff>552450</xdr:colOff>
      <xdr:row>5</xdr:row>
      <xdr:rowOff>0</xdr:rowOff>
    </xdr:to>
    <xdr:sp macro="" textlink="">
      <xdr:nvSpPr>
        <xdr:cNvPr id="241882" name="Rectangle 33">
          <a:extLst>
            <a:ext uri="{FF2B5EF4-FFF2-40B4-BE49-F238E27FC236}">
              <a16:creationId xmlns:a16="http://schemas.microsoft.com/office/drawing/2014/main" id="{5EB3B61B-397B-47B7-9CDB-2DE6953291E6}"/>
            </a:ext>
          </a:extLst>
        </xdr:cNvPr>
        <xdr:cNvSpPr>
          <a:spLocks noChangeArrowheads="1"/>
        </xdr:cNvSpPr>
      </xdr:nvSpPr>
      <xdr:spPr bwMode="auto">
        <a:xfrm>
          <a:off x="5162550" y="723900"/>
          <a:ext cx="742950" cy="69850"/>
        </a:xfrm>
        <a:prstGeom prst="rect">
          <a:avLst/>
        </a:prstGeom>
        <a:solidFill>
          <a:srgbClr val="FFFFFF"/>
        </a:solidFill>
        <a:ln w="9525" algn="ctr">
          <a:solidFill>
            <a:srgbClr val="FFFFFF"/>
          </a:solidFill>
          <a:miter lim="800000"/>
          <a:headEnd/>
          <a:tailEnd/>
        </a:ln>
      </xdr:spPr>
    </xdr:sp>
    <xdr:clientData/>
  </xdr:twoCellAnchor>
  <xdr:oneCellAnchor>
    <xdr:from>
      <xdr:col>9</xdr:col>
      <xdr:colOff>425159</xdr:colOff>
      <xdr:row>8</xdr:row>
      <xdr:rowOff>94748</xdr:rowOff>
    </xdr:from>
    <xdr:ext cx="184731" cy="937629"/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2C708C4C-1AED-49D2-90CD-5B46F980BFA5}"/>
            </a:ext>
          </a:extLst>
        </xdr:cNvPr>
        <xdr:cNvSpPr/>
      </xdr:nvSpPr>
      <xdr:spPr>
        <a:xfrm>
          <a:off x="5778209" y="1650498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pt-BR" sz="5400" b="1" cap="none" spc="0">
            <a:ln w="12700">
              <a:solidFill>
                <a:schemeClr val="tx2">
                  <a:lumMod val="75000"/>
                </a:schemeClr>
              </a:solidFill>
              <a:prstDash val="solid"/>
            </a:ln>
            <a:pattFill prst="dkUpDiag">
              <a:fgClr>
                <a:schemeClr val="tx2"/>
              </a:fgClr>
              <a:bgClr>
                <a:schemeClr val="tx2">
                  <a:lumMod val="20000"/>
                  <a:lumOff val="80000"/>
                </a:schemeClr>
              </a:bgClr>
            </a:pattFill>
            <a:effectLst>
              <a:outerShdw dist="38100" dir="2640000" algn="bl" rotWithShape="0">
                <a:schemeClr val="tx2">
                  <a:lumMod val="75000"/>
                </a:schemeClr>
              </a:outerShdw>
            </a:effectLst>
          </a:endParaRPr>
        </a:p>
      </xdr:txBody>
    </xdr:sp>
    <xdr:clientData/>
  </xdr:oneCellAnchor>
  <xdr:twoCellAnchor>
    <xdr:from>
      <xdr:col>0</xdr:col>
      <xdr:colOff>0</xdr:colOff>
      <xdr:row>11</xdr:row>
      <xdr:rowOff>139700</xdr:rowOff>
    </xdr:from>
    <xdr:to>
      <xdr:col>9</xdr:col>
      <xdr:colOff>279400</xdr:colOff>
      <xdr:row>15</xdr:row>
      <xdr:rowOff>203200</xdr:rowOff>
    </xdr:to>
    <xdr:sp macro="" textlink="">
      <xdr:nvSpPr>
        <xdr:cNvPr id="241884" name="Retângulo 6">
          <a:extLst>
            <a:ext uri="{FF2B5EF4-FFF2-40B4-BE49-F238E27FC236}">
              <a16:creationId xmlns:a16="http://schemas.microsoft.com/office/drawing/2014/main" id="{CFFD4799-7DAC-4599-BBFD-0AC1C5134AA9}"/>
            </a:ext>
          </a:extLst>
        </xdr:cNvPr>
        <xdr:cNvSpPr>
          <a:spLocks noChangeArrowheads="1"/>
        </xdr:cNvSpPr>
      </xdr:nvSpPr>
      <xdr:spPr bwMode="auto">
        <a:xfrm>
          <a:off x="0" y="2178050"/>
          <a:ext cx="5632450" cy="8318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172086</xdr:colOff>
      <xdr:row>11</xdr:row>
      <xdr:rowOff>161926</xdr:rowOff>
    </xdr:from>
    <xdr:to>
      <xdr:col>8</xdr:col>
      <xdr:colOff>57226</xdr:colOff>
      <xdr:row>15</xdr:row>
      <xdr:rowOff>152485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678A020E-BE76-43FF-8AF5-928093F2191F}"/>
            </a:ext>
          </a:extLst>
        </xdr:cNvPr>
        <xdr:cNvSpPr txBox="1"/>
      </xdr:nvSpPr>
      <xdr:spPr>
        <a:xfrm>
          <a:off x="822961" y="2184401"/>
          <a:ext cx="4104640" cy="781049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2400" b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 </a:t>
          </a:r>
          <a:r>
            <a:rPr lang="pt-BR" sz="2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Guia de Modelagem</a:t>
          </a:r>
          <a:r>
            <a:rPr lang="pt-BR" sz="24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      </a:t>
          </a:r>
        </a:p>
        <a:p>
          <a:pPr algn="ctr"/>
          <a:r>
            <a:rPr lang="pt-BR" sz="1400" b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2T24</a:t>
          </a:r>
        </a:p>
        <a:p>
          <a:pPr algn="ctr"/>
          <a:endParaRPr lang="pt-BR" sz="1400" b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222250</xdr:colOff>
      <xdr:row>36</xdr:row>
      <xdr:rowOff>111126</xdr:rowOff>
    </xdr:from>
    <xdr:to>
      <xdr:col>9</xdr:col>
      <xdr:colOff>1999877</xdr:colOff>
      <xdr:row>45</xdr:row>
      <xdr:rowOff>38230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32B6E9E9-DF65-48D1-BE04-14030846569C}"/>
            </a:ext>
          </a:extLst>
        </xdr:cNvPr>
        <xdr:cNvSpPr txBox="1"/>
      </xdr:nvSpPr>
      <xdr:spPr>
        <a:xfrm>
          <a:off x="222250" y="7064376"/>
          <a:ext cx="6787800" cy="1520959"/>
        </a:xfrm>
        <a:prstGeom prst="rect">
          <a:avLst/>
        </a:prstGeom>
        <a:solidFill>
          <a:schemeClr val="bg1">
            <a:lumMod val="85000"/>
          </a:schemeClr>
        </a:solidFill>
        <a:ln w="12700" cmpd="sng">
          <a:solidFill>
            <a:srgbClr val="FFC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>
            <a:lnSpc>
              <a:spcPts val="1300"/>
            </a:lnSpc>
          </a:pPr>
          <a:r>
            <a:rPr lang="pt-BR" sz="1000" b="0" i="0" u="none" strike="noStrike">
              <a:solidFill>
                <a:srgbClr val="002060"/>
              </a:solidFill>
              <a:effectLst/>
              <a:latin typeface="Barlow"/>
              <a:ea typeface="+mn-ea"/>
              <a:cs typeface="Arial" panose="020B0604020202020204" pitchFamily="34" charset="0"/>
            </a:rPr>
            <a:t>Este guia de modelagem é baseado em dados históricos e públicos. Não visa dar </a:t>
          </a:r>
          <a:r>
            <a:rPr lang="pt-BR" sz="1000" b="0" i="1" u="none" strike="noStrike">
              <a:solidFill>
                <a:srgbClr val="002060"/>
              </a:solidFill>
              <a:effectLst/>
              <a:latin typeface="Barlow"/>
              <a:ea typeface="+mn-ea"/>
              <a:cs typeface="Arial" panose="020B0604020202020204" pitchFamily="34" charset="0"/>
            </a:rPr>
            <a:t>guidance (estimativas ou projeções)</a:t>
          </a:r>
          <a:r>
            <a:rPr lang="pt-BR" sz="1000" b="0" i="0" u="none" strike="noStrike">
              <a:solidFill>
                <a:srgbClr val="002060"/>
              </a:solidFill>
              <a:effectLst/>
              <a:latin typeface="Barlow"/>
              <a:ea typeface="+mn-ea"/>
              <a:cs typeface="Arial" panose="020B0604020202020204" pitchFamily="34" charset="0"/>
            </a:rPr>
            <a:t> de eventos futuros, com exceção da melhor estimativa que a empresa tem, neste momento, para o seu programa de investimentos e amortização de dívida. As estimativas e premissas constantes nesse trabalho estão sujeitas a riscos, incertezas e suposições, que incluem, entre outras: condições gerais econômicas, políticas e comerciais no Brasil e nos mercados onde atuamos e regulamentações governamentais existentes e futuras. Possíveis investidores são aqui alertados de que dados passados não são base para garantia de futuro desempenho, pois envolvem riscos e incertezas. A empresa não assume, e especificamente nega, qualquer obrigação de atualizar quaisquer previsões, que fazem sentido apenas na data em que foram feitas. </a:t>
          </a:r>
          <a:r>
            <a:rPr lang="pt-BR" sz="1000">
              <a:solidFill>
                <a:srgbClr val="002060"/>
              </a:solidFill>
              <a:latin typeface="Barlow"/>
              <a:cs typeface="Arial" panose="020B0604020202020204" pitchFamily="34" charset="0"/>
            </a:rPr>
            <a:t> </a:t>
          </a:r>
        </a:p>
        <a:p>
          <a:pPr algn="ctr">
            <a:lnSpc>
              <a:spcPts val="1000"/>
            </a:lnSpc>
          </a:pPr>
          <a:endParaRPr lang="pt-BR" sz="1200">
            <a:solidFill>
              <a:srgbClr val="184C8C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78921</xdr:colOff>
      <xdr:row>18</xdr:row>
      <xdr:rowOff>222250</xdr:rowOff>
    </xdr:from>
    <xdr:to>
      <xdr:col>3</xdr:col>
      <xdr:colOff>296636</xdr:colOff>
      <xdr:row>32</xdr:row>
      <xdr:rowOff>105921</xdr:rowOff>
    </xdr:to>
    <xdr:pic>
      <xdr:nvPicPr>
        <xdr:cNvPr id="241889" name="Gráfico 11" descr="Américas no globo terrestre">
          <a:extLst>
            <a:ext uri="{FF2B5EF4-FFF2-40B4-BE49-F238E27FC236}">
              <a16:creationId xmlns:a16="http://schemas.microsoft.com/office/drawing/2014/main" id="{AF611EE3-C963-4B38-B5B1-09755F8A5D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" y="4304393"/>
          <a:ext cx="2143579" cy="2136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18143</xdr:colOff>
      <xdr:row>11</xdr:row>
      <xdr:rowOff>150321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842F86EB-159C-0175-9E9E-E7F131FE3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56500" cy="2581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281213</xdr:colOff>
      <xdr:row>11</xdr:row>
      <xdr:rowOff>156407</xdr:rowOff>
    </xdr:from>
    <xdr:to>
      <xdr:col>10</xdr:col>
      <xdr:colOff>27213</xdr:colOff>
      <xdr:row>15</xdr:row>
      <xdr:rowOff>154213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1F8CDE94-14F3-F197-9E04-78DC952F6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51499" y="2587550"/>
          <a:ext cx="1914071" cy="841449"/>
        </a:xfrm>
        <a:prstGeom prst="rect">
          <a:avLst/>
        </a:prstGeom>
        <a:solidFill>
          <a:schemeClr val="accent1"/>
        </a:solidFill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49</xdr:col>
      <xdr:colOff>31750</xdr:colOff>
      <xdr:row>4</xdr:row>
      <xdr:rowOff>101600</xdr:rowOff>
    </xdr:to>
    <xdr:sp macro="" textlink="">
      <xdr:nvSpPr>
        <xdr:cNvPr id="237912" name="Retângulo 6">
          <a:extLst>
            <a:ext uri="{FF2B5EF4-FFF2-40B4-BE49-F238E27FC236}">
              <a16:creationId xmlns:a16="http://schemas.microsoft.com/office/drawing/2014/main" id="{1EBDD37D-2F8F-4FFE-A2DD-692CBD41A7C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3282950" cy="8128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259977</xdr:colOff>
      <xdr:row>0</xdr:row>
      <xdr:rowOff>57749</xdr:rowOff>
    </xdr:from>
    <xdr:ext cx="3077336" cy="690388"/>
    <xdr:sp macro="" textlink="">
      <xdr:nvSpPr>
        <xdr:cNvPr id="2" name="Text Box 4">
          <a:extLst>
            <a:ext uri="{FF2B5EF4-FFF2-40B4-BE49-F238E27FC236}">
              <a16:creationId xmlns:a16="http://schemas.microsoft.com/office/drawing/2014/main" id="{6903DBBA-A929-46E1-9B86-9D2FD4D57F9E}"/>
            </a:ext>
          </a:extLst>
        </xdr:cNvPr>
        <xdr:cNvSpPr txBox="1">
          <a:spLocks noChangeArrowheads="1"/>
        </xdr:cNvSpPr>
      </xdr:nvSpPr>
      <xdr:spPr bwMode="auto">
        <a:xfrm>
          <a:off x="263152" y="57749"/>
          <a:ext cx="3064274" cy="661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9. Resultados por Operação</a:t>
          </a:r>
        </a:p>
      </xdr:txBody>
    </xdr:sp>
    <xdr:clientData/>
  </xdr:oneCellAnchor>
  <xdr:twoCellAnchor>
    <xdr:from>
      <xdr:col>68</xdr:col>
      <xdr:colOff>290660</xdr:colOff>
      <xdr:row>4</xdr:row>
      <xdr:rowOff>193966</xdr:rowOff>
    </xdr:from>
    <xdr:to>
      <xdr:col>71</xdr:col>
      <xdr:colOff>82244</xdr:colOff>
      <xdr:row>7</xdr:row>
      <xdr:rowOff>147299</xdr:rowOff>
    </xdr:to>
    <xdr:grpSp>
      <xdr:nvGrpSpPr>
        <xdr:cNvPr id="237915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5268C5-C8BE-44DC-91E6-E6B4AEAA2B89}"/>
            </a:ext>
          </a:extLst>
        </xdr:cNvPr>
        <xdr:cNvGrpSpPr>
          <a:grpSpLocks/>
        </xdr:cNvGrpSpPr>
      </xdr:nvGrpSpPr>
      <xdr:grpSpPr bwMode="auto">
        <a:xfrm>
          <a:off x="43127013" y="911142"/>
          <a:ext cx="1718996" cy="707863"/>
          <a:chOff x="10735845" y="355285"/>
          <a:chExt cx="1632525" cy="579320"/>
        </a:xfrm>
      </xdr:grpSpPr>
      <xdr:sp macro="" textlink="">
        <xdr:nvSpPr>
          <xdr:cNvPr id="237916" name="Seta para a esquerda 3">
            <a:extLst>
              <a:ext uri="{FF2B5EF4-FFF2-40B4-BE49-F238E27FC236}">
                <a16:creationId xmlns:a16="http://schemas.microsoft.com/office/drawing/2014/main" id="{6D58C52E-D5CA-45E8-97BD-F44A5AE30255}"/>
              </a:ext>
            </a:extLst>
          </xdr:cNvPr>
          <xdr:cNvSpPr>
            <a:spLocks noChangeArrowheads="1"/>
          </xdr:cNvSpPr>
        </xdr:nvSpPr>
        <xdr:spPr bwMode="auto">
          <a:xfrm>
            <a:off x="10735845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7" name="CaixaDeTexto 26">
            <a:extLst>
              <a:ext uri="{FF2B5EF4-FFF2-40B4-BE49-F238E27FC236}">
                <a16:creationId xmlns:a16="http://schemas.microsoft.com/office/drawing/2014/main" id="{F1C298B7-779B-42AC-9168-A1F17812C251}"/>
              </a:ext>
            </a:extLst>
          </xdr:cNvPr>
          <xdr:cNvSpPr txBox="1"/>
        </xdr:nvSpPr>
        <xdr:spPr>
          <a:xfrm>
            <a:off x="11276433" y="540705"/>
            <a:ext cx="948468" cy="194497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 editAs="oneCell">
    <xdr:from>
      <xdr:col>60</xdr:col>
      <xdr:colOff>417232</xdr:colOff>
      <xdr:row>0</xdr:row>
      <xdr:rowOff>89647</xdr:rowOff>
    </xdr:from>
    <xdr:to>
      <xdr:col>63</xdr:col>
      <xdr:colOff>171451</xdr:colOff>
      <xdr:row>4</xdr:row>
      <xdr:rowOff>145923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C76874C-FAC6-49AF-9D69-1D20199D8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010232" y="89647"/>
          <a:ext cx="1704042" cy="76710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50</xdr:col>
      <xdr:colOff>12700</xdr:colOff>
      <xdr:row>3</xdr:row>
      <xdr:rowOff>247650</xdr:rowOff>
    </xdr:to>
    <xdr:sp macro="" textlink="">
      <xdr:nvSpPr>
        <xdr:cNvPr id="238936" name="Retângulo 6">
          <a:extLst>
            <a:ext uri="{FF2B5EF4-FFF2-40B4-BE49-F238E27FC236}">
              <a16:creationId xmlns:a16="http://schemas.microsoft.com/office/drawing/2014/main" id="{8857FF7C-2B90-471C-9BCC-E839B4F01EC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3003550" cy="7620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95250</xdr:colOff>
      <xdr:row>1</xdr:row>
      <xdr:rowOff>43815</xdr:rowOff>
    </xdr:from>
    <xdr:ext cx="2476500" cy="323230"/>
    <xdr:sp macro="" textlink="">
      <xdr:nvSpPr>
        <xdr:cNvPr id="21505" name="Text Box 1">
          <a:extLst>
            <a:ext uri="{FF2B5EF4-FFF2-40B4-BE49-F238E27FC236}">
              <a16:creationId xmlns:a16="http://schemas.microsoft.com/office/drawing/2014/main" id="{0EFBD48B-B573-4DBD-8E3A-A175DF92C2D4}"/>
            </a:ext>
          </a:extLst>
        </xdr:cNvPr>
        <xdr:cNvSpPr txBox="1">
          <a:spLocks noChangeArrowheads="1"/>
        </xdr:cNvSpPr>
      </xdr:nvSpPr>
      <xdr:spPr bwMode="auto">
        <a:xfrm>
          <a:off x="247650" y="215265"/>
          <a:ext cx="2476500" cy="3232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1800" b="1" i="0" u="none" strike="noStrike" baseline="0">
              <a:solidFill>
                <a:schemeClr val="bg1"/>
              </a:solidFill>
              <a:latin typeface="Barlow"/>
            </a:rPr>
            <a:t>10. Custos de Produção</a:t>
          </a:r>
        </a:p>
      </xdr:txBody>
    </xdr:sp>
    <xdr:clientData/>
  </xdr:oneCellAnchor>
  <xdr:twoCellAnchor>
    <xdr:from>
      <xdr:col>68</xdr:col>
      <xdr:colOff>516467</xdr:colOff>
      <xdr:row>4</xdr:row>
      <xdr:rowOff>88900</xdr:rowOff>
    </xdr:from>
    <xdr:to>
      <xdr:col>70</xdr:col>
      <xdr:colOff>228600</xdr:colOff>
      <xdr:row>9</xdr:row>
      <xdr:rowOff>63500</xdr:rowOff>
    </xdr:to>
    <xdr:grpSp>
      <xdr:nvGrpSpPr>
        <xdr:cNvPr id="238939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3D165E-236F-4A49-861C-090880091CD6}"/>
            </a:ext>
          </a:extLst>
        </xdr:cNvPr>
        <xdr:cNvGrpSpPr>
          <a:grpSpLocks/>
        </xdr:cNvGrpSpPr>
      </xdr:nvGrpSpPr>
      <xdr:grpSpPr bwMode="auto">
        <a:xfrm>
          <a:off x="6726767" y="869950"/>
          <a:ext cx="1769533" cy="742950"/>
          <a:chOff x="10908842" y="355285"/>
          <a:chExt cx="1632525" cy="579320"/>
        </a:xfrm>
      </xdr:grpSpPr>
      <xdr:sp macro="" textlink="">
        <xdr:nvSpPr>
          <xdr:cNvPr id="238940" name="Seta para a esquerda 3">
            <a:extLst>
              <a:ext uri="{FF2B5EF4-FFF2-40B4-BE49-F238E27FC236}">
                <a16:creationId xmlns:a16="http://schemas.microsoft.com/office/drawing/2014/main" id="{122397C1-23E3-4DFA-B045-DCABA420D5F3}"/>
              </a:ext>
            </a:extLst>
          </xdr:cNvPr>
          <xdr:cNvSpPr>
            <a:spLocks noChangeArrowheads="1"/>
          </xdr:cNvSpPr>
        </xdr:nvSpPr>
        <xdr:spPr bwMode="auto">
          <a:xfrm>
            <a:off x="10908842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1" name="CaixaDeTexto 10">
            <a:extLst>
              <a:ext uri="{FF2B5EF4-FFF2-40B4-BE49-F238E27FC236}">
                <a16:creationId xmlns:a16="http://schemas.microsoft.com/office/drawing/2014/main" id="{F36D3F5A-1350-4EDC-8E1E-A58C8341CFFB}"/>
              </a:ext>
            </a:extLst>
          </xdr:cNvPr>
          <xdr:cNvSpPr txBox="1"/>
        </xdr:nvSpPr>
        <xdr:spPr>
          <a:xfrm>
            <a:off x="11402254" y="524525"/>
            <a:ext cx="1053831" cy="214804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 editAs="oneCell">
    <xdr:from>
      <xdr:col>2</xdr:col>
      <xdr:colOff>0</xdr:colOff>
      <xdr:row>0</xdr:row>
      <xdr:rowOff>12700</xdr:rowOff>
    </xdr:from>
    <xdr:to>
      <xdr:col>65</xdr:col>
      <xdr:colOff>428625</xdr:colOff>
      <xdr:row>3</xdr:row>
      <xdr:rowOff>240426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41AB75A-463C-40BF-B54C-A49E6423C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03550" y="12700"/>
          <a:ext cx="1708150" cy="75477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</xdr:rowOff>
    </xdr:from>
    <xdr:to>
      <xdr:col>7</xdr:col>
      <xdr:colOff>50800</xdr:colOff>
      <xdr:row>4</xdr:row>
      <xdr:rowOff>38100</xdr:rowOff>
    </xdr:to>
    <xdr:sp macro="" textlink="">
      <xdr:nvSpPr>
        <xdr:cNvPr id="233020" name="Retângulo 6">
          <a:extLst>
            <a:ext uri="{FF2B5EF4-FFF2-40B4-BE49-F238E27FC236}">
              <a16:creationId xmlns:a16="http://schemas.microsoft.com/office/drawing/2014/main" id="{C1C16F4E-9BD9-4CD4-92EA-07D71F6B933C}"/>
            </a:ext>
          </a:extLst>
        </xdr:cNvPr>
        <xdr:cNvSpPr>
          <a:spLocks noChangeArrowheads="1"/>
        </xdr:cNvSpPr>
      </xdr:nvSpPr>
      <xdr:spPr bwMode="auto">
        <a:xfrm>
          <a:off x="0" y="6350"/>
          <a:ext cx="6369050" cy="7429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88900</xdr:colOff>
      <xdr:row>0</xdr:row>
      <xdr:rowOff>130175</xdr:rowOff>
    </xdr:from>
    <xdr:ext cx="3238828" cy="360421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79FFEB0F-73F1-4E38-B57A-CE1761127C96}"/>
            </a:ext>
          </a:extLst>
        </xdr:cNvPr>
        <xdr:cNvSpPr txBox="1">
          <a:spLocks noChangeArrowheads="1"/>
        </xdr:cNvSpPr>
      </xdr:nvSpPr>
      <xdr:spPr bwMode="auto">
        <a:xfrm>
          <a:off x="101600" y="133350"/>
          <a:ext cx="3197225" cy="359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11. Resultados Proforma*</a:t>
          </a:r>
        </a:p>
      </xdr:txBody>
    </xdr:sp>
    <xdr:clientData/>
  </xdr:oneCellAnchor>
  <xdr:twoCellAnchor>
    <xdr:from>
      <xdr:col>5</xdr:col>
      <xdr:colOff>171450</xdr:colOff>
      <xdr:row>5</xdr:row>
      <xdr:rowOff>120650</xdr:rowOff>
    </xdr:from>
    <xdr:to>
      <xdr:col>7</xdr:col>
      <xdr:colOff>107950</xdr:colOff>
      <xdr:row>9</xdr:row>
      <xdr:rowOff>38100</xdr:rowOff>
    </xdr:to>
    <xdr:grpSp>
      <xdr:nvGrpSpPr>
        <xdr:cNvPr id="233023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AFAED66-05BD-4A56-B9E8-39F4F430081A}"/>
            </a:ext>
          </a:extLst>
        </xdr:cNvPr>
        <xdr:cNvGrpSpPr>
          <a:grpSpLocks/>
        </xdr:cNvGrpSpPr>
      </xdr:nvGrpSpPr>
      <xdr:grpSpPr bwMode="auto">
        <a:xfrm>
          <a:off x="5168900" y="990600"/>
          <a:ext cx="1257300" cy="711200"/>
          <a:chOff x="8162924" y="285750"/>
          <a:chExt cx="1209676" cy="638175"/>
        </a:xfrm>
      </xdr:grpSpPr>
      <xdr:sp macro="" textlink="">
        <xdr:nvSpPr>
          <xdr:cNvPr id="233025" name="Seta para a esquerda 3">
            <a:extLst>
              <a:ext uri="{FF2B5EF4-FFF2-40B4-BE49-F238E27FC236}">
                <a16:creationId xmlns:a16="http://schemas.microsoft.com/office/drawing/2014/main" id="{A771E161-5171-470D-8B0E-290890CEDCF4}"/>
              </a:ext>
            </a:extLst>
          </xdr:cNvPr>
          <xdr:cNvSpPr>
            <a:spLocks noChangeArrowheads="1"/>
          </xdr:cNvSpPr>
        </xdr:nvSpPr>
        <xdr:spPr bwMode="auto">
          <a:xfrm>
            <a:off x="10241853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7FA85CA4-857A-40B1-9993-0777C16D17B0}"/>
              </a:ext>
            </a:extLst>
          </xdr:cNvPr>
          <xdr:cNvSpPr txBox="1"/>
        </xdr:nvSpPr>
        <xdr:spPr>
          <a:xfrm>
            <a:off x="10735013" y="528256"/>
            <a:ext cx="1056939" cy="204216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>
    <xdr:from>
      <xdr:col>0</xdr:col>
      <xdr:colOff>31751</xdr:colOff>
      <xdr:row>92</xdr:row>
      <xdr:rowOff>53975</xdr:rowOff>
    </xdr:from>
    <xdr:to>
      <xdr:col>7</xdr:col>
      <xdr:colOff>19051</xdr:colOff>
      <xdr:row>96</xdr:row>
      <xdr:rowOff>166521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4435AFD2-EB94-4B7A-89BE-3FE0F5E2D9DF}"/>
            </a:ext>
          </a:extLst>
        </xdr:cNvPr>
        <xdr:cNvSpPr txBox="1"/>
      </xdr:nvSpPr>
      <xdr:spPr>
        <a:xfrm>
          <a:off x="31751" y="16014700"/>
          <a:ext cx="6305550" cy="810273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*Quadros proforma</a:t>
          </a:r>
          <a:r>
            <a:rPr lang="pt-BR" sz="1000" u="none" baseline="0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 dos r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esultado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s trimestrais do exercício de 2018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 das 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O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perações de 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N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egócio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s e Consolidado,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 excluindo os efeitos do programa de desinvestimentos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.</a:t>
          </a:r>
        </a:p>
      </xdr:txBody>
    </xdr:sp>
    <xdr:clientData/>
  </xdr:twoCellAnchor>
  <xdr:twoCellAnchor editAs="oneCell">
    <xdr:from>
      <xdr:col>7</xdr:col>
      <xdr:colOff>50800</xdr:colOff>
      <xdr:row>0</xdr:row>
      <xdr:rowOff>6350</xdr:rowOff>
    </xdr:from>
    <xdr:to>
      <xdr:col>9</xdr:col>
      <xdr:colOff>476250</xdr:colOff>
      <xdr:row>3</xdr:row>
      <xdr:rowOff>151526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E98B074-A0BC-43BE-9AD5-FF835E942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69050" y="6350"/>
          <a:ext cx="1708150" cy="75477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</xdr:rowOff>
    </xdr:from>
    <xdr:to>
      <xdr:col>7</xdr:col>
      <xdr:colOff>50800</xdr:colOff>
      <xdr:row>4</xdr:row>
      <xdr:rowOff>38100</xdr:rowOff>
    </xdr:to>
    <xdr:sp macro="" textlink="">
      <xdr:nvSpPr>
        <xdr:cNvPr id="239895" name="Retângulo 6">
          <a:extLst>
            <a:ext uri="{FF2B5EF4-FFF2-40B4-BE49-F238E27FC236}">
              <a16:creationId xmlns:a16="http://schemas.microsoft.com/office/drawing/2014/main" id="{8F18C7DC-ACFE-4809-BA5F-96093C9D001E}"/>
            </a:ext>
          </a:extLst>
        </xdr:cNvPr>
        <xdr:cNvSpPr>
          <a:spLocks noChangeArrowheads="1"/>
        </xdr:cNvSpPr>
      </xdr:nvSpPr>
      <xdr:spPr bwMode="auto">
        <a:xfrm>
          <a:off x="0" y="6350"/>
          <a:ext cx="6000750" cy="7429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88899</xdr:colOff>
      <xdr:row>0</xdr:row>
      <xdr:rowOff>130175</xdr:rowOff>
    </xdr:from>
    <xdr:ext cx="5064700" cy="366310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B2A1710C-0CCE-440F-8F89-C9B4EE23AF49}"/>
            </a:ext>
          </a:extLst>
        </xdr:cNvPr>
        <xdr:cNvSpPr txBox="1">
          <a:spLocks noChangeArrowheads="1"/>
        </xdr:cNvSpPr>
      </xdr:nvSpPr>
      <xdr:spPr bwMode="auto">
        <a:xfrm>
          <a:off x="88899" y="130175"/>
          <a:ext cx="5108285" cy="359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12. Lab Data Science Capacidades</a:t>
          </a:r>
        </a:p>
      </xdr:txBody>
    </xdr:sp>
    <xdr:clientData/>
  </xdr:oneCellAnchor>
  <xdr:twoCellAnchor>
    <xdr:from>
      <xdr:col>21</xdr:col>
      <xdr:colOff>203200</xdr:colOff>
      <xdr:row>0</xdr:row>
      <xdr:rowOff>152400</xdr:rowOff>
    </xdr:from>
    <xdr:to>
      <xdr:col>23</xdr:col>
      <xdr:colOff>622300</xdr:colOff>
      <xdr:row>4</xdr:row>
      <xdr:rowOff>12700</xdr:rowOff>
    </xdr:to>
    <xdr:grpSp>
      <xdr:nvGrpSpPr>
        <xdr:cNvPr id="239898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C85D0F-C876-4DE8-9866-FB14099E2CC7}"/>
            </a:ext>
          </a:extLst>
        </xdr:cNvPr>
        <xdr:cNvGrpSpPr>
          <a:grpSpLocks/>
        </xdr:cNvGrpSpPr>
      </xdr:nvGrpSpPr>
      <xdr:grpSpPr bwMode="auto">
        <a:xfrm>
          <a:off x="15863888" y="152400"/>
          <a:ext cx="1704975" cy="685800"/>
          <a:chOff x="12853217" y="-444681"/>
          <a:chExt cx="1632525" cy="579320"/>
        </a:xfrm>
      </xdr:grpSpPr>
      <xdr:sp macro="" textlink="">
        <xdr:nvSpPr>
          <xdr:cNvPr id="239899" name="Seta para a esquerda 3">
            <a:extLst>
              <a:ext uri="{FF2B5EF4-FFF2-40B4-BE49-F238E27FC236}">
                <a16:creationId xmlns:a16="http://schemas.microsoft.com/office/drawing/2014/main" id="{1EFB669B-F691-4185-B07A-5723E58C91E5}"/>
              </a:ext>
            </a:extLst>
          </xdr:cNvPr>
          <xdr:cNvSpPr>
            <a:spLocks noChangeArrowheads="1"/>
          </xdr:cNvSpPr>
        </xdr:nvSpPr>
        <xdr:spPr bwMode="auto">
          <a:xfrm>
            <a:off x="12853217" y="-444681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067AF47A-80C1-4E6A-8CD5-758FEA91F667}"/>
              </a:ext>
            </a:extLst>
          </xdr:cNvPr>
          <xdr:cNvSpPr txBox="1"/>
        </xdr:nvSpPr>
        <xdr:spPr>
          <a:xfrm>
            <a:off x="13352721" y="-264448"/>
            <a:ext cx="1053831" cy="205980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 editAs="oneCell">
    <xdr:from>
      <xdr:col>5</xdr:col>
      <xdr:colOff>630236</xdr:colOff>
      <xdr:row>0</xdr:row>
      <xdr:rowOff>0</xdr:rowOff>
    </xdr:from>
    <xdr:to>
      <xdr:col>9</xdr:col>
      <xdr:colOff>82918</xdr:colOff>
      <xdr:row>5</xdr:row>
      <xdr:rowOff>8731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C407A421-C2D8-463D-9451-BCBE58E75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26111" y="0"/>
          <a:ext cx="1932357" cy="97631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</xdr:rowOff>
    </xdr:from>
    <xdr:to>
      <xdr:col>5</xdr:col>
      <xdr:colOff>50800</xdr:colOff>
      <xdr:row>4</xdr:row>
      <xdr:rowOff>38100</xdr:rowOff>
    </xdr:to>
    <xdr:sp macro="" textlink="">
      <xdr:nvSpPr>
        <xdr:cNvPr id="2" name="Retângulo 6">
          <a:extLst>
            <a:ext uri="{FF2B5EF4-FFF2-40B4-BE49-F238E27FC236}">
              <a16:creationId xmlns:a16="http://schemas.microsoft.com/office/drawing/2014/main" id="{801575DC-0FE2-4D29-84C7-FEA3A4C4FB42}"/>
            </a:ext>
          </a:extLst>
        </xdr:cNvPr>
        <xdr:cNvSpPr>
          <a:spLocks noChangeArrowheads="1"/>
        </xdr:cNvSpPr>
      </xdr:nvSpPr>
      <xdr:spPr bwMode="auto">
        <a:xfrm>
          <a:off x="0" y="6350"/>
          <a:ext cx="6369050" cy="8445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88900</xdr:colOff>
      <xdr:row>0</xdr:row>
      <xdr:rowOff>130175</xdr:rowOff>
    </xdr:from>
    <xdr:ext cx="3238828" cy="360421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D23D8C5A-F6F5-46BA-AA4C-4C096566F848}"/>
            </a:ext>
          </a:extLst>
        </xdr:cNvPr>
        <xdr:cNvSpPr txBox="1">
          <a:spLocks noChangeArrowheads="1"/>
        </xdr:cNvSpPr>
      </xdr:nvSpPr>
      <xdr:spPr bwMode="auto">
        <a:xfrm>
          <a:off x="88900" y="130175"/>
          <a:ext cx="3238828" cy="3604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13. Fluxo de Caixa Livre</a:t>
          </a:r>
        </a:p>
      </xdr:txBody>
    </xdr:sp>
    <xdr:clientData/>
  </xdr:oneCellAnchor>
  <xdr:twoCellAnchor>
    <xdr:from>
      <xdr:col>0</xdr:col>
      <xdr:colOff>31751</xdr:colOff>
      <xdr:row>90</xdr:row>
      <xdr:rowOff>53975</xdr:rowOff>
    </xdr:from>
    <xdr:to>
      <xdr:col>5</xdr:col>
      <xdr:colOff>19051</xdr:colOff>
      <xdr:row>94</xdr:row>
      <xdr:rowOff>166521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310BA2B8-CF54-443D-90B4-1422ECC06C91}"/>
            </a:ext>
          </a:extLst>
        </xdr:cNvPr>
        <xdr:cNvSpPr txBox="1"/>
      </xdr:nvSpPr>
      <xdr:spPr>
        <a:xfrm>
          <a:off x="31751" y="17535525"/>
          <a:ext cx="6305550" cy="925346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*Quadros proforma</a:t>
          </a:r>
          <a:r>
            <a:rPr lang="pt-BR" sz="1000" u="none" baseline="0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 dos r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esultado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s trimestrais do exercício de 2018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 das 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O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perações de 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N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egócio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s e Consolidado,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 excluindo os efeitos do programa de desinvestimentos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.</a:t>
          </a:r>
        </a:p>
      </xdr:txBody>
    </xdr:sp>
    <xdr:clientData/>
  </xdr:twoCellAnchor>
  <xdr:twoCellAnchor editAs="oneCell">
    <xdr:from>
      <xdr:col>5</xdr:col>
      <xdr:colOff>50800</xdr:colOff>
      <xdr:row>0</xdr:row>
      <xdr:rowOff>6350</xdr:rowOff>
    </xdr:from>
    <xdr:to>
      <xdr:col>24</xdr:col>
      <xdr:colOff>155575</xdr:colOff>
      <xdr:row>3</xdr:row>
      <xdr:rowOff>151526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CEE99AB5-CCB9-449E-A25B-A57F29EA5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69050" y="6350"/>
          <a:ext cx="1708150" cy="75477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5</xdr:col>
      <xdr:colOff>50800</xdr:colOff>
      <xdr:row>4</xdr:row>
      <xdr:rowOff>31750</xdr:rowOff>
    </xdr:to>
    <xdr:sp macro="" textlink="">
      <xdr:nvSpPr>
        <xdr:cNvPr id="9" name="Retângulo 6">
          <a:extLst>
            <a:ext uri="{FF2B5EF4-FFF2-40B4-BE49-F238E27FC236}">
              <a16:creationId xmlns:a16="http://schemas.microsoft.com/office/drawing/2014/main" id="{5C32D2BF-8E3A-C9A4-DF70-CD98839F86A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6369050" cy="8445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539750</xdr:colOff>
      <xdr:row>0</xdr:row>
      <xdr:rowOff>127000</xdr:rowOff>
    </xdr:from>
    <xdr:to>
      <xdr:col>9</xdr:col>
      <xdr:colOff>514350</xdr:colOff>
      <xdr:row>4</xdr:row>
      <xdr:rowOff>25400</xdr:rowOff>
    </xdr:to>
    <xdr:grpSp>
      <xdr:nvGrpSpPr>
        <xdr:cNvPr id="10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94D8610-1043-75CB-95BB-625357BFB5C9}"/>
            </a:ext>
          </a:extLst>
        </xdr:cNvPr>
        <xdr:cNvGrpSpPr>
          <a:grpSpLocks/>
        </xdr:cNvGrpSpPr>
      </xdr:nvGrpSpPr>
      <xdr:grpSpPr bwMode="auto">
        <a:xfrm>
          <a:off x="5118100" y="127000"/>
          <a:ext cx="0" cy="711200"/>
          <a:chOff x="8162924" y="285750"/>
          <a:chExt cx="1209676" cy="638175"/>
        </a:xfrm>
      </xdr:grpSpPr>
      <xdr:sp macro="" textlink="">
        <xdr:nvSpPr>
          <xdr:cNvPr id="11" name="Seta para a esquerda 3">
            <a:extLst>
              <a:ext uri="{FF2B5EF4-FFF2-40B4-BE49-F238E27FC236}">
                <a16:creationId xmlns:a16="http://schemas.microsoft.com/office/drawing/2014/main" id="{8394DBE5-6145-F82A-D9C4-9BABA4A1316D}"/>
              </a:ext>
            </a:extLst>
          </xdr:cNvPr>
          <xdr:cNvSpPr>
            <a:spLocks noChangeArrowheads="1"/>
          </xdr:cNvSpPr>
        </xdr:nvSpPr>
        <xdr:spPr bwMode="auto">
          <a:xfrm>
            <a:off x="10241853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2" name="CaixaDeTexto 11">
            <a:extLst>
              <a:ext uri="{FF2B5EF4-FFF2-40B4-BE49-F238E27FC236}">
                <a16:creationId xmlns:a16="http://schemas.microsoft.com/office/drawing/2014/main" id="{7DF447DF-F983-A2AD-1054-C84233989BFE}"/>
              </a:ext>
            </a:extLst>
          </xdr:cNvPr>
          <xdr:cNvSpPr txBox="1"/>
        </xdr:nvSpPr>
        <xdr:spPr>
          <a:xfrm>
            <a:off x="10735013" y="528256"/>
            <a:ext cx="1056939" cy="204216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oneCellAnchor>
    <xdr:from>
      <xdr:col>0</xdr:col>
      <xdr:colOff>44450</xdr:colOff>
      <xdr:row>0</xdr:row>
      <xdr:rowOff>184150</xdr:rowOff>
    </xdr:from>
    <xdr:ext cx="3238288" cy="359266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92324837-6A24-4082-90B8-BD5A419F6071}"/>
            </a:ext>
          </a:extLst>
        </xdr:cNvPr>
        <xdr:cNvSpPr txBox="1">
          <a:spLocks noChangeArrowheads="1"/>
        </xdr:cNvSpPr>
      </xdr:nvSpPr>
      <xdr:spPr bwMode="auto">
        <a:xfrm>
          <a:off x="44450" y="184150"/>
          <a:ext cx="3238288" cy="359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13. Fluxo de Caixa Livre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221615</xdr:colOff>
      <xdr:row>16</xdr:row>
      <xdr:rowOff>51118</xdr:rowOff>
    </xdr:from>
    <xdr:to>
      <xdr:col>2</xdr:col>
      <xdr:colOff>249282</xdr:colOff>
      <xdr:row>19</xdr:row>
      <xdr:rowOff>54650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16FE33C6-BF3D-4EF1-824F-4953CE7E4116}"/>
            </a:ext>
          </a:extLst>
        </xdr:cNvPr>
        <xdr:cNvSpPr txBox="1"/>
      </xdr:nvSpPr>
      <xdr:spPr>
        <a:xfrm>
          <a:off x="213360" y="3695224"/>
          <a:ext cx="1821600" cy="486000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BRASIL</a:t>
          </a:r>
          <a:endParaRPr lang="pt-BR" sz="1600" b="1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342899</xdr:colOff>
      <xdr:row>16</xdr:row>
      <xdr:rowOff>35244</xdr:rowOff>
    </xdr:from>
    <xdr:to>
      <xdr:col>16</xdr:col>
      <xdr:colOff>19502</xdr:colOff>
      <xdr:row>19</xdr:row>
      <xdr:rowOff>35235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89F44BFF-24F8-4234-A304-D327E99EF879}"/>
            </a:ext>
          </a:extLst>
        </xdr:cNvPr>
        <xdr:cNvSpPr txBox="1"/>
      </xdr:nvSpPr>
      <xdr:spPr>
        <a:xfrm>
          <a:off x="2147887" y="3674270"/>
          <a:ext cx="8579644" cy="4860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1100">
              <a:solidFill>
                <a:srgbClr val="002060"/>
              </a:solidFill>
              <a:latin typeface="Barlow"/>
            </a:rPr>
            <a:t>Inclui operações de aço no Brasil (exceto aços especiais)</a:t>
          </a:r>
          <a:r>
            <a:rPr lang="pt-BR" sz="1100" baseline="0">
              <a:solidFill>
                <a:srgbClr val="002060"/>
              </a:solidFill>
              <a:latin typeface="Barlow"/>
            </a:rPr>
            <a:t>.</a:t>
          </a:r>
          <a:endParaRPr lang="pt-BR" sz="1100">
            <a:solidFill>
              <a:srgbClr val="002060"/>
            </a:solidFill>
            <a:latin typeface="Barlow"/>
          </a:endParaRPr>
        </a:p>
      </xdr:txBody>
    </xdr:sp>
    <xdr:clientData/>
  </xdr:twoCellAnchor>
  <xdr:twoCellAnchor>
    <xdr:from>
      <xdr:col>0</xdr:col>
      <xdr:colOff>221614</xdr:colOff>
      <xdr:row>19</xdr:row>
      <xdr:rowOff>107632</xdr:rowOff>
    </xdr:from>
    <xdr:to>
      <xdr:col>2</xdr:col>
      <xdr:colOff>249281</xdr:colOff>
      <xdr:row>22</xdr:row>
      <xdr:rowOff>85040</xdr:rowOff>
    </xdr:to>
    <xdr:sp macro="" textlink="">
      <xdr:nvSpPr>
        <xdr:cNvPr id="20" name="CaixaDeTexto 19">
          <a:extLst>
            <a:ext uri="{FF2B5EF4-FFF2-40B4-BE49-F238E27FC236}">
              <a16:creationId xmlns:a16="http://schemas.microsoft.com/office/drawing/2014/main" id="{BD49C1E2-C591-4D03-AA29-90315CCC18DB}"/>
            </a:ext>
          </a:extLst>
        </xdr:cNvPr>
        <xdr:cNvSpPr txBox="1"/>
      </xdr:nvSpPr>
      <xdr:spPr>
        <a:xfrm>
          <a:off x="213359" y="4246721"/>
          <a:ext cx="1821600" cy="486000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AMÉRICA</a:t>
          </a:r>
          <a:r>
            <a:rPr lang="pt-BR" sz="14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DO NORTE</a:t>
          </a:r>
          <a:endParaRPr lang="pt-BR" sz="1400" b="1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342899</xdr:colOff>
      <xdr:row>19</xdr:row>
      <xdr:rowOff>87630</xdr:rowOff>
    </xdr:from>
    <xdr:to>
      <xdr:col>16</xdr:col>
      <xdr:colOff>19501</xdr:colOff>
      <xdr:row>22</xdr:row>
      <xdr:rowOff>85516</xdr:rowOff>
    </xdr:to>
    <xdr:sp macro="" textlink="">
      <xdr:nvSpPr>
        <xdr:cNvPr id="21" name="CaixaDeTexto 20">
          <a:extLst>
            <a:ext uri="{FF2B5EF4-FFF2-40B4-BE49-F238E27FC236}">
              <a16:creationId xmlns:a16="http://schemas.microsoft.com/office/drawing/2014/main" id="{54880E92-D929-438C-86BC-6AE0B4322427}"/>
            </a:ext>
          </a:extLst>
        </xdr:cNvPr>
        <xdr:cNvSpPr txBox="1"/>
      </xdr:nvSpPr>
      <xdr:spPr>
        <a:xfrm>
          <a:off x="2147887" y="4226719"/>
          <a:ext cx="8579643" cy="4860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1100">
              <a:solidFill>
                <a:srgbClr val="002060"/>
              </a:solidFill>
              <a:latin typeface="Barlow"/>
            </a:rPr>
            <a:t>Inclui todas as operações na América do Norte (Estados Unidos</a:t>
          </a:r>
          <a:r>
            <a:rPr lang="pt-BR" sz="1100" baseline="0">
              <a:solidFill>
                <a:srgbClr val="002060"/>
              </a:solidFill>
              <a:latin typeface="Barlow"/>
            </a:rPr>
            <a:t> e</a:t>
          </a:r>
          <a:r>
            <a:rPr lang="pt-BR" sz="1100">
              <a:solidFill>
                <a:srgbClr val="002060"/>
              </a:solidFill>
              <a:latin typeface="Barlow"/>
            </a:rPr>
            <a:t> Canadá), exceto as de aços especiais,</a:t>
          </a:r>
          <a:r>
            <a:rPr lang="pt-BR" sz="1100" baseline="0">
              <a:solidFill>
                <a:srgbClr val="002060"/>
              </a:solidFill>
              <a:latin typeface="Barlow"/>
            </a:rPr>
            <a:t> além da empresa de controle conjunto localizada no México.</a:t>
          </a:r>
          <a:endParaRPr lang="pt-BR" sz="1100">
            <a:solidFill>
              <a:srgbClr val="002060"/>
            </a:solidFill>
            <a:latin typeface="Barlow"/>
          </a:endParaRPr>
        </a:p>
      </xdr:txBody>
    </xdr:sp>
    <xdr:clientData/>
  </xdr:twoCellAnchor>
  <xdr:twoCellAnchor>
    <xdr:from>
      <xdr:col>0</xdr:col>
      <xdr:colOff>221614</xdr:colOff>
      <xdr:row>23</xdr:row>
      <xdr:rowOff>19685</xdr:rowOff>
    </xdr:from>
    <xdr:to>
      <xdr:col>2</xdr:col>
      <xdr:colOff>249281</xdr:colOff>
      <xdr:row>25</xdr:row>
      <xdr:rowOff>95345</xdr:rowOff>
    </xdr:to>
    <xdr:sp macro="" textlink="">
      <xdr:nvSpPr>
        <xdr:cNvPr id="22" name="CaixaDeTexto 21">
          <a:extLst>
            <a:ext uri="{FF2B5EF4-FFF2-40B4-BE49-F238E27FC236}">
              <a16:creationId xmlns:a16="http://schemas.microsoft.com/office/drawing/2014/main" id="{23819C86-D9FD-4DB3-8E67-DB7CDFB75CA2}"/>
            </a:ext>
          </a:extLst>
        </xdr:cNvPr>
        <xdr:cNvSpPr txBox="1"/>
      </xdr:nvSpPr>
      <xdr:spPr>
        <a:xfrm>
          <a:off x="213359" y="4813935"/>
          <a:ext cx="1821600" cy="486000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AMÉRICA</a:t>
          </a:r>
          <a:r>
            <a:rPr lang="pt-BR" sz="14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DO SUL</a:t>
          </a:r>
          <a:endParaRPr lang="pt-BR" sz="1400" b="1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342899</xdr:colOff>
      <xdr:row>22</xdr:row>
      <xdr:rowOff>149540</xdr:rowOff>
    </xdr:from>
    <xdr:to>
      <xdr:col>16</xdr:col>
      <xdr:colOff>18651</xdr:colOff>
      <xdr:row>25</xdr:row>
      <xdr:rowOff>84109</xdr:rowOff>
    </xdr:to>
    <xdr:sp macro="" textlink="">
      <xdr:nvSpPr>
        <xdr:cNvPr id="23" name="CaixaDeTexto 22">
          <a:extLst>
            <a:ext uri="{FF2B5EF4-FFF2-40B4-BE49-F238E27FC236}">
              <a16:creationId xmlns:a16="http://schemas.microsoft.com/office/drawing/2014/main" id="{9FE619DC-4655-4F8D-A853-56785B13E6F5}"/>
            </a:ext>
          </a:extLst>
        </xdr:cNvPr>
        <xdr:cNvSpPr txBox="1"/>
      </xdr:nvSpPr>
      <xdr:spPr>
        <a:xfrm>
          <a:off x="2147887" y="4810123"/>
          <a:ext cx="8578800" cy="4860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1100">
              <a:solidFill>
                <a:srgbClr val="002060"/>
              </a:solidFill>
              <a:latin typeface="Barlow"/>
            </a:rPr>
            <a:t>Inclui todas as operações na América do Sul (Argentina, Peru</a:t>
          </a:r>
          <a:r>
            <a:rPr lang="pt-BR" sz="1100" baseline="0">
              <a:solidFill>
                <a:srgbClr val="002060"/>
              </a:solidFill>
              <a:latin typeface="Barlow"/>
            </a:rPr>
            <a:t> e</a:t>
          </a:r>
          <a:r>
            <a:rPr lang="pt-BR" sz="1100">
              <a:solidFill>
                <a:srgbClr val="002060"/>
              </a:solidFill>
              <a:latin typeface="Barlow"/>
            </a:rPr>
            <a:t> Uruguai), exceto as operações do Brasil.</a:t>
          </a:r>
        </a:p>
      </xdr:txBody>
    </xdr:sp>
    <xdr:clientData/>
  </xdr:twoCellAnchor>
  <xdr:twoCellAnchor>
    <xdr:from>
      <xdr:col>0</xdr:col>
      <xdr:colOff>221615</xdr:colOff>
      <xdr:row>26</xdr:row>
      <xdr:rowOff>17144</xdr:rowOff>
    </xdr:from>
    <xdr:to>
      <xdr:col>2</xdr:col>
      <xdr:colOff>249282</xdr:colOff>
      <xdr:row>28</xdr:row>
      <xdr:rowOff>152824</xdr:rowOff>
    </xdr:to>
    <xdr:sp macro="" textlink="">
      <xdr:nvSpPr>
        <xdr:cNvPr id="24" name="CaixaDeTexto 23">
          <a:extLst>
            <a:ext uri="{FF2B5EF4-FFF2-40B4-BE49-F238E27FC236}">
              <a16:creationId xmlns:a16="http://schemas.microsoft.com/office/drawing/2014/main" id="{366FF954-C0D6-4D42-9213-EEBAF32E9AED}"/>
            </a:ext>
          </a:extLst>
        </xdr:cNvPr>
        <xdr:cNvSpPr txBox="1"/>
      </xdr:nvSpPr>
      <xdr:spPr>
        <a:xfrm>
          <a:off x="213360" y="5379243"/>
          <a:ext cx="1821600" cy="486000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AÇOS</a:t>
          </a:r>
          <a:r>
            <a:rPr lang="pt-BR" sz="16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</a:t>
          </a:r>
          <a:r>
            <a:rPr lang="pt-BR" sz="1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ESPECIAIS</a:t>
          </a:r>
          <a:endParaRPr lang="pt-BR" sz="1200" b="1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342899</xdr:colOff>
      <xdr:row>26</xdr:row>
      <xdr:rowOff>58738</xdr:rowOff>
    </xdr:from>
    <xdr:to>
      <xdr:col>16</xdr:col>
      <xdr:colOff>19500</xdr:colOff>
      <xdr:row>28</xdr:row>
      <xdr:rowOff>186637</xdr:rowOff>
    </xdr:to>
    <xdr:sp macro="" textlink="">
      <xdr:nvSpPr>
        <xdr:cNvPr id="25" name="CaixaDeTexto 24">
          <a:extLst>
            <a:ext uri="{FF2B5EF4-FFF2-40B4-BE49-F238E27FC236}">
              <a16:creationId xmlns:a16="http://schemas.microsoft.com/office/drawing/2014/main" id="{087AB3C5-EBEE-4E79-9D16-D161C38BA511}"/>
            </a:ext>
          </a:extLst>
        </xdr:cNvPr>
        <xdr:cNvSpPr txBox="1"/>
      </xdr:nvSpPr>
      <xdr:spPr>
        <a:xfrm>
          <a:off x="2147887" y="5393532"/>
          <a:ext cx="8579642" cy="4860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1100">
              <a:solidFill>
                <a:srgbClr val="002060"/>
              </a:solidFill>
              <a:latin typeface="Barlow"/>
            </a:rPr>
            <a:t>Inclui as operações de aços especiais no Brasil</a:t>
          </a:r>
          <a:r>
            <a:rPr lang="pt-BR" sz="1100" baseline="0">
              <a:solidFill>
                <a:srgbClr val="002060"/>
              </a:solidFill>
              <a:latin typeface="Barlow"/>
            </a:rPr>
            <a:t> e </a:t>
          </a:r>
          <a:r>
            <a:rPr lang="pt-BR" sz="1100">
              <a:solidFill>
                <a:srgbClr val="002060"/>
              </a:solidFill>
              <a:latin typeface="Barlow"/>
            </a:rPr>
            <a:t>nos EUA, além das empresas de controle conjunto da Gerdau Summit.</a:t>
          </a:r>
          <a:r>
            <a:rPr lang="pt-BR" sz="1100" baseline="0">
              <a:solidFill>
                <a:srgbClr val="002060"/>
              </a:solidFill>
              <a:latin typeface="Barlow"/>
            </a:rPr>
            <a:t> </a:t>
          </a:r>
          <a:endParaRPr lang="pt-BR" sz="1100">
            <a:solidFill>
              <a:srgbClr val="002060"/>
            </a:solidFill>
            <a:latin typeface="Barlow"/>
          </a:endParaRPr>
        </a:p>
      </xdr:txBody>
    </xdr:sp>
    <xdr:clientData/>
  </xdr:twoCellAnchor>
  <xdr:twoCellAnchor>
    <xdr:from>
      <xdr:col>0</xdr:col>
      <xdr:colOff>260350</xdr:colOff>
      <xdr:row>0</xdr:row>
      <xdr:rowOff>6350</xdr:rowOff>
    </xdr:from>
    <xdr:to>
      <xdr:col>16</xdr:col>
      <xdr:colOff>311150</xdr:colOff>
      <xdr:row>4</xdr:row>
      <xdr:rowOff>203200</xdr:rowOff>
    </xdr:to>
    <xdr:sp macro="" textlink="">
      <xdr:nvSpPr>
        <xdr:cNvPr id="242816" name="Retângulo 6">
          <a:extLst>
            <a:ext uri="{FF2B5EF4-FFF2-40B4-BE49-F238E27FC236}">
              <a16:creationId xmlns:a16="http://schemas.microsoft.com/office/drawing/2014/main" id="{AB4B3424-1DAE-45C4-8F5F-814C68307049}"/>
            </a:ext>
          </a:extLst>
        </xdr:cNvPr>
        <xdr:cNvSpPr>
          <a:spLocks noChangeArrowheads="1"/>
        </xdr:cNvSpPr>
      </xdr:nvSpPr>
      <xdr:spPr bwMode="auto">
        <a:xfrm>
          <a:off x="260350" y="6350"/>
          <a:ext cx="11341100" cy="10033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0</xdr:colOff>
      <xdr:row>2</xdr:row>
      <xdr:rowOff>2124</xdr:rowOff>
    </xdr:from>
    <xdr:ext cx="2593490" cy="339283"/>
    <xdr:sp macro="" textlink="">
      <xdr:nvSpPr>
        <xdr:cNvPr id="18434" name="Text Box 2">
          <a:extLst>
            <a:ext uri="{FF2B5EF4-FFF2-40B4-BE49-F238E27FC236}">
              <a16:creationId xmlns:a16="http://schemas.microsoft.com/office/drawing/2014/main" id="{0C328A42-DE1D-4C3F-BF93-2200B02DEAA9}"/>
            </a:ext>
          </a:extLst>
        </xdr:cNvPr>
        <xdr:cNvSpPr txBox="1">
          <a:spLocks noChangeArrowheads="1"/>
        </xdr:cNvSpPr>
      </xdr:nvSpPr>
      <xdr:spPr bwMode="auto">
        <a:xfrm>
          <a:off x="0" y="316624"/>
          <a:ext cx="2624928" cy="37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45720" tIns="45720" rIns="0" bIns="0" anchor="t" upright="1">
          <a:no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             1. Premissas</a:t>
          </a:r>
        </a:p>
      </xdr:txBody>
    </xdr:sp>
    <xdr:clientData/>
  </xdr:oneCellAnchor>
  <xdr:twoCellAnchor>
    <xdr:from>
      <xdr:col>13</xdr:col>
      <xdr:colOff>171450</xdr:colOff>
      <xdr:row>5</xdr:row>
      <xdr:rowOff>38100</xdr:rowOff>
    </xdr:from>
    <xdr:to>
      <xdr:col>15</xdr:col>
      <xdr:colOff>158750</xdr:colOff>
      <xdr:row>7</xdr:row>
      <xdr:rowOff>196850</xdr:rowOff>
    </xdr:to>
    <xdr:grpSp>
      <xdr:nvGrpSpPr>
        <xdr:cNvPr id="242819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8CE697-E207-4130-96A4-AC797BFDAEA6}"/>
            </a:ext>
          </a:extLst>
        </xdr:cNvPr>
        <xdr:cNvGrpSpPr>
          <a:grpSpLocks/>
        </xdr:cNvGrpSpPr>
      </xdr:nvGrpSpPr>
      <xdr:grpSpPr bwMode="auto">
        <a:xfrm>
          <a:off x="9560379" y="1262743"/>
          <a:ext cx="1275442" cy="612321"/>
          <a:chOff x="8162924" y="285750"/>
          <a:chExt cx="1209676" cy="638175"/>
        </a:xfrm>
      </xdr:grpSpPr>
      <xdr:sp macro="" textlink="">
        <xdr:nvSpPr>
          <xdr:cNvPr id="242820" name="Seta para a esquerda 3">
            <a:extLst>
              <a:ext uri="{FF2B5EF4-FFF2-40B4-BE49-F238E27FC236}">
                <a16:creationId xmlns:a16="http://schemas.microsoft.com/office/drawing/2014/main" id="{F6FC2B64-8147-4B27-A0E8-502874DEB329}"/>
              </a:ext>
            </a:extLst>
          </xdr:cNvPr>
          <xdr:cNvSpPr>
            <a:spLocks noChangeArrowheads="1"/>
          </xdr:cNvSpPr>
        </xdr:nvSpPr>
        <xdr:spPr bwMode="auto">
          <a:xfrm>
            <a:off x="10241853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8" name="CaixaDeTexto 17">
            <a:extLst>
              <a:ext uri="{FF2B5EF4-FFF2-40B4-BE49-F238E27FC236}">
                <a16:creationId xmlns:a16="http://schemas.microsoft.com/office/drawing/2014/main" id="{DBEDBDB7-2816-472A-9A80-3E96BE4E9B05}"/>
              </a:ext>
            </a:extLst>
          </xdr:cNvPr>
          <xdr:cNvSpPr txBox="1"/>
        </xdr:nvSpPr>
        <xdr:spPr>
          <a:xfrm>
            <a:off x="10733486" y="522598"/>
            <a:ext cx="1058467" cy="217111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 editAs="oneCell">
    <xdr:from>
      <xdr:col>16</xdr:col>
      <xdr:colOff>309562</xdr:colOff>
      <xdr:row>0</xdr:row>
      <xdr:rowOff>11907</xdr:rowOff>
    </xdr:from>
    <xdr:to>
      <xdr:col>19</xdr:col>
      <xdr:colOff>171449</xdr:colOff>
      <xdr:row>3</xdr:row>
      <xdr:rowOff>144023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108DB1FC-B408-4439-984E-EECD0F117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53762" y="11907"/>
          <a:ext cx="1690687" cy="67504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82550</xdr:colOff>
      <xdr:row>8</xdr:row>
      <xdr:rowOff>31750</xdr:rowOff>
    </xdr:from>
    <xdr:to>
      <xdr:col>9</xdr:col>
      <xdr:colOff>469900</xdr:colOff>
      <xdr:row>37</xdr:row>
      <xdr:rowOff>152400</xdr:rowOff>
    </xdr:to>
    <xdr:sp macro="" textlink="">
      <xdr:nvSpPr>
        <xdr:cNvPr id="241100" name="Retângulo 2">
          <a:extLst>
            <a:ext uri="{FF2B5EF4-FFF2-40B4-BE49-F238E27FC236}">
              <a16:creationId xmlns:a16="http://schemas.microsoft.com/office/drawing/2014/main" id="{4DCBF3A9-FF6B-4925-803B-0C341936D6EA}"/>
            </a:ext>
          </a:extLst>
        </xdr:cNvPr>
        <xdr:cNvSpPr>
          <a:spLocks noChangeArrowheads="1"/>
        </xdr:cNvSpPr>
      </xdr:nvSpPr>
      <xdr:spPr bwMode="auto">
        <a:xfrm>
          <a:off x="793750" y="1993900"/>
          <a:ext cx="7569200" cy="5060950"/>
        </a:xfrm>
        <a:prstGeom prst="rect">
          <a:avLst/>
        </a:prstGeom>
        <a:solidFill>
          <a:srgbClr val="FFFFFF"/>
        </a:solidFill>
        <a:ln w="28575" algn="ctr">
          <a:solidFill>
            <a:srgbClr val="FFCA21"/>
          </a:solidFill>
          <a:prstDash val="sysDot"/>
          <a:round/>
          <a:headEnd/>
          <a:tailEnd/>
        </a:ln>
      </xdr:spPr>
    </xdr:sp>
    <xdr:clientData/>
  </xdr:twoCellAnchor>
  <xdr:oneCellAnchor>
    <xdr:from>
      <xdr:col>2</xdr:col>
      <xdr:colOff>160655</xdr:colOff>
      <xdr:row>20</xdr:row>
      <xdr:rowOff>0</xdr:rowOff>
    </xdr:from>
    <xdr:ext cx="208633" cy="445577"/>
    <xdr:sp macro="" textlink="">
      <xdr:nvSpPr>
        <xdr:cNvPr id="23553" name="Rectangle 12">
          <a:extLst>
            <a:ext uri="{FF2B5EF4-FFF2-40B4-BE49-F238E27FC236}">
              <a16:creationId xmlns:a16="http://schemas.microsoft.com/office/drawing/2014/main" id="{2D599CC1-3FDB-421D-AFED-8134A30ED85D}"/>
            </a:ext>
          </a:extLst>
        </xdr:cNvPr>
        <xdr:cNvSpPr>
          <a:spLocks noChangeArrowheads="1"/>
        </xdr:cNvSpPr>
      </xdr:nvSpPr>
      <xdr:spPr bwMode="auto">
        <a:xfrm>
          <a:off x="2506290" y="4010163"/>
          <a:ext cx="202311" cy="445577"/>
        </a:xfrm>
        <a:prstGeom prst="rect">
          <a:avLst/>
        </a:prstGeom>
        <a:noFill/>
        <a:ln w="12700">
          <a:noFill/>
          <a:miter lim="800000"/>
          <a:headEnd/>
          <a:tailEnd/>
        </a:ln>
      </xdr:spPr>
      <xdr:txBody>
        <a:bodyPr wrap="none" lIns="100145" tIns="50073" rIns="100145" bIns="50073" anchor="t" upright="1">
          <a:spAutoFit/>
        </a:bodyPr>
        <a:lstStyle/>
        <a:p>
          <a:pPr algn="l" rtl="0">
            <a:defRPr sz="1000"/>
          </a:pPr>
          <a:endParaRPr lang="en-US" sz="1100" b="0" i="0" u="none" strike="noStrike" baseline="0">
            <a:solidFill>
              <a:srgbClr val="333333"/>
            </a:solidFill>
            <a:latin typeface="Swis721 Hv BT"/>
          </a:endParaRPr>
        </a:p>
        <a:p>
          <a:pPr algn="l" rtl="0">
            <a:defRPr sz="1000"/>
          </a:pPr>
          <a:endParaRPr lang="en-US" sz="1100" b="0" i="0" u="none" strike="noStrike" baseline="0">
            <a:solidFill>
              <a:srgbClr val="333333"/>
            </a:solidFill>
            <a:latin typeface="Swis721 Hv BT"/>
          </a:endParaRPr>
        </a:p>
      </xdr:txBody>
    </xdr:sp>
    <xdr:clientData/>
  </xdr:oneCellAnchor>
  <xdr:oneCellAnchor>
    <xdr:from>
      <xdr:col>2</xdr:col>
      <xdr:colOff>160655</xdr:colOff>
      <xdr:row>20</xdr:row>
      <xdr:rowOff>0</xdr:rowOff>
    </xdr:from>
    <xdr:ext cx="208633" cy="445577"/>
    <xdr:sp macro="" textlink="">
      <xdr:nvSpPr>
        <xdr:cNvPr id="23554" name="Rectangle 13">
          <a:extLst>
            <a:ext uri="{FF2B5EF4-FFF2-40B4-BE49-F238E27FC236}">
              <a16:creationId xmlns:a16="http://schemas.microsoft.com/office/drawing/2014/main" id="{531BA602-ACF3-4368-8AB2-0CA849A3C928}"/>
            </a:ext>
          </a:extLst>
        </xdr:cNvPr>
        <xdr:cNvSpPr>
          <a:spLocks noChangeArrowheads="1"/>
        </xdr:cNvSpPr>
      </xdr:nvSpPr>
      <xdr:spPr bwMode="auto">
        <a:xfrm>
          <a:off x="2506290" y="4010163"/>
          <a:ext cx="202311" cy="445577"/>
        </a:xfrm>
        <a:prstGeom prst="rect">
          <a:avLst/>
        </a:prstGeom>
        <a:noFill/>
        <a:ln w="12700">
          <a:noFill/>
          <a:miter lim="800000"/>
          <a:headEnd/>
          <a:tailEnd/>
        </a:ln>
      </xdr:spPr>
      <xdr:txBody>
        <a:bodyPr wrap="none" lIns="100145" tIns="50073" rIns="100145" bIns="50073" anchor="t" upright="1">
          <a:spAutoFit/>
        </a:bodyPr>
        <a:lstStyle/>
        <a:p>
          <a:pPr algn="l" rtl="0">
            <a:defRPr sz="1000"/>
          </a:pPr>
          <a:endParaRPr lang="en-US" sz="1100" b="0" i="0" u="none" strike="noStrike" baseline="0">
            <a:solidFill>
              <a:srgbClr val="333333"/>
            </a:solidFill>
            <a:latin typeface="Swis721 Hv BT"/>
          </a:endParaRPr>
        </a:p>
        <a:p>
          <a:pPr algn="l" rtl="0">
            <a:defRPr sz="1000"/>
          </a:pPr>
          <a:endParaRPr lang="en-US" sz="1100" b="0" i="0" u="none" strike="noStrike" baseline="0">
            <a:solidFill>
              <a:srgbClr val="333333"/>
            </a:solidFill>
            <a:latin typeface="Swis721 Hv BT"/>
          </a:endParaRPr>
        </a:p>
      </xdr:txBody>
    </xdr:sp>
    <xdr:clientData/>
  </xdr:oneCellAnchor>
  <xdr:twoCellAnchor>
    <xdr:from>
      <xdr:col>4</xdr:col>
      <xdr:colOff>241300</xdr:colOff>
      <xdr:row>58</xdr:row>
      <xdr:rowOff>0</xdr:rowOff>
    </xdr:from>
    <xdr:to>
      <xdr:col>4</xdr:col>
      <xdr:colOff>386809</xdr:colOff>
      <xdr:row>58</xdr:row>
      <xdr:rowOff>0</xdr:rowOff>
    </xdr:to>
    <xdr:sp macro="" textlink="">
      <xdr:nvSpPr>
        <xdr:cNvPr id="23555" name="Rectangle 15">
          <a:extLst>
            <a:ext uri="{FF2B5EF4-FFF2-40B4-BE49-F238E27FC236}">
              <a16:creationId xmlns:a16="http://schemas.microsoft.com/office/drawing/2014/main" id="{B68989C4-179C-424C-902E-1AF95F207101}"/>
            </a:ext>
          </a:extLst>
        </xdr:cNvPr>
        <xdr:cNvSpPr>
          <a:spLocks noChangeArrowheads="1"/>
        </xdr:cNvSpPr>
      </xdr:nvSpPr>
      <xdr:spPr bwMode="auto">
        <a:xfrm>
          <a:off x="3619500" y="9494520"/>
          <a:ext cx="144780" cy="0"/>
        </a:xfrm>
        <a:prstGeom prst="rect">
          <a:avLst/>
        </a:prstGeom>
        <a:solidFill>
          <a:srgbClr val="FFFFFF"/>
        </a:solidFill>
        <a:ln w="12700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n-US" sz="2400" b="0" i="0" u="none" strike="noStrike" baseline="0">
            <a:solidFill>
              <a:srgbClr val="333333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n-US" sz="2400" b="0" i="0" u="none" strike="noStrike" baseline="0">
            <a:solidFill>
              <a:srgbClr val="333333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</xdr:col>
      <xdr:colOff>82550</xdr:colOff>
      <xdr:row>8</xdr:row>
      <xdr:rowOff>88900</xdr:rowOff>
    </xdr:from>
    <xdr:to>
      <xdr:col>9</xdr:col>
      <xdr:colOff>469900</xdr:colOff>
      <xdr:row>37</xdr:row>
      <xdr:rowOff>152400</xdr:rowOff>
    </xdr:to>
    <xdr:pic>
      <xdr:nvPicPr>
        <xdr:cNvPr id="241104" name="Picture 134">
          <a:extLst>
            <a:ext uri="{FF2B5EF4-FFF2-40B4-BE49-F238E27FC236}">
              <a16:creationId xmlns:a16="http://schemas.microsoft.com/office/drawing/2014/main" id="{D6695548-6382-45C6-9DA4-CC3B3985F5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50" y="2051050"/>
          <a:ext cx="7569200" cy="5003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10</xdr:col>
      <xdr:colOff>12700</xdr:colOff>
      <xdr:row>2</xdr:row>
      <xdr:rowOff>393700</xdr:rowOff>
    </xdr:to>
    <xdr:sp macro="" textlink="">
      <xdr:nvSpPr>
        <xdr:cNvPr id="241105" name="Retângulo 6">
          <a:extLst>
            <a:ext uri="{FF2B5EF4-FFF2-40B4-BE49-F238E27FC236}">
              <a16:creationId xmlns:a16="http://schemas.microsoft.com/office/drawing/2014/main" id="{C447C2AA-2F8F-45B1-A4EA-D8853F96AAA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547100" cy="7366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683351</xdr:colOff>
      <xdr:row>0</xdr:row>
      <xdr:rowOff>132080</xdr:rowOff>
    </xdr:from>
    <xdr:ext cx="3049904" cy="372097"/>
    <xdr:sp macro="" textlink="">
      <xdr:nvSpPr>
        <xdr:cNvPr id="23601" name="Text Box 49">
          <a:extLst>
            <a:ext uri="{FF2B5EF4-FFF2-40B4-BE49-F238E27FC236}">
              <a16:creationId xmlns:a16="http://schemas.microsoft.com/office/drawing/2014/main" id="{5B66E29E-166C-4072-8513-852D61DE5CD0}"/>
            </a:ext>
          </a:extLst>
        </xdr:cNvPr>
        <xdr:cNvSpPr txBox="1">
          <a:spLocks noChangeArrowheads="1"/>
        </xdr:cNvSpPr>
      </xdr:nvSpPr>
      <xdr:spPr bwMode="auto">
        <a:xfrm>
          <a:off x="677001" y="132080"/>
          <a:ext cx="2642390" cy="359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2. Processo de Produção</a:t>
          </a:r>
        </a:p>
      </xdr:txBody>
    </xdr:sp>
    <xdr:clientData/>
  </xdr:oneCellAnchor>
  <xdr:twoCellAnchor>
    <xdr:from>
      <xdr:col>6</xdr:col>
      <xdr:colOff>565150</xdr:colOff>
      <xdr:row>2</xdr:row>
      <xdr:rowOff>577850</xdr:rowOff>
    </xdr:from>
    <xdr:to>
      <xdr:col>8</xdr:col>
      <xdr:colOff>368300</xdr:colOff>
      <xdr:row>5</xdr:row>
      <xdr:rowOff>101600</xdr:rowOff>
    </xdr:to>
    <xdr:grpSp>
      <xdr:nvGrpSpPr>
        <xdr:cNvPr id="241108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1F02CB5-A7ED-47F4-A9F6-19D3B4B7059F}"/>
            </a:ext>
          </a:extLst>
        </xdr:cNvPr>
        <xdr:cNvGrpSpPr>
          <a:grpSpLocks/>
        </xdr:cNvGrpSpPr>
      </xdr:nvGrpSpPr>
      <xdr:grpSpPr bwMode="auto">
        <a:xfrm>
          <a:off x="6362700" y="920750"/>
          <a:ext cx="1257300" cy="647700"/>
          <a:chOff x="8162924" y="285750"/>
          <a:chExt cx="1209676" cy="638175"/>
        </a:xfrm>
      </xdr:grpSpPr>
      <xdr:sp macro="" textlink="">
        <xdr:nvSpPr>
          <xdr:cNvPr id="241109" name="Seta para a esquerda 3">
            <a:extLst>
              <a:ext uri="{FF2B5EF4-FFF2-40B4-BE49-F238E27FC236}">
                <a16:creationId xmlns:a16="http://schemas.microsoft.com/office/drawing/2014/main" id="{1031146B-6E79-4C91-B167-422044E596D4}"/>
              </a:ext>
            </a:extLst>
          </xdr:cNvPr>
          <xdr:cNvSpPr>
            <a:spLocks noChangeArrowheads="1"/>
          </xdr:cNvSpPr>
        </xdr:nvSpPr>
        <xdr:spPr bwMode="auto">
          <a:xfrm>
            <a:off x="10241853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34" name="CaixaDeTexto 33">
            <a:extLst>
              <a:ext uri="{FF2B5EF4-FFF2-40B4-BE49-F238E27FC236}">
                <a16:creationId xmlns:a16="http://schemas.microsoft.com/office/drawing/2014/main" id="{B87E926A-FAA5-4E16-801D-ADB1D3372019}"/>
              </a:ext>
            </a:extLst>
          </xdr:cNvPr>
          <xdr:cNvSpPr txBox="1"/>
        </xdr:nvSpPr>
        <xdr:spPr>
          <a:xfrm>
            <a:off x="10735013" y="524260"/>
            <a:ext cx="1056939" cy="212725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 editAs="oneCell">
    <xdr:from>
      <xdr:col>10</xdr:col>
      <xdr:colOff>9771</xdr:colOff>
      <xdr:row>0</xdr:row>
      <xdr:rowOff>9771</xdr:rowOff>
    </xdr:from>
    <xdr:to>
      <xdr:col>12</xdr:col>
      <xdr:colOff>372342</xdr:colOff>
      <xdr:row>2</xdr:row>
      <xdr:rowOff>305223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368BC8F-02D7-40A0-BB91-E55D79D2C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49316" y="9771"/>
          <a:ext cx="1574844" cy="6244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12699</xdr:colOff>
      <xdr:row>0</xdr:row>
      <xdr:rowOff>0</xdr:rowOff>
    </xdr:from>
    <xdr:to>
      <xdr:col>29</xdr:col>
      <xdr:colOff>14941</xdr:colOff>
      <xdr:row>2</xdr:row>
      <xdr:rowOff>514350</xdr:rowOff>
    </xdr:to>
    <xdr:sp macro="" textlink="">
      <xdr:nvSpPr>
        <xdr:cNvPr id="233816" name="Retângulo 6">
          <a:extLst>
            <a:ext uri="{FF2B5EF4-FFF2-40B4-BE49-F238E27FC236}">
              <a16:creationId xmlns:a16="http://schemas.microsoft.com/office/drawing/2014/main" id="{67FCCD61-B458-4DCE-BB8A-5ED7534948B8}"/>
            </a:ext>
          </a:extLst>
        </xdr:cNvPr>
        <xdr:cNvSpPr>
          <a:spLocks noChangeArrowheads="1"/>
        </xdr:cNvSpPr>
      </xdr:nvSpPr>
      <xdr:spPr bwMode="auto">
        <a:xfrm>
          <a:off x="12699" y="0"/>
          <a:ext cx="5463242" cy="902821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7446</xdr:colOff>
      <xdr:row>1</xdr:row>
      <xdr:rowOff>27709</xdr:rowOff>
    </xdr:from>
    <xdr:ext cx="4715604" cy="363297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F39153D1-0D32-4A65-9A16-DEA56A95EEB3}"/>
            </a:ext>
          </a:extLst>
        </xdr:cNvPr>
        <xdr:cNvSpPr txBox="1">
          <a:spLocks noChangeArrowheads="1"/>
        </xdr:cNvSpPr>
      </xdr:nvSpPr>
      <xdr:spPr bwMode="auto">
        <a:xfrm>
          <a:off x="154651" y="192232"/>
          <a:ext cx="4715604" cy="3632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45720" rIns="0" bIns="0" anchor="t" upright="1">
          <a:spAutoFit/>
        </a:bodyPr>
        <a:lstStyle/>
        <a:p>
          <a:pPr rtl="0"/>
          <a:r>
            <a:rPr lang="en-US" sz="2000" b="1" i="0" baseline="0">
              <a:solidFill>
                <a:schemeClr val="bg1"/>
              </a:solidFill>
              <a:effectLst/>
              <a:latin typeface="Barlow" panose="00000500000000000000" pitchFamily="2" charset="0"/>
              <a:ea typeface="+mn-ea"/>
              <a:cs typeface="+mn-cs"/>
            </a:rPr>
            <a:t>3. Capacidade Disponível de Produção</a:t>
          </a:r>
          <a:endParaRPr lang="pt-BR" sz="2000">
            <a:solidFill>
              <a:schemeClr val="bg1"/>
            </a:solidFill>
            <a:effectLst/>
            <a:latin typeface="Barlow" panose="00000500000000000000" pitchFamily="2" charset="0"/>
          </a:endParaRPr>
        </a:p>
      </xdr:txBody>
    </xdr:sp>
    <xdr:clientData/>
  </xdr:oneCellAnchor>
  <xdr:twoCellAnchor>
    <xdr:from>
      <xdr:col>25</xdr:col>
      <xdr:colOff>530411</xdr:colOff>
      <xdr:row>4</xdr:row>
      <xdr:rowOff>14823</xdr:rowOff>
    </xdr:from>
    <xdr:to>
      <xdr:col>29</xdr:col>
      <xdr:colOff>391898</xdr:colOff>
      <xdr:row>6</xdr:row>
      <xdr:rowOff>186731</xdr:rowOff>
    </xdr:to>
    <xdr:grpSp>
      <xdr:nvGrpSpPr>
        <xdr:cNvPr id="8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0003B64-8879-4DE0-8EEA-8539A1898ECC}"/>
            </a:ext>
          </a:extLst>
        </xdr:cNvPr>
        <xdr:cNvGrpSpPr>
          <a:grpSpLocks/>
        </xdr:cNvGrpSpPr>
      </xdr:nvGrpSpPr>
      <xdr:grpSpPr bwMode="auto">
        <a:xfrm>
          <a:off x="3421529" y="1225058"/>
          <a:ext cx="2431369" cy="657497"/>
          <a:chOff x="8162924" y="285750"/>
          <a:chExt cx="1209676" cy="638175"/>
        </a:xfrm>
      </xdr:grpSpPr>
      <xdr:sp macro="" textlink="">
        <xdr:nvSpPr>
          <xdr:cNvPr id="9" name="Seta para a esquerda 3">
            <a:extLst>
              <a:ext uri="{FF2B5EF4-FFF2-40B4-BE49-F238E27FC236}">
                <a16:creationId xmlns:a16="http://schemas.microsoft.com/office/drawing/2014/main" id="{D941F163-799D-4E69-8E03-0CFC13162BCE}"/>
              </a:ext>
            </a:extLst>
          </xdr:cNvPr>
          <xdr:cNvSpPr>
            <a:spLocks noChangeArrowheads="1"/>
          </xdr:cNvSpPr>
        </xdr:nvSpPr>
        <xdr:spPr bwMode="auto">
          <a:xfrm>
            <a:off x="10241853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0" name="CaixaDeTexto 9">
            <a:extLst>
              <a:ext uri="{FF2B5EF4-FFF2-40B4-BE49-F238E27FC236}">
                <a16:creationId xmlns:a16="http://schemas.microsoft.com/office/drawing/2014/main" id="{BCDB1121-7D71-42BE-A4DD-323E992B6188}"/>
              </a:ext>
            </a:extLst>
          </xdr:cNvPr>
          <xdr:cNvSpPr txBox="1"/>
        </xdr:nvSpPr>
        <xdr:spPr>
          <a:xfrm>
            <a:off x="10742126" y="524260"/>
            <a:ext cx="1049826" cy="206279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 editAs="oneCell">
    <xdr:from>
      <xdr:col>29</xdr:col>
      <xdr:colOff>12140</xdr:colOff>
      <xdr:row>0</xdr:row>
      <xdr:rowOff>7471</xdr:rowOff>
    </xdr:from>
    <xdr:to>
      <xdr:col>31</xdr:col>
      <xdr:colOff>379007</xdr:colOff>
      <xdr:row>2</xdr:row>
      <xdr:rowOff>258473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561AABD-5983-4395-8197-2B9C00247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73140" y="7471"/>
          <a:ext cx="1651808" cy="6426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</xdr:colOff>
      <xdr:row>0</xdr:row>
      <xdr:rowOff>0</xdr:rowOff>
    </xdr:from>
    <xdr:to>
      <xdr:col>55</xdr:col>
      <xdr:colOff>12700</xdr:colOff>
      <xdr:row>3</xdr:row>
      <xdr:rowOff>247650</xdr:rowOff>
    </xdr:to>
    <xdr:sp macro="" textlink="">
      <xdr:nvSpPr>
        <xdr:cNvPr id="234840" name="Retângulo 6">
          <a:extLst>
            <a:ext uri="{FF2B5EF4-FFF2-40B4-BE49-F238E27FC236}">
              <a16:creationId xmlns:a16="http://schemas.microsoft.com/office/drawing/2014/main" id="{BB9ABE2A-E02D-4464-9D6B-B7B8105062BD}"/>
            </a:ext>
          </a:extLst>
        </xdr:cNvPr>
        <xdr:cNvSpPr>
          <a:spLocks noChangeArrowheads="1"/>
        </xdr:cNvSpPr>
      </xdr:nvSpPr>
      <xdr:spPr bwMode="auto">
        <a:xfrm>
          <a:off x="12700" y="0"/>
          <a:ext cx="4311650" cy="7620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114935</xdr:colOff>
      <xdr:row>0</xdr:row>
      <xdr:rowOff>128270</xdr:rowOff>
    </xdr:from>
    <xdr:ext cx="1477384" cy="366471"/>
    <xdr:sp macro="" textlink="">
      <xdr:nvSpPr>
        <xdr:cNvPr id="4098" name="Text Box 2">
          <a:extLst>
            <a:ext uri="{FF2B5EF4-FFF2-40B4-BE49-F238E27FC236}">
              <a16:creationId xmlns:a16="http://schemas.microsoft.com/office/drawing/2014/main" id="{352223AD-7C65-41FB-A66D-347D4B151CEA}"/>
            </a:ext>
          </a:extLst>
        </xdr:cNvPr>
        <xdr:cNvSpPr txBox="1">
          <a:spLocks noChangeArrowheads="1"/>
        </xdr:cNvSpPr>
      </xdr:nvSpPr>
      <xdr:spPr bwMode="auto">
        <a:xfrm>
          <a:off x="102235" y="121920"/>
          <a:ext cx="1413977" cy="3539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4. Produção</a:t>
          </a:r>
        </a:p>
      </xdr:txBody>
    </xdr:sp>
    <xdr:clientData/>
  </xdr:oneCellAnchor>
  <xdr:twoCellAnchor>
    <xdr:from>
      <xdr:col>68</xdr:col>
      <xdr:colOff>244475</xdr:colOff>
      <xdr:row>5</xdr:row>
      <xdr:rowOff>50800</xdr:rowOff>
    </xdr:from>
    <xdr:to>
      <xdr:col>71</xdr:col>
      <xdr:colOff>60325</xdr:colOff>
      <xdr:row>8</xdr:row>
      <xdr:rowOff>111125</xdr:rowOff>
    </xdr:to>
    <xdr:grpSp>
      <xdr:nvGrpSpPr>
        <xdr:cNvPr id="234843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3E67B7-2EDF-4866-8EF7-F9B4058D53F4}"/>
            </a:ext>
          </a:extLst>
        </xdr:cNvPr>
        <xdr:cNvGrpSpPr>
          <a:grpSpLocks/>
        </xdr:cNvGrpSpPr>
      </xdr:nvGrpSpPr>
      <xdr:grpSpPr bwMode="auto">
        <a:xfrm>
          <a:off x="5197475" y="1022350"/>
          <a:ext cx="1739900" cy="568325"/>
          <a:chOff x="10241853" y="355285"/>
          <a:chExt cx="1632525" cy="579320"/>
        </a:xfrm>
      </xdr:grpSpPr>
      <xdr:sp macro="" textlink="">
        <xdr:nvSpPr>
          <xdr:cNvPr id="234844" name="Seta para a esquerda 3">
            <a:extLst>
              <a:ext uri="{FF2B5EF4-FFF2-40B4-BE49-F238E27FC236}">
                <a16:creationId xmlns:a16="http://schemas.microsoft.com/office/drawing/2014/main" id="{B06CD3F7-9208-4E03-AC73-6486C1BEC960}"/>
              </a:ext>
            </a:extLst>
          </xdr:cNvPr>
          <xdr:cNvSpPr>
            <a:spLocks noChangeArrowheads="1"/>
          </xdr:cNvSpPr>
        </xdr:nvSpPr>
        <xdr:spPr bwMode="auto">
          <a:xfrm>
            <a:off x="10241853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8" name="CaixaDeTexto 27">
            <a:extLst>
              <a:ext uri="{FF2B5EF4-FFF2-40B4-BE49-F238E27FC236}">
                <a16:creationId xmlns:a16="http://schemas.microsoft.com/office/drawing/2014/main" id="{6066AA49-41E0-49FF-9932-793260B870E7}"/>
              </a:ext>
            </a:extLst>
          </xdr:cNvPr>
          <xdr:cNvSpPr txBox="1"/>
        </xdr:nvSpPr>
        <xdr:spPr>
          <a:xfrm>
            <a:off x="10769844" y="544052"/>
            <a:ext cx="1049914" cy="221313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 editAs="oneCell">
    <xdr:from>
      <xdr:col>1</xdr:col>
      <xdr:colOff>1587500</xdr:colOff>
      <xdr:row>0</xdr:row>
      <xdr:rowOff>0</xdr:rowOff>
    </xdr:from>
    <xdr:to>
      <xdr:col>65</xdr:col>
      <xdr:colOff>381000</xdr:colOff>
      <xdr:row>3</xdr:row>
      <xdr:rowOff>226396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4E5DD31-39E6-4DEC-8487-DECCFCF3E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9900" y="0"/>
          <a:ext cx="1676400" cy="74074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54</xdr:col>
      <xdr:colOff>19050</xdr:colOff>
      <xdr:row>4</xdr:row>
      <xdr:rowOff>82550</xdr:rowOff>
    </xdr:to>
    <xdr:sp macro="" textlink="">
      <xdr:nvSpPr>
        <xdr:cNvPr id="235866" name="Retângulo 6">
          <a:extLst>
            <a:ext uri="{FF2B5EF4-FFF2-40B4-BE49-F238E27FC236}">
              <a16:creationId xmlns:a16="http://schemas.microsoft.com/office/drawing/2014/main" id="{C9B56043-EDC1-4CE3-B9EF-4E222F54AEB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5549900" cy="7683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260350</xdr:colOff>
      <xdr:row>0</xdr:row>
      <xdr:rowOff>130810</xdr:rowOff>
    </xdr:from>
    <xdr:ext cx="1205458" cy="353943"/>
    <xdr:sp macro="" textlink="">
      <xdr:nvSpPr>
        <xdr:cNvPr id="6153" name="Text Box 9">
          <a:extLst>
            <a:ext uri="{FF2B5EF4-FFF2-40B4-BE49-F238E27FC236}">
              <a16:creationId xmlns:a16="http://schemas.microsoft.com/office/drawing/2014/main" id="{254868F3-3307-454E-B399-DD8FA12D3B2B}"/>
            </a:ext>
          </a:extLst>
        </xdr:cNvPr>
        <xdr:cNvSpPr txBox="1">
          <a:spLocks noChangeArrowheads="1"/>
        </xdr:cNvSpPr>
      </xdr:nvSpPr>
      <xdr:spPr bwMode="auto">
        <a:xfrm>
          <a:off x="260350" y="130810"/>
          <a:ext cx="1205458" cy="3539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5. Vendas </a:t>
          </a:r>
        </a:p>
      </xdr:txBody>
    </xdr:sp>
    <xdr:clientData/>
  </xdr:oneCellAnchor>
  <xdr:twoCellAnchor editAs="oneCell">
    <xdr:from>
      <xdr:col>57</xdr:col>
      <xdr:colOff>6350</xdr:colOff>
      <xdr:row>0</xdr:row>
      <xdr:rowOff>0</xdr:rowOff>
    </xdr:from>
    <xdr:to>
      <xdr:col>65</xdr:col>
      <xdr:colOff>771525</xdr:colOff>
      <xdr:row>4</xdr:row>
      <xdr:rowOff>54946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B40546A-9B96-47F3-9A8F-AB65C913E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2950" y="0"/>
          <a:ext cx="1676400" cy="740746"/>
        </a:xfrm>
        <a:prstGeom prst="rect">
          <a:avLst/>
        </a:prstGeom>
      </xdr:spPr>
    </xdr:pic>
    <xdr:clientData/>
  </xdr:twoCellAnchor>
  <xdr:twoCellAnchor>
    <xdr:from>
      <xdr:col>69</xdr:col>
      <xdr:colOff>809627</xdr:colOff>
      <xdr:row>2</xdr:row>
      <xdr:rowOff>103496</xdr:rowOff>
    </xdr:from>
    <xdr:to>
      <xdr:col>72</xdr:col>
      <xdr:colOff>312593</xdr:colOff>
      <xdr:row>6</xdr:row>
      <xdr:rowOff>39595</xdr:rowOff>
    </xdr:to>
    <xdr:grpSp>
      <xdr:nvGrpSpPr>
        <xdr:cNvPr id="3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95CF5F3-45FE-4B17-766F-A73E6C63DD79}"/>
            </a:ext>
          </a:extLst>
        </xdr:cNvPr>
        <xdr:cNvGrpSpPr>
          <a:grpSpLocks/>
        </xdr:cNvGrpSpPr>
      </xdr:nvGrpSpPr>
      <xdr:grpSpPr bwMode="auto">
        <a:xfrm>
          <a:off x="8943977" y="446396"/>
          <a:ext cx="2189016" cy="558399"/>
          <a:chOff x="10591572" y="355285"/>
          <a:chExt cx="1282807" cy="579320"/>
        </a:xfrm>
      </xdr:grpSpPr>
      <xdr:sp macro="" textlink="">
        <xdr:nvSpPr>
          <xdr:cNvPr id="4" name="Seta para a esquerda 3">
            <a:extLst>
              <a:ext uri="{FF2B5EF4-FFF2-40B4-BE49-F238E27FC236}">
                <a16:creationId xmlns:a16="http://schemas.microsoft.com/office/drawing/2014/main" id="{FA511274-BC82-4F6D-A2F8-8CC36A998343}"/>
              </a:ext>
            </a:extLst>
          </xdr:cNvPr>
          <xdr:cNvSpPr>
            <a:spLocks noChangeArrowheads="1"/>
          </xdr:cNvSpPr>
        </xdr:nvSpPr>
        <xdr:spPr bwMode="auto">
          <a:xfrm>
            <a:off x="10591572" y="355285"/>
            <a:ext cx="1282807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60EB7968-4363-7A7B-3255-476BDC617D6C}"/>
              </a:ext>
            </a:extLst>
          </xdr:cNvPr>
          <xdr:cNvSpPr txBox="1"/>
        </xdr:nvSpPr>
        <xdr:spPr>
          <a:xfrm>
            <a:off x="10749268" y="525066"/>
            <a:ext cx="1042684" cy="206077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60</xdr:col>
      <xdr:colOff>12700</xdr:colOff>
      <xdr:row>3</xdr:row>
      <xdr:rowOff>336550</xdr:rowOff>
    </xdr:to>
    <xdr:sp macro="" textlink="">
      <xdr:nvSpPr>
        <xdr:cNvPr id="236888" name="Retângulo 6">
          <a:extLst>
            <a:ext uri="{FF2B5EF4-FFF2-40B4-BE49-F238E27FC236}">
              <a16:creationId xmlns:a16="http://schemas.microsoft.com/office/drawing/2014/main" id="{845DB690-A8AE-41DA-AF62-4EDCE05AD32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4908550" cy="8509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53340</xdr:colOff>
      <xdr:row>1</xdr:row>
      <xdr:rowOff>21590</xdr:rowOff>
    </xdr:from>
    <xdr:ext cx="2027552" cy="359266"/>
    <xdr:sp macro="" textlink="">
      <xdr:nvSpPr>
        <xdr:cNvPr id="9228" name="Text Box 12">
          <a:extLst>
            <a:ext uri="{FF2B5EF4-FFF2-40B4-BE49-F238E27FC236}">
              <a16:creationId xmlns:a16="http://schemas.microsoft.com/office/drawing/2014/main" id="{B9537F18-5530-4432-A08F-334B1A9B2780}"/>
            </a:ext>
          </a:extLst>
        </xdr:cNvPr>
        <xdr:cNvSpPr txBox="1">
          <a:spLocks noChangeArrowheads="1"/>
        </xdr:cNvSpPr>
      </xdr:nvSpPr>
      <xdr:spPr bwMode="auto">
        <a:xfrm>
          <a:off x="203431" y="188422"/>
          <a:ext cx="1817805" cy="359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6. Investimentos</a:t>
          </a:r>
        </a:p>
      </xdr:txBody>
    </xdr:sp>
    <xdr:clientData/>
  </xdr:oneCellAnchor>
  <xdr:twoCellAnchor>
    <xdr:from>
      <xdr:col>73</xdr:col>
      <xdr:colOff>552450</xdr:colOff>
      <xdr:row>4</xdr:row>
      <xdr:rowOff>155575</xdr:rowOff>
    </xdr:from>
    <xdr:to>
      <xdr:col>76</xdr:col>
      <xdr:colOff>387350</xdr:colOff>
      <xdr:row>7</xdr:row>
      <xdr:rowOff>174625</xdr:rowOff>
    </xdr:to>
    <xdr:grpSp>
      <xdr:nvGrpSpPr>
        <xdr:cNvPr id="236891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792F4D-7AC1-48A4-997B-794A1CB12B24}"/>
            </a:ext>
          </a:extLst>
        </xdr:cNvPr>
        <xdr:cNvGrpSpPr>
          <a:grpSpLocks/>
        </xdr:cNvGrpSpPr>
      </xdr:nvGrpSpPr>
      <xdr:grpSpPr bwMode="auto">
        <a:xfrm>
          <a:off x="6311900" y="1038225"/>
          <a:ext cx="1758950" cy="552450"/>
          <a:chOff x="10241853" y="355285"/>
          <a:chExt cx="1632525" cy="579320"/>
        </a:xfrm>
      </xdr:grpSpPr>
      <xdr:sp macro="" textlink="">
        <xdr:nvSpPr>
          <xdr:cNvPr id="236892" name="Seta para a esquerda 3">
            <a:extLst>
              <a:ext uri="{FF2B5EF4-FFF2-40B4-BE49-F238E27FC236}">
                <a16:creationId xmlns:a16="http://schemas.microsoft.com/office/drawing/2014/main" id="{5B90348C-06D6-402E-A66C-90C310D90F1D}"/>
              </a:ext>
            </a:extLst>
          </xdr:cNvPr>
          <xdr:cNvSpPr>
            <a:spLocks noChangeArrowheads="1"/>
          </xdr:cNvSpPr>
        </xdr:nvSpPr>
        <xdr:spPr bwMode="auto">
          <a:xfrm>
            <a:off x="10241853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0" name="CaixaDeTexto 9">
            <a:extLst>
              <a:ext uri="{FF2B5EF4-FFF2-40B4-BE49-F238E27FC236}">
                <a16:creationId xmlns:a16="http://schemas.microsoft.com/office/drawing/2014/main" id="{47E9D098-825B-42AD-A17D-4B68BF293696}"/>
              </a:ext>
            </a:extLst>
          </xdr:cNvPr>
          <xdr:cNvSpPr txBox="1"/>
        </xdr:nvSpPr>
        <xdr:spPr>
          <a:xfrm>
            <a:off x="10679994" y="535074"/>
            <a:ext cx="1044336" cy="206424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 editAs="oneCell">
    <xdr:from>
      <xdr:col>3</xdr:col>
      <xdr:colOff>0</xdr:colOff>
      <xdr:row>0</xdr:row>
      <xdr:rowOff>0</xdr:rowOff>
    </xdr:from>
    <xdr:to>
      <xdr:col>70</xdr:col>
      <xdr:colOff>304800</xdr:colOff>
      <xdr:row>3</xdr:row>
      <xdr:rowOff>226396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67028D5-A42C-4D63-A9D7-CD130F950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0450" y="0"/>
          <a:ext cx="1676400" cy="74074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51</xdr:col>
      <xdr:colOff>19050</xdr:colOff>
      <xdr:row>4</xdr:row>
      <xdr:rowOff>88900</xdr:rowOff>
    </xdr:to>
    <xdr:sp macro="" textlink="">
      <xdr:nvSpPr>
        <xdr:cNvPr id="230974" name="Retângulo 6">
          <a:extLst>
            <a:ext uri="{FF2B5EF4-FFF2-40B4-BE49-F238E27FC236}">
              <a16:creationId xmlns:a16="http://schemas.microsoft.com/office/drawing/2014/main" id="{524AECF2-0AA8-442F-8939-4A64C260FF2C}"/>
            </a:ext>
          </a:extLst>
        </xdr:cNvPr>
        <xdr:cNvSpPr>
          <a:spLocks noChangeArrowheads="1"/>
        </xdr:cNvSpPr>
      </xdr:nvSpPr>
      <xdr:spPr bwMode="auto">
        <a:xfrm>
          <a:off x="3321050" y="0"/>
          <a:ext cx="0" cy="7747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23</xdr:col>
      <xdr:colOff>82550</xdr:colOff>
      <xdr:row>4</xdr:row>
      <xdr:rowOff>101600</xdr:rowOff>
    </xdr:to>
    <xdr:sp macro="" textlink="">
      <xdr:nvSpPr>
        <xdr:cNvPr id="230975" name="Retângulo 6">
          <a:extLst>
            <a:ext uri="{FF2B5EF4-FFF2-40B4-BE49-F238E27FC236}">
              <a16:creationId xmlns:a16="http://schemas.microsoft.com/office/drawing/2014/main" id="{9660966E-7303-4069-9ED6-C78250D059F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3321050" cy="7874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35511</xdr:colOff>
      <xdr:row>0</xdr:row>
      <xdr:rowOff>128466</xdr:rowOff>
    </xdr:from>
    <xdr:ext cx="1295256" cy="428143"/>
    <xdr:sp macro="" textlink="">
      <xdr:nvSpPr>
        <xdr:cNvPr id="12300" name="Text Box 12">
          <a:extLst>
            <a:ext uri="{FF2B5EF4-FFF2-40B4-BE49-F238E27FC236}">
              <a16:creationId xmlns:a16="http://schemas.microsoft.com/office/drawing/2014/main" id="{327A1540-BB51-4D97-9CD0-014488E041DA}"/>
            </a:ext>
          </a:extLst>
        </xdr:cNvPr>
        <xdr:cNvSpPr txBox="1">
          <a:spLocks noChangeArrowheads="1"/>
        </xdr:cNvSpPr>
      </xdr:nvSpPr>
      <xdr:spPr bwMode="auto">
        <a:xfrm>
          <a:off x="162511" y="128466"/>
          <a:ext cx="1161921" cy="4218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400" b="1" i="0" u="none" strike="noStrike" baseline="0">
              <a:solidFill>
                <a:schemeClr val="bg1"/>
              </a:solidFill>
              <a:latin typeface="Barlow"/>
            </a:rPr>
            <a:t>7. Dívida</a:t>
          </a:r>
        </a:p>
      </xdr:txBody>
    </xdr:sp>
    <xdr:clientData/>
  </xdr:oneCellAnchor>
  <xdr:twoCellAnchor>
    <xdr:from>
      <xdr:col>70</xdr:col>
      <xdr:colOff>60325</xdr:colOff>
      <xdr:row>5</xdr:row>
      <xdr:rowOff>85725</xdr:rowOff>
    </xdr:from>
    <xdr:to>
      <xdr:col>72</xdr:col>
      <xdr:colOff>441325</xdr:colOff>
      <xdr:row>11</xdr:row>
      <xdr:rowOff>15875</xdr:rowOff>
    </xdr:to>
    <xdr:grpSp>
      <xdr:nvGrpSpPr>
        <xdr:cNvPr id="230978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CFCF68-DABB-4104-BF43-BD4325A0A22D}"/>
            </a:ext>
          </a:extLst>
        </xdr:cNvPr>
        <xdr:cNvGrpSpPr>
          <a:grpSpLocks/>
        </xdr:cNvGrpSpPr>
      </xdr:nvGrpSpPr>
      <xdr:grpSpPr bwMode="auto">
        <a:xfrm>
          <a:off x="8905875" y="1000125"/>
          <a:ext cx="1943100" cy="527050"/>
          <a:chOff x="11850506" y="297072"/>
          <a:chExt cx="1632525" cy="579320"/>
        </a:xfrm>
      </xdr:grpSpPr>
      <xdr:sp macro="" textlink="">
        <xdr:nvSpPr>
          <xdr:cNvPr id="230979" name="Seta para a esquerda 3">
            <a:extLst>
              <a:ext uri="{FF2B5EF4-FFF2-40B4-BE49-F238E27FC236}">
                <a16:creationId xmlns:a16="http://schemas.microsoft.com/office/drawing/2014/main" id="{4ECCE754-A0F5-443C-9E90-2F8BE28C1D61}"/>
              </a:ext>
            </a:extLst>
          </xdr:cNvPr>
          <xdr:cNvSpPr>
            <a:spLocks noChangeArrowheads="1"/>
          </xdr:cNvSpPr>
        </xdr:nvSpPr>
        <xdr:spPr bwMode="auto">
          <a:xfrm>
            <a:off x="11850506" y="297072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30" name="CaixaDeTexto 29">
            <a:extLst>
              <a:ext uri="{FF2B5EF4-FFF2-40B4-BE49-F238E27FC236}">
                <a16:creationId xmlns:a16="http://schemas.microsoft.com/office/drawing/2014/main" id="{F2640D2D-E2C4-43FA-BE5C-E97C17B47AE4}"/>
              </a:ext>
            </a:extLst>
          </xdr:cNvPr>
          <xdr:cNvSpPr txBox="1"/>
        </xdr:nvSpPr>
        <xdr:spPr>
          <a:xfrm>
            <a:off x="12388567" y="477055"/>
            <a:ext cx="1057778" cy="219354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 editAs="oneCell">
    <xdr:from>
      <xdr:col>61</xdr:col>
      <xdr:colOff>342901</xdr:colOff>
      <xdr:row>0</xdr:row>
      <xdr:rowOff>0</xdr:rowOff>
    </xdr:from>
    <xdr:to>
      <xdr:col>66</xdr:col>
      <xdr:colOff>273050</xdr:colOff>
      <xdr:row>4</xdr:row>
      <xdr:rowOff>106190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758DCF7-879A-4E39-A9E3-3DBF4A4A8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15026" y="0"/>
          <a:ext cx="1781175" cy="788815"/>
        </a:xfrm>
        <a:prstGeom prst="rect">
          <a:avLst/>
        </a:prstGeom>
      </xdr:spPr>
    </xdr:pic>
    <xdr:clientData/>
  </xdr:twoCellAnchor>
  <xdr:twoCellAnchor>
    <xdr:from>
      <xdr:col>79</xdr:col>
      <xdr:colOff>238125</xdr:colOff>
      <xdr:row>25</xdr:row>
      <xdr:rowOff>104775</xdr:rowOff>
    </xdr:from>
    <xdr:to>
      <xdr:col>79</xdr:col>
      <xdr:colOff>542925</xdr:colOff>
      <xdr:row>26</xdr:row>
      <xdr:rowOff>142875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5984823F-FFBE-4D01-B755-9ACA3C5A99A2}"/>
            </a:ext>
          </a:extLst>
        </xdr:cNvPr>
        <xdr:cNvSpPr txBox="1"/>
      </xdr:nvSpPr>
      <xdr:spPr>
        <a:xfrm>
          <a:off x="15268575" y="3248025"/>
          <a:ext cx="304800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7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[1]</a:t>
          </a:r>
        </a:p>
      </xdr:txBody>
    </xdr:sp>
    <xdr:clientData/>
  </xdr:twoCellAnchor>
  <xdr:twoCellAnchor>
    <xdr:from>
      <xdr:col>78</xdr:col>
      <xdr:colOff>6350</xdr:colOff>
      <xdr:row>39</xdr:row>
      <xdr:rowOff>177800</xdr:rowOff>
    </xdr:from>
    <xdr:to>
      <xdr:col>78</xdr:col>
      <xdr:colOff>311150</xdr:colOff>
      <xdr:row>40</xdr:row>
      <xdr:rowOff>196850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686B024E-9A32-4501-9ED4-9F31FBE00862}"/>
            </a:ext>
          </a:extLst>
        </xdr:cNvPr>
        <xdr:cNvSpPr txBox="1"/>
      </xdr:nvSpPr>
      <xdr:spPr>
        <a:xfrm>
          <a:off x="14398625" y="5435600"/>
          <a:ext cx="304800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7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[1]</a:t>
          </a:r>
        </a:p>
      </xdr:txBody>
    </xdr:sp>
    <xdr:clientData/>
  </xdr:twoCellAnchor>
  <xdr:twoCellAnchor>
    <xdr:from>
      <xdr:col>79</xdr:col>
      <xdr:colOff>228600</xdr:colOff>
      <xdr:row>26</xdr:row>
      <xdr:rowOff>53975</xdr:rowOff>
    </xdr:from>
    <xdr:to>
      <xdr:col>79</xdr:col>
      <xdr:colOff>533400</xdr:colOff>
      <xdr:row>27</xdr:row>
      <xdr:rowOff>73025</xdr:rowOff>
    </xdr:to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id="{5AD8F443-86E3-48C7-B85B-CA4A1F8CDA75}"/>
            </a:ext>
          </a:extLst>
        </xdr:cNvPr>
        <xdr:cNvSpPr txBox="1"/>
      </xdr:nvSpPr>
      <xdr:spPr>
        <a:xfrm>
          <a:off x="15459075" y="3378200"/>
          <a:ext cx="304800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7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[2]</a:t>
          </a:r>
        </a:p>
      </xdr:txBody>
    </xdr:sp>
    <xdr:clientData/>
  </xdr:twoCellAnchor>
  <xdr:twoCellAnchor>
    <xdr:from>
      <xdr:col>79</xdr:col>
      <xdr:colOff>228600</xdr:colOff>
      <xdr:row>26</xdr:row>
      <xdr:rowOff>171450</xdr:rowOff>
    </xdr:from>
    <xdr:to>
      <xdr:col>79</xdr:col>
      <xdr:colOff>530225</xdr:colOff>
      <xdr:row>27</xdr:row>
      <xdr:rowOff>190500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7D46A1CB-A82A-4D42-B2F2-469AFB9CDEBB}"/>
            </a:ext>
          </a:extLst>
        </xdr:cNvPr>
        <xdr:cNvSpPr txBox="1"/>
      </xdr:nvSpPr>
      <xdr:spPr>
        <a:xfrm>
          <a:off x="15459075" y="3495675"/>
          <a:ext cx="301625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7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[3]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0</xdr:colOff>
      <xdr:row>3</xdr:row>
      <xdr:rowOff>139700</xdr:rowOff>
    </xdr:to>
    <xdr:sp macro="" textlink="">
      <xdr:nvSpPr>
        <xdr:cNvPr id="231998" name="Retângulo 6">
          <a:extLst>
            <a:ext uri="{FF2B5EF4-FFF2-40B4-BE49-F238E27FC236}">
              <a16:creationId xmlns:a16="http://schemas.microsoft.com/office/drawing/2014/main" id="{49999DD8-44ED-4941-B82A-1EDE7C95A07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4260850" cy="7175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0</xdr:row>
      <xdr:rowOff>0</xdr:rowOff>
    </xdr:from>
    <xdr:to>
      <xdr:col>50</xdr:col>
      <xdr:colOff>19050</xdr:colOff>
      <xdr:row>3</xdr:row>
      <xdr:rowOff>139700</xdr:rowOff>
    </xdr:to>
    <xdr:sp macro="" textlink="">
      <xdr:nvSpPr>
        <xdr:cNvPr id="231999" name="Retângulo 6">
          <a:extLst>
            <a:ext uri="{FF2B5EF4-FFF2-40B4-BE49-F238E27FC236}">
              <a16:creationId xmlns:a16="http://schemas.microsoft.com/office/drawing/2014/main" id="{38886182-8F32-455F-AAF3-85D4B162AE01}"/>
            </a:ext>
          </a:extLst>
        </xdr:cNvPr>
        <xdr:cNvSpPr>
          <a:spLocks noChangeArrowheads="1"/>
        </xdr:cNvSpPr>
      </xdr:nvSpPr>
      <xdr:spPr bwMode="auto">
        <a:xfrm>
          <a:off x="4025900" y="0"/>
          <a:ext cx="596900" cy="7175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114618</xdr:colOff>
      <xdr:row>0</xdr:row>
      <xdr:rowOff>117156</xdr:rowOff>
    </xdr:from>
    <xdr:ext cx="2247968" cy="359266"/>
    <xdr:sp macro="" textlink="">
      <xdr:nvSpPr>
        <xdr:cNvPr id="20485" name="Text Box 5">
          <a:extLst>
            <a:ext uri="{FF2B5EF4-FFF2-40B4-BE49-F238E27FC236}">
              <a16:creationId xmlns:a16="http://schemas.microsoft.com/office/drawing/2014/main" id="{42BF2F30-D934-4611-8A31-2BD8CA9CB7AA}"/>
            </a:ext>
          </a:extLst>
        </xdr:cNvPr>
        <xdr:cNvSpPr txBox="1">
          <a:spLocks noChangeArrowheads="1"/>
        </xdr:cNvSpPr>
      </xdr:nvSpPr>
      <xdr:spPr bwMode="auto">
        <a:xfrm>
          <a:off x="108268" y="110806"/>
          <a:ext cx="2057999" cy="359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8. Demonstrativos</a:t>
          </a:r>
          <a:r>
            <a:rPr lang="en-US" sz="2000" b="1" i="0" u="none" strike="noStrike" baseline="0">
              <a:solidFill>
                <a:srgbClr val="000080"/>
              </a:solidFill>
              <a:latin typeface="Barlow"/>
            </a:rPr>
            <a:t> </a:t>
          </a:r>
        </a:p>
      </xdr:txBody>
    </xdr:sp>
    <xdr:clientData/>
  </xdr:oneCellAnchor>
  <xdr:twoCellAnchor>
    <xdr:from>
      <xdr:col>69</xdr:col>
      <xdr:colOff>226453</xdr:colOff>
      <xdr:row>5</xdr:row>
      <xdr:rowOff>17181</xdr:rowOff>
    </xdr:from>
    <xdr:to>
      <xdr:col>72</xdr:col>
      <xdr:colOff>390340</xdr:colOff>
      <xdr:row>9</xdr:row>
      <xdr:rowOff>21945</xdr:rowOff>
    </xdr:to>
    <xdr:grpSp>
      <xdr:nvGrpSpPr>
        <xdr:cNvPr id="232002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1BAA959-192C-4135-9100-A08BFAD1BAB3}"/>
            </a:ext>
          </a:extLst>
        </xdr:cNvPr>
        <xdr:cNvGrpSpPr>
          <a:grpSpLocks/>
        </xdr:cNvGrpSpPr>
      </xdr:nvGrpSpPr>
      <xdr:grpSpPr bwMode="auto">
        <a:xfrm>
          <a:off x="8454239" y="1287181"/>
          <a:ext cx="2132387" cy="694193"/>
          <a:chOff x="10241851" y="355285"/>
          <a:chExt cx="1632525" cy="579320"/>
        </a:xfrm>
      </xdr:grpSpPr>
      <xdr:sp macro="" textlink="">
        <xdr:nvSpPr>
          <xdr:cNvPr id="232003" name="Seta para a esquerda 3">
            <a:extLst>
              <a:ext uri="{FF2B5EF4-FFF2-40B4-BE49-F238E27FC236}">
                <a16:creationId xmlns:a16="http://schemas.microsoft.com/office/drawing/2014/main" id="{EF20EFDF-1FAC-4C1E-9C60-6D2D75380EC9}"/>
              </a:ext>
            </a:extLst>
          </xdr:cNvPr>
          <xdr:cNvSpPr>
            <a:spLocks noChangeArrowheads="1"/>
          </xdr:cNvSpPr>
        </xdr:nvSpPr>
        <xdr:spPr bwMode="auto">
          <a:xfrm>
            <a:off x="10241851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1" name="CaixaDeTexto 10">
            <a:extLst>
              <a:ext uri="{FF2B5EF4-FFF2-40B4-BE49-F238E27FC236}">
                <a16:creationId xmlns:a16="http://schemas.microsoft.com/office/drawing/2014/main" id="{6E7B6101-05B5-4097-A65A-9A4713A7AAB7}"/>
              </a:ext>
            </a:extLst>
          </xdr:cNvPr>
          <xdr:cNvSpPr txBox="1"/>
        </xdr:nvSpPr>
        <xdr:spPr>
          <a:xfrm>
            <a:off x="10733156" y="531600"/>
            <a:ext cx="1059981" cy="201503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 editAs="oneCell">
    <xdr:from>
      <xdr:col>60</xdr:col>
      <xdr:colOff>54805</xdr:colOff>
      <xdr:row>0</xdr:row>
      <xdr:rowOff>0</xdr:rowOff>
    </xdr:from>
    <xdr:to>
      <xdr:col>65</xdr:col>
      <xdr:colOff>85864</xdr:colOff>
      <xdr:row>3</xdr:row>
      <xdr:rowOff>113142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CAAB22D-410B-4035-A5C2-CAA3350F7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59935" y="0"/>
          <a:ext cx="1553819" cy="7012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gradFill rotWithShape="1">
          <a:gsLst>
            <a:gs pos="0">
              <a:srgbClr val="EAEAEA"/>
            </a:gs>
            <a:gs pos="100000">
              <a:srgbClr val="CCCCFF"/>
            </a:gs>
          </a:gsLst>
          <a:lin ang="5400000" scaled="1"/>
        </a:gradFill>
        <a:ln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gradFill rotWithShape="1">
          <a:gsLst>
            <a:gs pos="0">
              <a:srgbClr val="EAEAEA"/>
            </a:gs>
            <a:gs pos="100000">
              <a:srgbClr val="CCCCFF"/>
            </a:gs>
          </a:gsLst>
          <a:lin ang="5400000" scaled="1"/>
        </a:gradFill>
        <a:ln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youtube.com/watch?v=eT7-B43yPW0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A8:U35"/>
  <sheetViews>
    <sheetView showGridLines="0" tabSelected="1" zoomScale="70" zoomScaleNormal="70" workbookViewId="0">
      <selection activeCell="P12" sqref="P12"/>
    </sheetView>
  </sheetViews>
  <sheetFormatPr defaultColWidth="9.1796875" defaultRowHeight="15"/>
  <cols>
    <col min="1" max="2" width="9.1796875" style="63"/>
    <col min="3" max="3" width="9.1796875" style="63" customWidth="1"/>
    <col min="4" max="4" width="9.1796875" style="63"/>
    <col min="5" max="5" width="10.54296875" style="63" customWidth="1"/>
    <col min="6" max="6" width="9.1796875" style="63"/>
    <col min="7" max="7" width="7.81640625" style="63" customWidth="1"/>
    <col min="8" max="8" width="5.54296875" style="63" customWidth="1"/>
    <col min="9" max="9" width="6.81640625" style="63" customWidth="1"/>
    <col min="10" max="10" width="31" style="63" customWidth="1"/>
    <col min="11" max="15" width="9.1796875" style="63"/>
    <col min="16" max="16" width="17.08984375" style="63" bestFit="1" customWidth="1"/>
    <col min="17" max="17" width="12.1796875" style="63" bestFit="1" customWidth="1"/>
    <col min="18" max="19" width="9.1796875" style="63"/>
    <col min="20" max="20" width="11.90625" style="63" bestFit="1" customWidth="1"/>
    <col min="21" max="16384" width="9.1796875" style="63"/>
  </cols>
  <sheetData>
    <row r="8" spans="3:17" ht="41.5">
      <c r="E8" s="64"/>
      <c r="P8" s="441"/>
    </row>
    <row r="9" spans="3:17">
      <c r="Q9" s="443"/>
    </row>
    <row r="10" spans="3:17">
      <c r="M10"/>
      <c r="P10" s="443"/>
      <c r="Q10" s="443"/>
    </row>
    <row r="11" spans="3:17">
      <c r="D11" s="65"/>
      <c r="E11" s="66"/>
      <c r="J11" s="67"/>
      <c r="P11" s="443"/>
      <c r="Q11" s="443"/>
    </row>
    <row r="12" spans="3:17">
      <c r="D12" s="68"/>
      <c r="E12" s="69"/>
    </row>
    <row r="13" spans="3:17">
      <c r="D13" s="68"/>
      <c r="E13" s="69"/>
      <c r="Q13" s="443"/>
    </row>
    <row r="14" spans="3:17">
      <c r="D14" s="68"/>
      <c r="E14" s="69"/>
      <c r="L14" s="68"/>
      <c r="M14" s="70"/>
      <c r="Q14" s="443"/>
    </row>
    <row r="15" spans="3:17" ht="21.75" customHeight="1">
      <c r="C15" s="71"/>
      <c r="D15" s="68"/>
      <c r="E15" s="69"/>
      <c r="L15" s="68"/>
      <c r="M15" s="70"/>
    </row>
    <row r="16" spans="3:17" ht="21" customHeight="1">
      <c r="C16" s="71"/>
      <c r="E16" s="69"/>
      <c r="L16" s="68"/>
      <c r="M16" s="70"/>
    </row>
    <row r="17" spans="1:21" ht="21.75" customHeight="1">
      <c r="C17" s="71"/>
      <c r="D17" s="72"/>
      <c r="E17" s="86" t="s">
        <v>147</v>
      </c>
      <c r="F17" s="73"/>
      <c r="G17" s="74"/>
      <c r="H17" s="73"/>
      <c r="I17" s="75"/>
      <c r="L17" s="76"/>
      <c r="P17" s="441"/>
      <c r="Q17" s="444"/>
    </row>
    <row r="18" spans="1:21" ht="21.75" customHeight="1">
      <c r="C18" s="71"/>
      <c r="D18" s="72"/>
      <c r="E18" s="86" t="s">
        <v>148</v>
      </c>
      <c r="F18" s="77"/>
      <c r="G18" s="74"/>
      <c r="H18" s="73"/>
      <c r="I18" s="75"/>
      <c r="P18" s="444"/>
    </row>
    <row r="19" spans="1:21" ht="24" customHeight="1">
      <c r="C19" s="71"/>
      <c r="D19" s="72"/>
      <c r="E19" s="86" t="s">
        <v>188</v>
      </c>
      <c r="F19" s="77"/>
      <c r="G19" s="74"/>
      <c r="H19" s="73"/>
      <c r="I19" s="75"/>
    </row>
    <row r="20" spans="1:21" ht="23.25" customHeight="1">
      <c r="C20" s="71"/>
      <c r="D20" s="72"/>
      <c r="E20" s="86" t="s">
        <v>143</v>
      </c>
      <c r="F20" s="77"/>
      <c r="G20" s="74"/>
      <c r="H20" s="73"/>
      <c r="I20" s="75"/>
      <c r="U20" s="444"/>
    </row>
    <row r="21" spans="1:21" ht="21" customHeight="1">
      <c r="C21" s="71"/>
      <c r="D21" s="72"/>
      <c r="E21" s="86" t="s">
        <v>144</v>
      </c>
      <c r="F21" s="77"/>
      <c r="G21" s="74"/>
      <c r="H21" s="73"/>
      <c r="I21" s="75"/>
      <c r="U21" s="444"/>
    </row>
    <row r="22" spans="1:21" ht="21.75" customHeight="1">
      <c r="C22" s="71"/>
      <c r="D22" s="72"/>
      <c r="E22" s="86" t="s">
        <v>145</v>
      </c>
      <c r="F22" s="77"/>
      <c r="G22" s="74"/>
      <c r="H22" s="73"/>
      <c r="I22" s="75"/>
      <c r="P22" s="442"/>
      <c r="U22" s="444"/>
    </row>
    <row r="23" spans="1:21" ht="22.5" customHeight="1">
      <c r="C23" s="71"/>
      <c r="D23" s="72"/>
      <c r="E23" s="86" t="s">
        <v>166</v>
      </c>
      <c r="F23" s="77"/>
      <c r="G23" s="74"/>
      <c r="H23" s="73"/>
      <c r="I23" s="75"/>
      <c r="P23" s="442"/>
    </row>
    <row r="24" spans="1:21" ht="22.5" customHeight="1">
      <c r="C24" s="71"/>
      <c r="D24" s="75"/>
      <c r="E24" s="86" t="s">
        <v>185</v>
      </c>
      <c r="F24" s="73"/>
      <c r="G24" s="73"/>
      <c r="H24" s="73"/>
      <c r="I24" s="75"/>
      <c r="T24" s="444"/>
    </row>
    <row r="25" spans="1:21" ht="22.5" customHeight="1">
      <c r="A25" s="79"/>
      <c r="B25" s="79"/>
      <c r="C25" s="71"/>
      <c r="D25" s="80"/>
      <c r="E25" s="86" t="s">
        <v>186</v>
      </c>
      <c r="F25" s="73"/>
      <c r="G25" s="73"/>
      <c r="H25" s="73"/>
      <c r="I25" s="80"/>
      <c r="J25" s="79"/>
      <c r="K25" s="81"/>
      <c r="P25" s="444"/>
      <c r="T25" s="444"/>
    </row>
    <row r="26" spans="1:21" ht="23.25" hidden="1" customHeight="1">
      <c r="A26" s="81"/>
      <c r="B26" s="81"/>
      <c r="C26" s="81"/>
      <c r="D26" s="82"/>
      <c r="E26" s="86" t="s">
        <v>146</v>
      </c>
      <c r="F26" s="83"/>
      <c r="G26" s="83"/>
      <c r="H26" s="83"/>
      <c r="I26" s="82"/>
      <c r="J26" s="81"/>
      <c r="K26" s="81"/>
    </row>
    <row r="27" spans="1:21" ht="22.5" hidden="1" customHeight="1">
      <c r="A27" s="81"/>
      <c r="B27" s="81"/>
      <c r="C27" s="81"/>
      <c r="D27" s="82"/>
      <c r="E27" s="86"/>
      <c r="F27" s="84"/>
      <c r="G27" s="84"/>
      <c r="H27" s="84"/>
      <c r="I27" s="82"/>
      <c r="J27" s="81"/>
      <c r="K27" s="81"/>
    </row>
    <row r="28" spans="1:21" ht="20.25" hidden="1" customHeight="1">
      <c r="A28" s="81"/>
      <c r="B28" s="81"/>
      <c r="C28" s="81"/>
      <c r="D28" s="82"/>
      <c r="E28" s="86"/>
      <c r="F28" s="84"/>
      <c r="G28" s="84"/>
      <c r="H28" s="84"/>
      <c r="I28" s="82"/>
      <c r="J28" s="81"/>
      <c r="K28" s="81"/>
    </row>
    <row r="29" spans="1:21" ht="16.5" hidden="1" customHeight="1">
      <c r="A29" s="81"/>
      <c r="B29" s="81"/>
      <c r="C29" s="81"/>
      <c r="D29" s="82"/>
      <c r="E29" s="86"/>
      <c r="F29" s="84"/>
      <c r="G29" s="84"/>
      <c r="H29" s="84"/>
      <c r="I29" s="82"/>
      <c r="J29" s="81"/>
      <c r="K29" s="81"/>
    </row>
    <row r="30" spans="1:21" ht="12" hidden="1" customHeight="1">
      <c r="A30" s="81"/>
      <c r="B30" s="81"/>
      <c r="C30" s="81"/>
      <c r="D30" s="82"/>
      <c r="E30" s="86"/>
      <c r="F30" s="84"/>
      <c r="G30" s="84"/>
      <c r="H30" s="84"/>
      <c r="I30" s="82"/>
      <c r="J30" s="81"/>
      <c r="K30" s="81"/>
    </row>
    <row r="31" spans="1:21" ht="2.25" hidden="1" customHeight="1">
      <c r="A31" s="81"/>
      <c r="B31" s="81"/>
      <c r="C31" s="81"/>
      <c r="D31" s="82"/>
      <c r="E31" s="86"/>
      <c r="F31" s="84"/>
      <c r="G31" s="84"/>
      <c r="H31" s="84"/>
      <c r="I31" s="82"/>
      <c r="J31" s="81"/>
      <c r="K31" s="81"/>
    </row>
    <row r="32" spans="1:21" ht="20.25" customHeight="1">
      <c r="C32" s="85"/>
      <c r="D32" s="75"/>
      <c r="E32" s="86" t="s">
        <v>187</v>
      </c>
      <c r="F32" s="86"/>
      <c r="G32" s="84"/>
      <c r="H32" s="84"/>
      <c r="I32" s="75"/>
      <c r="P32" s="445"/>
      <c r="T32" s="444"/>
    </row>
    <row r="33" spans="3:20" ht="20.25" customHeight="1">
      <c r="C33" s="85"/>
      <c r="D33" s="75"/>
      <c r="E33" s="86" t="s">
        <v>206</v>
      </c>
      <c r="F33" s="86"/>
      <c r="G33" s="84"/>
      <c r="H33" s="84"/>
      <c r="I33" s="75"/>
      <c r="T33" s="444"/>
    </row>
    <row r="34" spans="3:20" ht="23.25" customHeight="1">
      <c r="D34" s="75"/>
      <c r="E34" s="86" t="s">
        <v>293</v>
      </c>
      <c r="F34" s="75"/>
      <c r="G34" s="75"/>
      <c r="H34" s="75"/>
      <c r="T34" s="445"/>
    </row>
    <row r="35" spans="3:20" ht="16">
      <c r="E35" s="86" t="s">
        <v>370</v>
      </c>
    </row>
  </sheetData>
  <phoneticPr fontId="0" type="noConversion"/>
  <hyperlinks>
    <hyperlink ref="E32" location="'10 - Custos'!Area_de_impressao" display="10. Custos" xr:uid="{00000000-0004-0000-0000-000000000000}"/>
    <hyperlink ref="E25" location="'9 - Resultados por operação'!Area_de_impressao" display="9. Resultados por Operação " xr:uid="{00000000-0004-0000-0000-000001000000}"/>
    <hyperlink ref="E24" location="'8 - Demonstrativos Financeiros'!Area_de_impressao" display="8. Demonstrativos Financeiros" xr:uid="{00000000-0004-0000-0000-000002000000}"/>
    <hyperlink ref="E23" location="'7 - Dívida'!Area_de_impressao" display="7.  Dívida" xr:uid="{00000000-0004-0000-0000-000003000000}"/>
    <hyperlink ref="E22" location="'6 - Investimentos'!Area_de_impressao" display="6.  Investimentos" xr:uid="{00000000-0004-0000-0000-000004000000}"/>
    <hyperlink ref="E21" location="'5 - Vendas Físicas'!Area_de_impressao" display="5.  Vendas Físicas" xr:uid="{00000000-0004-0000-0000-000005000000}"/>
    <hyperlink ref="E20" location="'4 - Produção'!Area_de_impressao" display="4.  Produção" xr:uid="{00000000-0004-0000-0000-000006000000}"/>
    <hyperlink ref="E19" location="'3 - Histórico de Cap de Prod'!A1" display="3.  Capacidade Disponível de Produção" xr:uid="{00000000-0004-0000-0000-000007000000}"/>
    <hyperlink ref="E18" location="'2 - Processo de produção'!Area_de_impressao" display="2.  Processos de Produção" xr:uid="{00000000-0004-0000-0000-000008000000}"/>
    <hyperlink ref="E17" location="'1 - Premissas'!Area_de_impressao" display="1.  Premissas" xr:uid="{00000000-0004-0000-0000-000009000000}"/>
    <hyperlink ref="E33" location="'11 - Resultados Proforma'!A1" display="11. Resultados Proforma" xr:uid="{00000000-0004-0000-0000-00000A000000}"/>
    <hyperlink ref="E34" location="'12 - Lab Capacidades'!A1" display="12. Lab Data Science de Capacidades" xr:uid="{00000000-0004-0000-0000-00000B000000}"/>
    <hyperlink ref="E35" location="'13 - Fluxo de Caixa Livre'!A1" display="13. Fluxo de Caixa Livre" xr:uid="{45286F7E-232E-4923-9010-A9F8048AA9FD}"/>
  </hyperlinks>
  <pageMargins left="0.78740157480314965" right="0.78740157480314965" top="0.98425196850393704" bottom="0.98425196850393704" header="0.51181102362204722" footer="0.51181102362204722"/>
  <pageSetup paperSize="9" scale="62" orientation="landscape" r:id="rId1"/>
  <headerFooter alignWithMargins="0">
    <oddFooter>&amp;C&amp;1#&amp;"Calibri"&amp;10&amp;K0000FFThis content is Internal.</oddFooter>
  </headerFooter>
  <customProperties>
    <customPr name="_pios_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5:BR58"/>
  <sheetViews>
    <sheetView zoomScale="85" zoomScaleNormal="85" workbookViewId="0">
      <pane xSplit="2" ySplit="6" topLeftCell="BB38" activePane="bottomRight" state="frozen"/>
      <selection pane="topRight" activeCell="C1" sqref="C1"/>
      <selection pane="bottomLeft" activeCell="A7" sqref="A7"/>
      <selection pane="bottomRight" activeCell="B10" sqref="B10"/>
    </sheetView>
  </sheetViews>
  <sheetFormatPr defaultColWidth="9.1796875" defaultRowHeight="14"/>
  <cols>
    <col min="1" max="1" width="4.1796875" style="261" customWidth="1"/>
    <col min="2" max="2" width="42.81640625" style="261" customWidth="1"/>
    <col min="3" max="24" width="8.08984375" style="261" customWidth="1"/>
    <col min="25" max="27" width="8.6328125" style="261" customWidth="1"/>
    <col min="28" max="28" width="8.08984375" style="261" customWidth="1"/>
    <col min="29" max="32" width="8.6328125" style="261" customWidth="1"/>
    <col min="33" max="33" width="9.26953125" style="261" customWidth="1"/>
    <col min="34" max="36" width="8.6328125" style="261" customWidth="1"/>
    <col min="37" max="42" width="8.08984375" style="261" customWidth="1"/>
    <col min="43" max="43" width="8.6328125" style="261" customWidth="1"/>
    <col min="44" max="45" width="9.26953125" style="261" customWidth="1"/>
    <col min="46" max="48" width="8.6328125" style="261" customWidth="1"/>
    <col min="49" max="52" width="8.08984375" style="261" customWidth="1"/>
    <col min="53" max="63" width="9.26953125" style="261" customWidth="1"/>
    <col min="64" max="68" width="9.26953125" style="261" bestFit="1" customWidth="1"/>
    <col min="69" max="16384" width="9.1796875" style="261"/>
  </cols>
  <sheetData>
    <row r="5" spans="1:70" ht="24.75" customHeight="1">
      <c r="A5" s="260"/>
      <c r="B5" s="260"/>
    </row>
    <row r="6" spans="1:70" s="287" customFormat="1" ht="21" customHeight="1" thickBot="1">
      <c r="B6" s="288" t="s">
        <v>29</v>
      </c>
      <c r="C6" s="367" t="s">
        <v>0</v>
      </c>
      <c r="D6" s="367" t="s">
        <v>3</v>
      </c>
      <c r="E6" s="367" t="s">
        <v>4</v>
      </c>
      <c r="F6" s="367" t="s">
        <v>5</v>
      </c>
      <c r="G6" s="367" t="s">
        <v>6</v>
      </c>
      <c r="H6" s="367" t="s">
        <v>11</v>
      </c>
      <c r="I6" s="289" t="s">
        <v>72</v>
      </c>
      <c r="J6" s="289" t="s">
        <v>83</v>
      </c>
      <c r="K6" s="289" t="s">
        <v>84</v>
      </c>
      <c r="L6" s="289" t="s">
        <v>85</v>
      </c>
      <c r="M6" s="289" t="s">
        <v>87</v>
      </c>
      <c r="N6" s="289" t="s">
        <v>92</v>
      </c>
      <c r="O6" s="289" t="s">
        <v>93</v>
      </c>
      <c r="P6" s="289" t="s">
        <v>94</v>
      </c>
      <c r="Q6" s="289" t="s">
        <v>95</v>
      </c>
      <c r="R6" s="289" t="s">
        <v>96</v>
      </c>
      <c r="S6" s="289" t="s">
        <v>97</v>
      </c>
      <c r="T6" s="289" t="s">
        <v>99</v>
      </c>
      <c r="U6" s="289" t="s">
        <v>106</v>
      </c>
      <c r="V6" s="289" t="s">
        <v>107</v>
      </c>
      <c r="W6" s="289" t="s">
        <v>110</v>
      </c>
      <c r="X6" s="289" t="s">
        <v>111</v>
      </c>
      <c r="Y6" s="289" t="s">
        <v>114</v>
      </c>
      <c r="Z6" s="289" t="s">
        <v>115</v>
      </c>
      <c r="AA6" s="289" t="s">
        <v>116</v>
      </c>
      <c r="AB6" s="289" t="s">
        <v>124</v>
      </c>
      <c r="AC6" s="289" t="s">
        <v>125</v>
      </c>
      <c r="AD6" s="289" t="s">
        <v>126</v>
      </c>
      <c r="AE6" s="289" t="s">
        <v>128</v>
      </c>
      <c r="AF6" s="289" t="s">
        <v>129</v>
      </c>
      <c r="AG6" s="289" t="s">
        <v>133</v>
      </c>
      <c r="AH6" s="289" t="s">
        <v>139</v>
      </c>
      <c r="AI6" s="290" t="s">
        <v>141</v>
      </c>
      <c r="AJ6" s="290" t="s">
        <v>142</v>
      </c>
      <c r="AK6" s="290" t="s">
        <v>154</v>
      </c>
      <c r="AL6" s="290" t="s">
        <v>155</v>
      </c>
      <c r="AM6" s="290" t="s">
        <v>158</v>
      </c>
      <c r="AN6" s="290" t="s">
        <v>161</v>
      </c>
      <c r="AO6" s="290" t="s">
        <v>164</v>
      </c>
      <c r="AP6" s="290" t="s">
        <v>165</v>
      </c>
      <c r="AQ6" s="290" t="s">
        <v>167</v>
      </c>
      <c r="AR6" s="290" t="s">
        <v>168</v>
      </c>
      <c r="AS6" s="290" t="s">
        <v>169</v>
      </c>
      <c r="AT6" s="290" t="s">
        <v>181</v>
      </c>
      <c r="AU6" s="290" t="s">
        <v>189</v>
      </c>
      <c r="AV6" s="290" t="s">
        <v>207</v>
      </c>
      <c r="AW6" s="290" t="s">
        <v>209</v>
      </c>
      <c r="AX6" s="290" t="s">
        <v>212</v>
      </c>
      <c r="AY6" s="290" t="s">
        <v>217</v>
      </c>
      <c r="AZ6" s="290" t="s">
        <v>219</v>
      </c>
      <c r="BA6" s="290" t="s">
        <v>300</v>
      </c>
      <c r="BB6" s="290" t="s">
        <v>303</v>
      </c>
      <c r="BC6" s="290" t="s">
        <v>305</v>
      </c>
      <c r="BD6" s="290" t="s">
        <v>307</v>
      </c>
      <c r="BE6" s="290" t="s">
        <v>308</v>
      </c>
      <c r="BF6" s="290" t="s">
        <v>309</v>
      </c>
      <c r="BG6" s="290" t="s">
        <v>315</v>
      </c>
      <c r="BH6" s="290" t="s">
        <v>317</v>
      </c>
      <c r="BI6" s="290" t="s">
        <v>320</v>
      </c>
      <c r="BJ6" s="290" t="s">
        <v>325</v>
      </c>
      <c r="BK6" s="290" t="s">
        <v>333</v>
      </c>
      <c r="BL6" s="290" t="s">
        <v>341</v>
      </c>
      <c r="BM6" s="290" t="s">
        <v>342</v>
      </c>
      <c r="BN6" s="290" t="s">
        <v>343</v>
      </c>
      <c r="BO6" s="290" t="s">
        <v>345</v>
      </c>
      <c r="BP6" s="290" t="s">
        <v>385</v>
      </c>
    </row>
    <row r="7" spans="1:70" ht="13.5" customHeight="1" thickTop="1">
      <c r="A7" s="260"/>
      <c r="B7" s="263"/>
      <c r="C7" s="264"/>
      <c r="D7" s="264"/>
      <c r="E7" s="264"/>
      <c r="F7" s="264"/>
      <c r="G7" s="264"/>
      <c r="H7" s="264"/>
      <c r="I7" s="264"/>
      <c r="J7" s="264"/>
      <c r="K7" s="264"/>
      <c r="L7" s="264"/>
      <c r="M7" s="264"/>
      <c r="N7" s="264"/>
      <c r="O7" s="264"/>
      <c r="P7" s="264"/>
      <c r="Q7" s="264"/>
      <c r="R7" s="264"/>
      <c r="S7" s="264"/>
      <c r="T7" s="264"/>
      <c r="U7" s="264"/>
      <c r="V7" s="264"/>
      <c r="W7" s="264"/>
      <c r="X7" s="264"/>
      <c r="Y7" s="264"/>
      <c r="Z7" s="264"/>
      <c r="AA7" s="264"/>
      <c r="AB7" s="264"/>
      <c r="AC7" s="264"/>
      <c r="AD7" s="264"/>
      <c r="AE7" s="264"/>
      <c r="AF7" s="264"/>
      <c r="AG7" s="264"/>
      <c r="AH7" s="264"/>
      <c r="AI7" s="264"/>
      <c r="AJ7" s="264"/>
      <c r="AK7" s="264"/>
      <c r="AL7" s="264"/>
      <c r="AM7" s="264"/>
      <c r="AN7" s="264"/>
      <c r="AO7" s="264"/>
      <c r="AP7" s="264"/>
      <c r="AQ7" s="264"/>
      <c r="AR7" s="264"/>
      <c r="AS7" s="264"/>
      <c r="AT7" s="264"/>
      <c r="AU7" s="264"/>
      <c r="AV7" s="264"/>
      <c r="AW7" s="264"/>
      <c r="AX7" s="264"/>
      <c r="AY7" s="264"/>
      <c r="AZ7" s="264"/>
      <c r="BA7" s="264"/>
      <c r="BB7" s="264"/>
      <c r="BC7" s="264"/>
      <c r="BD7" s="264"/>
      <c r="BE7" s="264"/>
      <c r="BF7" s="264"/>
      <c r="BG7" s="264"/>
      <c r="BH7" s="264"/>
      <c r="BI7" s="264"/>
      <c r="BJ7" s="264"/>
      <c r="BK7" s="264"/>
      <c r="BL7" s="264"/>
      <c r="BM7" s="264"/>
      <c r="BN7" s="264"/>
      <c r="BO7" s="264"/>
      <c r="BP7" s="264"/>
    </row>
    <row r="8" spans="1:70" ht="14.5" customHeight="1">
      <c r="A8" s="260"/>
      <c r="B8" s="265" t="s">
        <v>122</v>
      </c>
      <c r="C8" s="266"/>
      <c r="D8" s="266"/>
      <c r="E8" s="266"/>
      <c r="F8" s="266"/>
      <c r="G8" s="266"/>
      <c r="H8" s="266"/>
      <c r="I8" s="266"/>
      <c r="J8" s="266"/>
      <c r="K8" s="266"/>
      <c r="L8" s="266"/>
      <c r="M8" s="266"/>
      <c r="N8" s="266"/>
      <c r="O8" s="266"/>
      <c r="P8" s="266"/>
      <c r="Q8" s="266"/>
      <c r="R8" s="266"/>
      <c r="S8" s="266"/>
      <c r="T8" s="266"/>
      <c r="U8" s="266"/>
      <c r="V8" s="266"/>
      <c r="W8" s="266"/>
      <c r="X8" s="266"/>
      <c r="Y8" s="266"/>
      <c r="Z8" s="266"/>
      <c r="AA8" s="266"/>
      <c r="AB8" s="266"/>
      <c r="AC8" s="266"/>
      <c r="AD8" s="266"/>
      <c r="AE8" s="266"/>
      <c r="AF8" s="266"/>
      <c r="AG8" s="266"/>
      <c r="AH8" s="266"/>
      <c r="AI8" s="266"/>
      <c r="AJ8" s="266"/>
      <c r="AK8" s="266"/>
      <c r="AL8" s="266"/>
      <c r="AM8" s="266"/>
      <c r="AN8" s="266"/>
      <c r="AO8" s="266"/>
      <c r="AP8" s="266"/>
      <c r="AQ8" s="266"/>
      <c r="AR8" s="266"/>
      <c r="AS8" s="266"/>
      <c r="AT8" s="266"/>
      <c r="AU8" s="266"/>
      <c r="AV8" s="266"/>
      <c r="AW8" s="266"/>
      <c r="AX8" s="266"/>
      <c r="AY8" s="266"/>
      <c r="AZ8" s="266"/>
      <c r="BA8" s="266"/>
      <c r="BB8" s="266"/>
      <c r="BC8" s="266"/>
      <c r="BD8" s="266"/>
      <c r="BE8" s="266"/>
      <c r="BF8" s="266"/>
      <c r="BG8" s="266"/>
      <c r="BH8" s="266"/>
      <c r="BI8" s="266"/>
      <c r="BJ8" s="266"/>
      <c r="BK8" s="266"/>
      <c r="BL8" s="266"/>
      <c r="BM8" s="266"/>
      <c r="BN8" s="266"/>
      <c r="BO8" s="266"/>
      <c r="BP8" s="266"/>
    </row>
    <row r="9" spans="1:70" s="291" customFormat="1">
      <c r="B9" s="292" t="s">
        <v>120</v>
      </c>
      <c r="C9" s="292">
        <v>8944</v>
      </c>
      <c r="D9" s="292">
        <v>11100</v>
      </c>
      <c r="E9" s="292">
        <v>12444</v>
      </c>
      <c r="F9" s="292">
        <v>9419</v>
      </c>
      <c r="G9" s="293">
        <v>6968</v>
      </c>
      <c r="H9" s="293">
        <v>6401</v>
      </c>
      <c r="I9" s="293">
        <v>6808</v>
      </c>
      <c r="J9" s="293">
        <v>6363</v>
      </c>
      <c r="K9" s="293">
        <v>7108</v>
      </c>
      <c r="L9" s="293">
        <v>8296</v>
      </c>
      <c r="M9" s="293">
        <v>8190</v>
      </c>
      <c r="N9" s="293">
        <v>7800</v>
      </c>
      <c r="O9" s="293">
        <v>8364</v>
      </c>
      <c r="P9" s="293">
        <v>9010</v>
      </c>
      <c r="Q9" s="293">
        <v>8967</v>
      </c>
      <c r="R9" s="293">
        <v>9066</v>
      </c>
      <c r="S9" s="293">
        <v>9199</v>
      </c>
      <c r="T9" s="293">
        <v>9975</v>
      </c>
      <c r="U9" s="293">
        <v>9819</v>
      </c>
      <c r="V9" s="293">
        <v>8988</v>
      </c>
      <c r="W9" s="293">
        <v>9166</v>
      </c>
      <c r="X9" s="293">
        <v>9882</v>
      </c>
      <c r="Y9" s="293">
        <v>10494</v>
      </c>
      <c r="Z9" s="293">
        <v>10321</v>
      </c>
      <c r="AA9" s="293">
        <v>10554</v>
      </c>
      <c r="AB9" s="292">
        <v>10443</v>
      </c>
      <c r="AC9" s="293">
        <v>10706</v>
      </c>
      <c r="AD9" s="293">
        <v>10843</v>
      </c>
      <c r="AE9" s="293">
        <v>10447</v>
      </c>
      <c r="AF9" s="293">
        <v>10759</v>
      </c>
      <c r="AG9" s="293">
        <v>11925</v>
      </c>
      <c r="AH9" s="293">
        <v>10449</v>
      </c>
      <c r="AI9" s="293">
        <v>10085</v>
      </c>
      <c r="AJ9" s="293">
        <v>10249</v>
      </c>
      <c r="AK9" s="293">
        <v>8699</v>
      </c>
      <c r="AL9" s="293">
        <v>8620</v>
      </c>
      <c r="AM9" s="293">
        <v>8459</v>
      </c>
      <c r="AN9" s="293">
        <v>9166</v>
      </c>
      <c r="AO9" s="293">
        <v>9476</v>
      </c>
      <c r="AP9" s="293">
        <v>9817</v>
      </c>
      <c r="AQ9" s="293">
        <v>10389</v>
      </c>
      <c r="AR9" s="293">
        <v>12035</v>
      </c>
      <c r="AS9" s="293">
        <v>12836</v>
      </c>
      <c r="AT9" s="293">
        <v>10900</v>
      </c>
      <c r="AU9" s="293">
        <v>10026</v>
      </c>
      <c r="AV9" s="293">
        <v>10154</v>
      </c>
      <c r="AW9" s="293">
        <v>9931</v>
      </c>
      <c r="AX9" s="293">
        <v>9533</v>
      </c>
      <c r="AY9" s="293">
        <v>9228</v>
      </c>
      <c r="AZ9" s="293">
        <v>8745</v>
      </c>
      <c r="BA9" s="293">
        <v>12222</v>
      </c>
      <c r="BB9" s="293">
        <v>13620.195919049653</v>
      </c>
      <c r="BC9" s="293">
        <v>16342.9843191</v>
      </c>
      <c r="BD9" s="293">
        <v>19130.151599260003</v>
      </c>
      <c r="BE9" s="293">
        <v>21317</v>
      </c>
      <c r="BF9" s="293">
        <v>21555</v>
      </c>
      <c r="BG9" s="293">
        <v>20330.4908406</v>
      </c>
      <c r="BH9" s="293">
        <v>22968.442129699997</v>
      </c>
      <c r="BI9" s="293">
        <v>21149.232397260006</v>
      </c>
      <c r="BJ9" s="293">
        <v>17964.044471220004</v>
      </c>
      <c r="BK9" s="293">
        <v>18872.302659009998</v>
      </c>
      <c r="BL9" s="293">
        <v>18265.370490959998</v>
      </c>
      <c r="BM9" s="293">
        <v>17063.223343521378</v>
      </c>
      <c r="BN9" s="293">
        <v>14715.54483254759</v>
      </c>
      <c r="BO9" s="293">
        <v>16210.284781129247</v>
      </c>
      <c r="BP9" s="293">
        <v>16615.837290679214</v>
      </c>
      <c r="BR9" s="377"/>
    </row>
    <row r="10" spans="1:70">
      <c r="B10" s="267" t="s">
        <v>391</v>
      </c>
      <c r="C10" s="268">
        <f t="shared" ref="C10" si="0">C11-C9</f>
        <v>-6812</v>
      </c>
      <c r="D10" s="268">
        <f t="shared" ref="D10" si="1">D11-D9</f>
        <v>-8120</v>
      </c>
      <c r="E10" s="268">
        <f t="shared" ref="E10" si="2">E11-E9</f>
        <v>-8354</v>
      </c>
      <c r="F10" s="268">
        <f t="shared" ref="F10" si="3">F11-F9</f>
        <v>-7733</v>
      </c>
      <c r="G10" s="268">
        <f t="shared" ref="G10" si="4">G11-G9</f>
        <v>-6227</v>
      </c>
      <c r="H10" s="268">
        <f t="shared" ref="H10" si="5">H11-H9</f>
        <v>-5643</v>
      </c>
      <c r="I10" s="268">
        <f t="shared" ref="I10" si="6">I11-I9</f>
        <v>-5352</v>
      </c>
      <c r="J10" s="268">
        <f t="shared" ref="J10" si="7">J11-J9</f>
        <v>-5084</v>
      </c>
      <c r="K10" s="268">
        <f t="shared" ref="K10" si="8">K11-K9</f>
        <v>-5701</v>
      </c>
      <c r="L10" s="268">
        <f t="shared" ref="L10" si="9">L11-L9</f>
        <v>-6482</v>
      </c>
      <c r="M10" s="268">
        <f t="shared" ref="M10" si="10">M11-M9</f>
        <v>-6840</v>
      </c>
      <c r="N10" s="268">
        <f t="shared" ref="N10" si="11">N11-N9</f>
        <v>-6851</v>
      </c>
      <c r="O10" s="268">
        <f t="shared" ref="O10" si="12">O11-O9</f>
        <v>-7199</v>
      </c>
      <c r="P10" s="268">
        <f t="shared" ref="P10" si="13">P11-P9</f>
        <v>-7606</v>
      </c>
      <c r="Q10" s="268">
        <f t="shared" ref="Q10" si="14">Q11-Q9</f>
        <v>-7628</v>
      </c>
      <c r="R10" s="268">
        <f t="shared" ref="R10" si="15">R11-R9</f>
        <v>-7865</v>
      </c>
      <c r="S10" s="268">
        <f t="shared" ref="S10" si="16">S11-S9</f>
        <v>-8092</v>
      </c>
      <c r="T10" s="268">
        <f t="shared" ref="T10" si="17">T11-T9</f>
        <v>-8550</v>
      </c>
      <c r="U10" s="268">
        <f t="shared" ref="U10" si="18">U11-U9</f>
        <v>-8621</v>
      </c>
      <c r="V10" s="268">
        <f t="shared" ref="V10" si="19">V11-V9</f>
        <v>-7970</v>
      </c>
      <c r="W10" s="268">
        <f t="shared" ref="W10" si="20">W11-W9</f>
        <v>-8258</v>
      </c>
      <c r="X10" s="268">
        <f t="shared" ref="X10" si="21">X11-X9</f>
        <v>-8540</v>
      </c>
      <c r="Y10" s="268">
        <f t="shared" ref="Y10" si="22">Y11-Y9</f>
        <v>-8960</v>
      </c>
      <c r="Z10" s="268">
        <f t="shared" ref="Z10" si="23">Z11-Z9</f>
        <v>-8971</v>
      </c>
      <c r="AA10" s="268">
        <f t="shared" ref="AA10" si="24">AA11-AA9</f>
        <v>-9238</v>
      </c>
      <c r="AB10" s="268">
        <f t="shared" ref="AB10" si="25">AB11-AB9</f>
        <v>-9179</v>
      </c>
      <c r="AC10" s="268">
        <f t="shared" ref="AC10" si="26">AC11-AC9</f>
        <v>-9430</v>
      </c>
      <c r="AD10" s="268">
        <f t="shared" ref="AD10" si="27">AD11-AD9</f>
        <v>-9559</v>
      </c>
      <c r="AE10" s="268">
        <f t="shared" ref="AE10" si="28">AE11-AE9</f>
        <v>-9335</v>
      </c>
      <c r="AF10" s="268">
        <f t="shared" ref="AF10" si="29">AF11-AF9</f>
        <v>-9578</v>
      </c>
      <c r="AG10" s="268">
        <f t="shared" ref="AG10" si="30">AG11-AG9</f>
        <v>-10714</v>
      </c>
      <c r="AH10" s="268">
        <f t="shared" ref="AH10" si="31">AH11-AH9</f>
        <v>-9662</v>
      </c>
      <c r="AI10" s="268">
        <f t="shared" ref="AI10" si="32">AI11-AI9</f>
        <v>-9272</v>
      </c>
      <c r="AJ10" s="268">
        <f t="shared" ref="AJ10" si="33">AJ11-AJ9</f>
        <v>-9166</v>
      </c>
      <c r="AK10" s="268">
        <f t="shared" ref="AK10" si="34">AK11-AK9</f>
        <v>-7653</v>
      </c>
      <c r="AL10" s="268">
        <f t="shared" ref="AL10" si="35">AL11-AL9</f>
        <v>-8098</v>
      </c>
      <c r="AM10" s="268">
        <f t="shared" ref="AM10" si="36">AM11-AM9</f>
        <v>-7805</v>
      </c>
      <c r="AN10" s="268">
        <f t="shared" ref="AN10" si="37">AN11-AN9</f>
        <v>-8229</v>
      </c>
      <c r="AO10" s="268">
        <f t="shared" ref="AO10" si="38">AO11-AO9</f>
        <v>-8502</v>
      </c>
      <c r="AP10" s="268">
        <f t="shared" ref="AP10" si="39">AP11-AP9</f>
        <v>-8777</v>
      </c>
      <c r="AQ10" s="268">
        <f t="shared" ref="AQ10" si="40">AQ11-AQ9</f>
        <v>-9050</v>
      </c>
      <c r="AR10" s="268">
        <f t="shared" ref="AR10" si="41">AR11-AR9</f>
        <v>-10390</v>
      </c>
      <c r="AS10" s="268">
        <f t="shared" ref="AS10" si="42">AS11-AS9</f>
        <v>-10974</v>
      </c>
      <c r="AT10" s="268">
        <f t="shared" ref="AT10" si="43">AT11-AT9</f>
        <v>-9596</v>
      </c>
      <c r="AU10" s="268">
        <f t="shared" ref="AU10" si="44">AU11-AU9</f>
        <v>-8757</v>
      </c>
      <c r="AV10" s="268">
        <f t="shared" ref="AV10" si="45">AV11-AV9</f>
        <v>-8881</v>
      </c>
      <c r="AW10" s="268">
        <f>AW11-AW9</f>
        <v>-8946</v>
      </c>
      <c r="AX10" s="268">
        <f t="shared" ref="AX10" si="46">AX11-AX9</f>
        <v>-8857</v>
      </c>
      <c r="AY10" s="268">
        <f t="shared" ref="AY10" si="47">AY11-AY9</f>
        <v>-8373</v>
      </c>
      <c r="AZ10" s="268">
        <f t="shared" ref="AZ10" si="48">AZ11-AZ9</f>
        <v>-8027</v>
      </c>
      <c r="BA10" s="268">
        <f t="shared" ref="BA10" si="49">BA11-BA9</f>
        <v>-10525</v>
      </c>
      <c r="BB10" s="268">
        <f t="shared" ref="BB10" si="50">BB11-BB9</f>
        <v>-10959.990425670338</v>
      </c>
      <c r="BC10" s="268">
        <f t="shared" ref="BC10" si="51">BC11-BC9</f>
        <v>-12546.07408734528</v>
      </c>
      <c r="BD10" s="268">
        <f t="shared" ref="BD10:BK10" si="52">BD11-BD9</f>
        <v>-13715.913215318022</v>
      </c>
      <c r="BE10" s="268">
        <f t="shared" si="52"/>
        <v>-14898</v>
      </c>
      <c r="BF10" s="268">
        <f t="shared" si="52"/>
        <v>-16368</v>
      </c>
      <c r="BG10" s="268">
        <f t="shared" si="52"/>
        <v>-15149.406676931603</v>
      </c>
      <c r="BH10" s="268">
        <f t="shared" si="52"/>
        <v>-17064.592849758395</v>
      </c>
      <c r="BI10" s="268">
        <f t="shared" si="52"/>
        <v>-16411.477157360001</v>
      </c>
      <c r="BJ10" s="268">
        <f t="shared" si="52"/>
        <v>-15035.878857459995</v>
      </c>
      <c r="BK10" s="268">
        <f t="shared" si="52"/>
        <v>-15243.7391768625</v>
      </c>
      <c r="BL10" s="268">
        <f>BL11-BL9</f>
        <v>-14987.118134627501</v>
      </c>
      <c r="BM10" s="268">
        <f t="shared" ref="BM10:BP10" si="53">BM11-BM9</f>
        <v>-14270.655499091195</v>
      </c>
      <c r="BN10" s="268">
        <f t="shared" si="53"/>
        <v>-13082.780120093652</v>
      </c>
      <c r="BO10" s="268">
        <f t="shared" si="53"/>
        <v>-13790.563202665413</v>
      </c>
      <c r="BP10" s="268">
        <f t="shared" si="53"/>
        <v>-14428.939243820496</v>
      </c>
      <c r="BR10" s="377"/>
    </row>
    <row r="11" spans="1:70" ht="14.5">
      <c r="A11" s="294"/>
      <c r="B11" s="269" t="s">
        <v>121</v>
      </c>
      <c r="C11" s="270">
        <v>2132</v>
      </c>
      <c r="D11" s="270">
        <v>2980</v>
      </c>
      <c r="E11" s="270">
        <v>4090</v>
      </c>
      <c r="F11" s="270">
        <v>1686</v>
      </c>
      <c r="G11" s="270">
        <v>741</v>
      </c>
      <c r="H11" s="270">
        <v>758</v>
      </c>
      <c r="I11" s="270">
        <v>1456</v>
      </c>
      <c r="J11" s="270">
        <v>1279</v>
      </c>
      <c r="K11" s="270">
        <v>1407</v>
      </c>
      <c r="L11" s="270">
        <v>1814</v>
      </c>
      <c r="M11" s="270">
        <v>1350</v>
      </c>
      <c r="N11" s="270">
        <v>949</v>
      </c>
      <c r="O11" s="270">
        <v>1165</v>
      </c>
      <c r="P11" s="270">
        <v>1404</v>
      </c>
      <c r="Q11" s="270">
        <v>1339</v>
      </c>
      <c r="R11" s="270">
        <v>1201</v>
      </c>
      <c r="S11" s="270">
        <v>1107</v>
      </c>
      <c r="T11" s="270">
        <v>1425</v>
      </c>
      <c r="U11" s="270">
        <v>1198</v>
      </c>
      <c r="V11" s="270">
        <v>1018</v>
      </c>
      <c r="W11" s="270">
        <v>908</v>
      </c>
      <c r="X11" s="270">
        <v>1342</v>
      </c>
      <c r="Y11" s="270">
        <v>1534</v>
      </c>
      <c r="Z11" s="270">
        <v>1350</v>
      </c>
      <c r="AA11" s="270">
        <v>1316</v>
      </c>
      <c r="AB11" s="270">
        <v>1264</v>
      </c>
      <c r="AC11" s="270">
        <v>1276</v>
      </c>
      <c r="AD11" s="271">
        <v>1284</v>
      </c>
      <c r="AE11" s="271">
        <v>1112</v>
      </c>
      <c r="AF11" s="271">
        <v>1181</v>
      </c>
      <c r="AG11" s="271">
        <v>1211</v>
      </c>
      <c r="AH11" s="271">
        <v>787</v>
      </c>
      <c r="AI11" s="271">
        <v>813</v>
      </c>
      <c r="AJ11" s="271">
        <v>1083</v>
      </c>
      <c r="AK11" s="271">
        <v>1046</v>
      </c>
      <c r="AL11" s="271">
        <v>522</v>
      </c>
      <c r="AM11" s="271">
        <v>654</v>
      </c>
      <c r="AN11" s="271">
        <v>937</v>
      </c>
      <c r="AO11" s="271">
        <v>974</v>
      </c>
      <c r="AP11" s="271">
        <v>1040</v>
      </c>
      <c r="AQ11" s="271">
        <v>1339</v>
      </c>
      <c r="AR11" s="271">
        <v>1645</v>
      </c>
      <c r="AS11" s="271">
        <v>1862</v>
      </c>
      <c r="AT11" s="271">
        <v>1304</v>
      </c>
      <c r="AU11" s="271">
        <v>1269</v>
      </c>
      <c r="AV11" s="271">
        <v>1273</v>
      </c>
      <c r="AW11" s="271">
        <v>985</v>
      </c>
      <c r="AX11" s="271">
        <v>676</v>
      </c>
      <c r="AY11" s="271">
        <v>855</v>
      </c>
      <c r="AZ11" s="271">
        <v>718</v>
      </c>
      <c r="BA11" s="271">
        <v>1697</v>
      </c>
      <c r="BB11" s="271">
        <v>2660.2054933793152</v>
      </c>
      <c r="BC11" s="271">
        <v>3796.9102317547204</v>
      </c>
      <c r="BD11" s="271">
        <v>5414.2383839419817</v>
      </c>
      <c r="BE11" s="271">
        <v>6419</v>
      </c>
      <c r="BF11" s="271">
        <v>5187</v>
      </c>
      <c r="BG11" s="271">
        <v>5181.0841636683963</v>
      </c>
      <c r="BH11" s="271">
        <v>5903.8492799416017</v>
      </c>
      <c r="BI11" s="271">
        <v>4737.7552399000051</v>
      </c>
      <c r="BJ11" s="271">
        <v>2928.1656137600094</v>
      </c>
      <c r="BK11" s="271">
        <v>3628.5634821474978</v>
      </c>
      <c r="BL11" s="271">
        <v>3278.2523563324976</v>
      </c>
      <c r="BM11" s="271">
        <v>2792.567844430183</v>
      </c>
      <c r="BN11" s="271">
        <v>1632.764712453938</v>
      </c>
      <c r="BO11" s="271">
        <v>2419.7215784638338</v>
      </c>
      <c r="BP11" s="271">
        <v>2186.8980468587179</v>
      </c>
      <c r="BR11" s="377"/>
    </row>
    <row r="12" spans="1:70">
      <c r="B12" s="267" t="s">
        <v>138</v>
      </c>
      <c r="C12" s="268">
        <v>1985</v>
      </c>
      <c r="D12" s="268">
        <v>2747</v>
      </c>
      <c r="E12" s="268">
        <v>3841</v>
      </c>
      <c r="F12" s="268">
        <v>1451</v>
      </c>
      <c r="G12" s="268">
        <v>599</v>
      </c>
      <c r="H12" s="268">
        <v>595</v>
      </c>
      <c r="I12" s="268">
        <v>1375</v>
      </c>
      <c r="J12" s="268">
        <v>1246</v>
      </c>
      <c r="K12" s="268">
        <v>1401</v>
      </c>
      <c r="L12" s="268">
        <v>1720</v>
      </c>
      <c r="M12" s="268">
        <v>1265</v>
      </c>
      <c r="N12" s="268">
        <v>815</v>
      </c>
      <c r="O12" s="268">
        <v>1102</v>
      </c>
      <c r="P12" s="268">
        <v>1309</v>
      </c>
      <c r="Q12" s="268">
        <v>1215</v>
      </c>
      <c r="R12" s="268">
        <v>1025</v>
      </c>
      <c r="S12" s="268">
        <v>1008</v>
      </c>
      <c r="T12" s="268">
        <v>1244</v>
      </c>
      <c r="U12" s="268">
        <v>1033</v>
      </c>
      <c r="V12" s="268">
        <v>891</v>
      </c>
      <c r="W12" s="268">
        <v>805</v>
      </c>
      <c r="X12" s="268">
        <v>1196</v>
      </c>
      <c r="Y12" s="268">
        <v>1413</v>
      </c>
      <c r="Z12" s="268">
        <v>1370</v>
      </c>
      <c r="AA12" s="268">
        <v>1221</v>
      </c>
      <c r="AB12" s="268">
        <v>1198</v>
      </c>
      <c r="AC12" s="268">
        <v>1241</v>
      </c>
      <c r="AD12" s="268">
        <v>1247</v>
      </c>
      <c r="AE12" s="268">
        <v>1106</v>
      </c>
      <c r="AF12" s="268">
        <v>1192</v>
      </c>
      <c r="AG12" s="268">
        <v>1291</v>
      </c>
      <c r="AH12" s="268">
        <v>911</v>
      </c>
      <c r="AI12" s="268">
        <v>930</v>
      </c>
      <c r="AJ12" s="268">
        <v>1201</v>
      </c>
      <c r="AK12" s="268">
        <v>1200</v>
      </c>
      <c r="AL12" s="268">
        <v>716</v>
      </c>
      <c r="AM12" s="268">
        <v>853</v>
      </c>
      <c r="AN12" s="268">
        <v>1121</v>
      </c>
      <c r="AO12" s="268">
        <v>1166</v>
      </c>
      <c r="AP12" s="268">
        <v>1181</v>
      </c>
      <c r="AQ12" s="268">
        <v>1484</v>
      </c>
      <c r="AR12" s="268">
        <v>1756</v>
      </c>
      <c r="AS12" s="268">
        <v>2013</v>
      </c>
      <c r="AT12" s="268">
        <v>1404</v>
      </c>
      <c r="AU12" s="268">
        <v>1558</v>
      </c>
      <c r="AV12" s="268">
        <v>1574</v>
      </c>
      <c r="AW12" s="268">
        <v>1465</v>
      </c>
      <c r="AX12" s="268">
        <v>1136</v>
      </c>
      <c r="AY12" s="268">
        <v>1177</v>
      </c>
      <c r="AZ12" s="268">
        <v>1318</v>
      </c>
      <c r="BA12" s="268">
        <v>2139</v>
      </c>
      <c r="BB12" s="268">
        <v>3056</v>
      </c>
      <c r="BC12" s="268">
        <v>4318.3484635083123</v>
      </c>
      <c r="BD12" s="268">
        <v>5896.6851028459305</v>
      </c>
      <c r="BE12" s="268">
        <v>7023</v>
      </c>
      <c r="BF12" s="268">
        <v>5983</v>
      </c>
      <c r="BG12" s="268">
        <v>5827.3990098130371</v>
      </c>
      <c r="BH12" s="268">
        <v>6680.1932579869954</v>
      </c>
      <c r="BI12" s="268">
        <v>5369.1615909225702</v>
      </c>
      <c r="BJ12" s="268">
        <v>3630.2318512198917</v>
      </c>
      <c r="BK12" s="268">
        <v>4322.3310745397148</v>
      </c>
      <c r="BL12" s="268">
        <v>3792.4142537113003</v>
      </c>
      <c r="BM12" s="268">
        <v>3349.3791795736051</v>
      </c>
      <c r="BN12" s="268">
        <v>2038.8137158844247</v>
      </c>
      <c r="BO12" s="268">
        <v>2812.8667741698237</v>
      </c>
      <c r="BP12" s="268">
        <v>2624.3605798474709</v>
      </c>
      <c r="BR12" s="377"/>
    </row>
    <row r="13" spans="1:70">
      <c r="B13" s="347" t="s">
        <v>58</v>
      </c>
      <c r="C13" s="348">
        <v>423</v>
      </c>
      <c r="D13" s="348">
        <v>409</v>
      </c>
      <c r="E13" s="348">
        <v>434</v>
      </c>
      <c r="F13" s="348">
        <v>631</v>
      </c>
      <c r="G13" s="348">
        <v>474</v>
      </c>
      <c r="H13" s="348">
        <v>442</v>
      </c>
      <c r="I13" s="348">
        <v>402</v>
      </c>
      <c r="J13" s="348">
        <v>427</v>
      </c>
      <c r="K13" s="348">
        <v>459</v>
      </c>
      <c r="L13" s="348">
        <v>472</v>
      </c>
      <c r="M13" s="348">
        <v>485</v>
      </c>
      <c r="N13" s="348">
        <v>476</v>
      </c>
      <c r="O13" s="348">
        <v>448</v>
      </c>
      <c r="P13" s="348">
        <v>431</v>
      </c>
      <c r="Q13" s="348">
        <v>437</v>
      </c>
      <c r="R13" s="348">
        <v>456</v>
      </c>
      <c r="S13" s="348">
        <v>438</v>
      </c>
      <c r="T13" s="348">
        <v>459</v>
      </c>
      <c r="U13" s="348">
        <v>465</v>
      </c>
      <c r="V13" s="348">
        <v>465</v>
      </c>
      <c r="W13" s="348">
        <v>464</v>
      </c>
      <c r="X13" s="348">
        <v>476</v>
      </c>
      <c r="Y13" s="348">
        <v>528</v>
      </c>
      <c r="Z13" s="348">
        <v>561</v>
      </c>
      <c r="AA13" s="348">
        <v>542</v>
      </c>
      <c r="AB13" s="348">
        <v>541</v>
      </c>
      <c r="AC13" s="348">
        <v>555</v>
      </c>
      <c r="AD13" s="348">
        <v>590</v>
      </c>
      <c r="AE13" s="348">
        <v>604</v>
      </c>
      <c r="AF13" s="348">
        <v>626</v>
      </c>
      <c r="AG13" s="348">
        <v>671</v>
      </c>
      <c r="AH13" s="348">
        <v>707</v>
      </c>
      <c r="AI13" s="348">
        <v>681</v>
      </c>
      <c r="AJ13" s="348">
        <v>617</v>
      </c>
      <c r="AK13" s="348">
        <v>567</v>
      </c>
      <c r="AL13" s="348">
        <v>671</v>
      </c>
      <c r="AM13" s="348">
        <v>528</v>
      </c>
      <c r="AN13" s="349">
        <v>526</v>
      </c>
      <c r="AO13" s="349">
        <v>514</v>
      </c>
      <c r="AP13" s="349">
        <v>524</v>
      </c>
      <c r="AQ13" s="349">
        <v>453</v>
      </c>
      <c r="AR13" s="349">
        <v>453</v>
      </c>
      <c r="AS13" s="349">
        <v>478</v>
      </c>
      <c r="AT13" s="349">
        <v>504</v>
      </c>
      <c r="AU13" s="349">
        <v>506</v>
      </c>
      <c r="AV13" s="349">
        <v>527</v>
      </c>
      <c r="AW13" s="349">
        <v>502</v>
      </c>
      <c r="AX13" s="349">
        <v>538</v>
      </c>
      <c r="AY13" s="349">
        <v>557</v>
      </c>
      <c r="AZ13" s="349">
        <v>611</v>
      </c>
      <c r="BA13" s="349">
        <v>647</v>
      </c>
      <c r="BB13" s="349">
        <v>683.83781382446455</v>
      </c>
      <c r="BC13" s="349">
        <v>648.82934737527842</v>
      </c>
      <c r="BD13" s="349">
        <v>630.49909063801965</v>
      </c>
      <c r="BE13" s="349">
        <v>673</v>
      </c>
      <c r="BF13" s="349">
        <v>707</v>
      </c>
      <c r="BG13" s="349">
        <v>658.82659935160007</v>
      </c>
      <c r="BH13" s="349">
        <v>701.18482417839994</v>
      </c>
      <c r="BI13" s="349">
        <v>737.50042127000006</v>
      </c>
      <c r="BJ13" s="349">
        <v>769.14716299000008</v>
      </c>
      <c r="BK13" s="349">
        <v>714.75824588249998</v>
      </c>
      <c r="BL13" s="349">
        <v>752.46771918749982</v>
      </c>
      <c r="BM13" s="349">
        <v>789.14864113353269</v>
      </c>
      <c r="BN13" s="349">
        <v>790.83834876139167</v>
      </c>
      <c r="BO13" s="349">
        <v>725.78576989584769</v>
      </c>
      <c r="BP13" s="349">
        <v>771.321279295463</v>
      </c>
      <c r="BR13" s="377"/>
    </row>
    <row r="14" spans="1:70" ht="6.5" customHeight="1">
      <c r="B14" s="267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/>
      <c r="U14" s="268"/>
      <c r="V14" s="268"/>
      <c r="W14" s="268"/>
      <c r="X14" s="268"/>
      <c r="Y14" s="268"/>
      <c r="Z14" s="268"/>
      <c r="AA14" s="268"/>
      <c r="AB14" s="268"/>
      <c r="AC14" s="268"/>
      <c r="AD14" s="268"/>
      <c r="AE14" s="268"/>
      <c r="AF14" s="268"/>
      <c r="AG14" s="268"/>
      <c r="AH14" s="268"/>
      <c r="AI14" s="268"/>
      <c r="AJ14" s="268"/>
      <c r="AK14" s="268"/>
      <c r="AL14" s="268"/>
      <c r="AM14" s="268"/>
      <c r="AN14" s="268"/>
      <c r="AO14" s="268"/>
      <c r="AP14" s="268"/>
      <c r="AQ14" s="268"/>
      <c r="AR14" s="268"/>
      <c r="AS14" s="268"/>
      <c r="AT14" s="268"/>
      <c r="AU14" s="268"/>
      <c r="AV14" s="268"/>
      <c r="AW14" s="268"/>
      <c r="AX14" s="268"/>
      <c r="AY14" s="268"/>
      <c r="AZ14" s="268"/>
      <c r="BA14" s="268"/>
      <c r="BB14" s="268"/>
      <c r="BC14" s="268"/>
      <c r="BD14" s="268"/>
      <c r="BE14" s="268"/>
      <c r="BF14" s="268"/>
      <c r="BG14" s="268"/>
      <c r="BH14" s="268"/>
      <c r="BI14" s="268"/>
      <c r="BJ14" s="268"/>
      <c r="BK14" s="268"/>
      <c r="BL14" s="268"/>
      <c r="BM14" s="268"/>
      <c r="BN14" s="268"/>
      <c r="BO14" s="268"/>
      <c r="BP14" s="268"/>
      <c r="BR14" s="377"/>
    </row>
    <row r="15" spans="1:70">
      <c r="B15" s="347" t="s">
        <v>208</v>
      </c>
      <c r="C15" s="348"/>
      <c r="D15" s="348"/>
      <c r="E15" s="348"/>
      <c r="F15" s="348"/>
      <c r="G15" s="348"/>
      <c r="H15" s="348"/>
      <c r="I15" s="348"/>
      <c r="J15" s="348"/>
      <c r="K15" s="348"/>
      <c r="L15" s="348"/>
      <c r="M15" s="348"/>
      <c r="N15" s="348"/>
      <c r="O15" s="348"/>
      <c r="P15" s="348"/>
      <c r="Q15" s="348"/>
      <c r="R15" s="348"/>
      <c r="S15" s="348"/>
      <c r="T15" s="348"/>
      <c r="U15" s="348"/>
      <c r="V15" s="348"/>
      <c r="W15" s="348"/>
      <c r="X15" s="348"/>
      <c r="Y15" s="348"/>
      <c r="Z15" s="348"/>
      <c r="AA15" s="348"/>
      <c r="AB15" s="348"/>
      <c r="AC15" s="348"/>
      <c r="AD15" s="348"/>
      <c r="AE15" s="348"/>
      <c r="AF15" s="348"/>
      <c r="AG15" s="348"/>
      <c r="AH15" s="348"/>
      <c r="AI15" s="348"/>
      <c r="AJ15" s="348"/>
      <c r="AK15" s="348"/>
      <c r="AL15" s="348"/>
      <c r="AM15" s="348"/>
      <c r="AN15" s="349"/>
      <c r="AO15" s="349"/>
      <c r="AP15" s="349"/>
      <c r="AQ15" s="349">
        <v>383.36347197106693</v>
      </c>
      <c r="AR15" s="349">
        <v>458.00730307772562</v>
      </c>
      <c r="AS15" s="349">
        <v>545.82429501084596</v>
      </c>
      <c r="AT15" s="349">
        <v>443.29000725219322</v>
      </c>
      <c r="AU15" s="349">
        <v>521.94304857621444</v>
      </c>
      <c r="AV15" s="349">
        <v>529.60969044414537</v>
      </c>
      <c r="AW15" s="349">
        <v>479.44557991070673</v>
      </c>
      <c r="AX15" s="349">
        <v>369.07082521117604</v>
      </c>
      <c r="AY15" s="349">
        <v>437.44399193724701</v>
      </c>
      <c r="AZ15" s="349">
        <v>413.29570398243965</v>
      </c>
      <c r="BA15" s="349">
        <v>670.74317968015055</v>
      </c>
      <c r="BB15" s="349">
        <v>949.95337270749144</v>
      </c>
      <c r="BC15" s="349">
        <v>1398.6795131728556</v>
      </c>
      <c r="BD15" s="349">
        <v>1833.0302832917614</v>
      </c>
      <c r="BE15" s="349">
        <v>2158.9818238235343</v>
      </c>
      <c r="BF15" s="349">
        <v>1890.099635650809</v>
      </c>
      <c r="BG15" s="349">
        <v>1907.3969592255132</v>
      </c>
      <c r="BH15" s="349">
        <v>2058.4508333084905</v>
      </c>
      <c r="BI15" s="349">
        <v>1832.7792574707767</v>
      </c>
      <c r="BJ15" s="349">
        <v>1358.647428790207</v>
      </c>
      <c r="BK15" s="349">
        <f>(BK12/'5 - Vendas'!BL9)*1000</f>
        <v>1451.1629480424333</v>
      </c>
      <c r="BL15" s="349">
        <f>(BL12/'5 - Vendas'!BM9)*1000</f>
        <v>1292.8410122112039</v>
      </c>
      <c r="BM15" s="349">
        <f>(BM12/'5 - Vendas'!BN9)*1000</f>
        <v>1215.7551291073521</v>
      </c>
      <c r="BN15" s="349">
        <f>(BN12/'5 - Vendas'!BO9)*1000</f>
        <v>767.64498356075796</v>
      </c>
      <c r="BO15" s="349">
        <f>(BO12/'5 - Vendas'!BP9)*1000</f>
        <v>1032.6236322209338</v>
      </c>
      <c r="BP15" s="349">
        <f>(BP12/'5 - Vendas'!BQ9)*1000</f>
        <v>967.68457958977535</v>
      </c>
      <c r="BR15" s="377"/>
    </row>
    <row r="16" spans="1:70">
      <c r="B16" s="272"/>
      <c r="C16" s="273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  <c r="AE16" s="274"/>
      <c r="AF16" s="274"/>
      <c r="AG16" s="274"/>
      <c r="AH16" s="274"/>
      <c r="AI16" s="274"/>
      <c r="AJ16" s="274"/>
      <c r="AK16" s="274"/>
      <c r="AL16" s="274"/>
      <c r="AM16" s="274"/>
      <c r="AN16" s="274"/>
      <c r="AO16" s="274"/>
      <c r="AP16" s="274"/>
      <c r="AQ16" s="274"/>
      <c r="AR16" s="274"/>
      <c r="AS16" s="274"/>
      <c r="AT16" s="274"/>
      <c r="AU16" s="274"/>
      <c r="AV16" s="274"/>
      <c r="AW16" s="274"/>
      <c r="AX16" s="274"/>
      <c r="AY16" s="274"/>
      <c r="AZ16" s="274"/>
      <c r="BA16" s="274"/>
      <c r="BB16" s="274"/>
      <c r="BC16" s="274"/>
      <c r="BD16" s="274"/>
      <c r="BE16" s="274"/>
      <c r="BF16" s="274"/>
      <c r="BG16" s="274"/>
      <c r="BH16" s="274"/>
      <c r="BI16" s="274"/>
      <c r="BJ16" s="274"/>
      <c r="BK16" s="274"/>
      <c r="BL16" s="274"/>
      <c r="BM16" s="274"/>
      <c r="BN16" s="274"/>
      <c r="BO16" s="274"/>
      <c r="BP16" s="274"/>
      <c r="BR16" s="377"/>
    </row>
    <row r="17" spans="1:70">
      <c r="B17" s="275" t="s">
        <v>76</v>
      </c>
      <c r="C17" s="276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  <c r="AD17" s="277"/>
      <c r="AE17" s="277"/>
      <c r="AF17" s="277"/>
      <c r="AG17" s="277"/>
      <c r="AH17" s="277"/>
      <c r="AI17" s="277"/>
      <c r="AJ17" s="277"/>
      <c r="AK17" s="277"/>
      <c r="AL17" s="277"/>
      <c r="AM17" s="277"/>
      <c r="AN17" s="277"/>
      <c r="AO17" s="277"/>
      <c r="AP17" s="277"/>
      <c r="AQ17" s="277"/>
      <c r="AR17" s="277"/>
      <c r="AS17" s="277"/>
      <c r="AT17" s="277"/>
      <c r="AU17" s="277"/>
      <c r="AV17" s="277"/>
      <c r="AW17" s="277"/>
      <c r="AX17" s="277"/>
      <c r="AY17" s="277"/>
      <c r="AZ17" s="277"/>
      <c r="BA17" s="277"/>
      <c r="BB17" s="277"/>
      <c r="BC17" s="277"/>
      <c r="BD17" s="277"/>
      <c r="BE17" s="277"/>
      <c r="BF17" s="277"/>
      <c r="BG17" s="277"/>
      <c r="BH17" s="277"/>
      <c r="BI17" s="277"/>
      <c r="BJ17" s="277"/>
      <c r="BK17" s="277"/>
      <c r="BL17" s="277"/>
      <c r="BM17" s="277"/>
      <c r="BN17" s="277"/>
      <c r="BO17" s="277"/>
      <c r="BP17" s="277"/>
      <c r="BR17" s="377"/>
    </row>
    <row r="18" spans="1:70">
      <c r="B18" s="267" t="s">
        <v>120</v>
      </c>
      <c r="C18" s="278">
        <v>2906</v>
      </c>
      <c r="D18" s="278">
        <v>3576</v>
      </c>
      <c r="E18" s="278">
        <v>4662</v>
      </c>
      <c r="F18" s="278">
        <v>3289</v>
      </c>
      <c r="G18" s="278">
        <v>2366</v>
      </c>
      <c r="H18" s="278">
        <v>2408</v>
      </c>
      <c r="I18" s="278">
        <v>2781</v>
      </c>
      <c r="J18" s="278">
        <v>2777</v>
      </c>
      <c r="K18" s="278">
        <v>2871</v>
      </c>
      <c r="L18" s="278">
        <v>3296</v>
      </c>
      <c r="M18" s="278">
        <v>3244</v>
      </c>
      <c r="N18" s="278">
        <v>3048</v>
      </c>
      <c r="O18" s="278">
        <v>3187</v>
      </c>
      <c r="P18" s="278">
        <v>3582</v>
      </c>
      <c r="Q18" s="278">
        <v>3606</v>
      </c>
      <c r="R18" s="278">
        <v>3558</v>
      </c>
      <c r="S18" s="278">
        <v>3220</v>
      </c>
      <c r="T18" s="278">
        <v>3724</v>
      </c>
      <c r="U18" s="278">
        <v>3567</v>
      </c>
      <c r="V18" s="278">
        <v>3589</v>
      </c>
      <c r="W18" s="278">
        <v>3457</v>
      </c>
      <c r="X18" s="278">
        <v>3666</v>
      </c>
      <c r="Y18" s="278">
        <v>3967</v>
      </c>
      <c r="Z18" s="278">
        <v>3747</v>
      </c>
      <c r="AA18" s="279">
        <v>3866</v>
      </c>
      <c r="AB18" s="279">
        <v>3543</v>
      </c>
      <c r="AC18" s="279">
        <v>3653</v>
      </c>
      <c r="AD18" s="280">
        <v>3751</v>
      </c>
      <c r="AE18" s="280">
        <v>3314</v>
      </c>
      <c r="AF18" s="280">
        <v>3262</v>
      </c>
      <c r="AG18" s="280">
        <v>3723</v>
      </c>
      <c r="AH18" s="280">
        <v>2678</v>
      </c>
      <c r="AI18" s="280">
        <v>2694</v>
      </c>
      <c r="AJ18" s="280">
        <v>3047</v>
      </c>
      <c r="AK18" s="280">
        <v>2971</v>
      </c>
      <c r="AL18" s="280">
        <v>2923</v>
      </c>
      <c r="AM18" s="280">
        <v>2784</v>
      </c>
      <c r="AN18" s="280">
        <v>3060</v>
      </c>
      <c r="AO18" s="280">
        <v>3244</v>
      </c>
      <c r="AP18" s="280">
        <v>3475</v>
      </c>
      <c r="AQ18" s="279">
        <v>3611</v>
      </c>
      <c r="AR18" s="279">
        <v>3798</v>
      </c>
      <c r="AS18" s="279">
        <v>4390</v>
      </c>
      <c r="AT18" s="279">
        <v>3945.8471660600003</v>
      </c>
      <c r="AU18" s="279">
        <v>3849</v>
      </c>
      <c r="AV18" s="279">
        <v>4017</v>
      </c>
      <c r="AW18" s="279">
        <v>4198</v>
      </c>
      <c r="AX18" s="279">
        <v>4057</v>
      </c>
      <c r="AY18" s="279">
        <v>3414</v>
      </c>
      <c r="AZ18" s="279">
        <v>3561</v>
      </c>
      <c r="BA18" s="279">
        <v>4990</v>
      </c>
      <c r="BB18" s="279">
        <v>5787.0281787939175</v>
      </c>
      <c r="BC18" s="279">
        <v>6883.1810690399998</v>
      </c>
      <c r="BD18" s="279">
        <v>8940.2469098700003</v>
      </c>
      <c r="BE18" s="279">
        <v>10060</v>
      </c>
      <c r="BF18" s="279">
        <v>8874.2740116699952</v>
      </c>
      <c r="BG18" s="279">
        <v>8021.8141118000003</v>
      </c>
      <c r="BH18" s="279">
        <v>9588.1457387299961</v>
      </c>
      <c r="BI18" s="279">
        <v>8484.1673321700055</v>
      </c>
      <c r="BJ18" s="279">
        <v>6877.0085241000006</v>
      </c>
      <c r="BK18" s="279">
        <f>BK19+BK20</f>
        <v>6925.3098799999998</v>
      </c>
      <c r="BL18" s="279">
        <f>BL19+BL20</f>
        <v>7235.8072529799983</v>
      </c>
      <c r="BM18" s="279">
        <f>BM19+BM20</f>
        <v>6635.2674402905459</v>
      </c>
      <c r="BN18" s="279">
        <f>BN19+BN20</f>
        <v>6034.2984014420454</v>
      </c>
      <c r="BO18" s="279">
        <v>6435</v>
      </c>
      <c r="BP18" s="279">
        <v>6141.6935378242379</v>
      </c>
      <c r="BQ18" s="439"/>
      <c r="BR18" s="377"/>
    </row>
    <row r="19" spans="1:70">
      <c r="B19" s="275" t="s">
        <v>56</v>
      </c>
      <c r="C19" s="276">
        <v>2385</v>
      </c>
      <c r="D19" s="281">
        <v>2765</v>
      </c>
      <c r="E19" s="281">
        <v>3761</v>
      </c>
      <c r="F19" s="281">
        <v>2776</v>
      </c>
      <c r="G19" s="281">
        <v>1969</v>
      </c>
      <c r="H19" s="281">
        <v>2019</v>
      </c>
      <c r="I19" s="281">
        <v>2415</v>
      </c>
      <c r="J19" s="281">
        <v>2459</v>
      </c>
      <c r="K19" s="281">
        <v>2518</v>
      </c>
      <c r="L19" s="281">
        <v>2853</v>
      </c>
      <c r="M19" s="281">
        <v>2779</v>
      </c>
      <c r="N19" s="281">
        <v>2291</v>
      </c>
      <c r="O19" s="276">
        <v>2344</v>
      </c>
      <c r="P19" s="276">
        <v>2720</v>
      </c>
      <c r="Q19" s="276">
        <v>2869</v>
      </c>
      <c r="R19" s="276">
        <v>2629</v>
      </c>
      <c r="S19" s="276">
        <v>2623</v>
      </c>
      <c r="T19" s="276">
        <v>2997</v>
      </c>
      <c r="U19" s="276">
        <v>2931</v>
      </c>
      <c r="V19" s="276">
        <v>2792</v>
      </c>
      <c r="W19" s="276">
        <v>3001</v>
      </c>
      <c r="X19" s="276">
        <v>3234</v>
      </c>
      <c r="Y19" s="276">
        <v>3453</v>
      </c>
      <c r="Z19" s="276">
        <v>3175</v>
      </c>
      <c r="AA19" s="281">
        <v>3457</v>
      </c>
      <c r="AB19" s="281">
        <v>3148</v>
      </c>
      <c r="AC19" s="281">
        <v>3165</v>
      </c>
      <c r="AD19" s="281">
        <v>3067</v>
      </c>
      <c r="AE19" s="281">
        <v>2782</v>
      </c>
      <c r="AF19" s="281">
        <v>2573</v>
      </c>
      <c r="AG19" s="281">
        <v>2563</v>
      </c>
      <c r="AH19" s="281">
        <v>1883</v>
      </c>
      <c r="AI19" s="281">
        <v>2011</v>
      </c>
      <c r="AJ19" s="281">
        <v>2270</v>
      </c>
      <c r="AK19" s="281">
        <v>2213.5662459636201</v>
      </c>
      <c r="AL19" s="281">
        <v>2074</v>
      </c>
      <c r="AM19" s="281">
        <v>2210</v>
      </c>
      <c r="AN19" s="281">
        <v>2295</v>
      </c>
      <c r="AO19" s="281">
        <v>2473</v>
      </c>
      <c r="AP19" s="281">
        <v>2530</v>
      </c>
      <c r="AQ19" s="281">
        <v>2794</v>
      </c>
      <c r="AR19" s="281">
        <v>2931</v>
      </c>
      <c r="AS19" s="281">
        <v>3572</v>
      </c>
      <c r="AT19" s="281">
        <v>3022.6881414600002</v>
      </c>
      <c r="AU19" s="281">
        <v>3010</v>
      </c>
      <c r="AV19" s="281">
        <v>3280</v>
      </c>
      <c r="AW19" s="281">
        <v>3446</v>
      </c>
      <c r="AX19" s="281">
        <v>3175</v>
      </c>
      <c r="AY19" s="281">
        <v>3008</v>
      </c>
      <c r="AZ19" s="281">
        <v>2994</v>
      </c>
      <c r="BA19" s="281">
        <v>4464.7</v>
      </c>
      <c r="BB19" s="281">
        <v>5258</v>
      </c>
      <c r="BC19" s="281">
        <v>6690.9570474399998</v>
      </c>
      <c r="BD19" s="281">
        <v>8524.4523072699994</v>
      </c>
      <c r="BE19" s="281">
        <v>9245.6846177999996</v>
      </c>
      <c r="BF19" s="281">
        <v>7363.9133017699951</v>
      </c>
      <c r="BG19" s="281">
        <v>6862.2105640000009</v>
      </c>
      <c r="BH19" s="281">
        <v>8096.9169583228959</v>
      </c>
      <c r="BI19" s="281">
        <v>7855.8047195289055</v>
      </c>
      <c r="BJ19" s="281">
        <v>6087.7968786660003</v>
      </c>
      <c r="BK19" s="281">
        <v>6224.5649955333147</v>
      </c>
      <c r="BL19" s="281">
        <v>6205.3759976443216</v>
      </c>
      <c r="BM19" s="281">
        <v>5864.2024976741459</v>
      </c>
      <c r="BN19" s="281">
        <v>5142.3627670281439</v>
      </c>
      <c r="BO19" s="281">
        <v>5649</v>
      </c>
      <c r="BP19" s="281">
        <v>5603.6401545532817</v>
      </c>
      <c r="BQ19" s="439"/>
      <c r="BR19" s="377"/>
    </row>
    <row r="20" spans="1:70">
      <c r="B20" s="265" t="s">
        <v>57</v>
      </c>
      <c r="C20" s="282">
        <v>521</v>
      </c>
      <c r="D20" s="280">
        <v>811</v>
      </c>
      <c r="E20" s="280">
        <v>901</v>
      </c>
      <c r="F20" s="280">
        <v>513</v>
      </c>
      <c r="G20" s="280">
        <v>397</v>
      </c>
      <c r="H20" s="280">
        <v>389</v>
      </c>
      <c r="I20" s="280">
        <v>366</v>
      </c>
      <c r="J20" s="280">
        <v>318</v>
      </c>
      <c r="K20" s="280">
        <v>353</v>
      </c>
      <c r="L20" s="280">
        <v>443</v>
      </c>
      <c r="M20" s="280">
        <v>465</v>
      </c>
      <c r="N20" s="280">
        <v>757</v>
      </c>
      <c r="O20" s="282">
        <v>843</v>
      </c>
      <c r="P20" s="282">
        <v>862</v>
      </c>
      <c r="Q20" s="282">
        <v>737</v>
      </c>
      <c r="R20" s="282">
        <v>929</v>
      </c>
      <c r="S20" s="282">
        <v>597</v>
      </c>
      <c r="T20" s="282">
        <v>727</v>
      </c>
      <c r="U20" s="282">
        <v>636</v>
      </c>
      <c r="V20" s="282">
        <v>797</v>
      </c>
      <c r="W20" s="282">
        <v>456</v>
      </c>
      <c r="X20" s="282">
        <v>432</v>
      </c>
      <c r="Y20" s="282">
        <v>514</v>
      </c>
      <c r="Z20" s="282">
        <v>572</v>
      </c>
      <c r="AA20" s="280">
        <v>409</v>
      </c>
      <c r="AB20" s="280">
        <v>395</v>
      </c>
      <c r="AC20" s="280">
        <v>488</v>
      </c>
      <c r="AD20" s="280">
        <v>684</v>
      </c>
      <c r="AE20" s="280">
        <v>532</v>
      </c>
      <c r="AF20" s="280">
        <v>688</v>
      </c>
      <c r="AG20" s="280">
        <v>1160</v>
      </c>
      <c r="AH20" s="280">
        <v>795</v>
      </c>
      <c r="AI20" s="280">
        <v>683</v>
      </c>
      <c r="AJ20" s="280">
        <v>777</v>
      </c>
      <c r="AK20" s="280">
        <v>757.44056692639333</v>
      </c>
      <c r="AL20" s="280">
        <v>849</v>
      </c>
      <c r="AM20" s="280">
        <v>574</v>
      </c>
      <c r="AN20" s="280">
        <v>765</v>
      </c>
      <c r="AO20" s="280">
        <v>771</v>
      </c>
      <c r="AP20" s="280">
        <v>945</v>
      </c>
      <c r="AQ20" s="280">
        <v>817</v>
      </c>
      <c r="AR20" s="280">
        <v>867</v>
      </c>
      <c r="AS20" s="280">
        <v>818</v>
      </c>
      <c r="AT20" s="280">
        <v>923.15902460000007</v>
      </c>
      <c r="AU20" s="280">
        <v>839</v>
      </c>
      <c r="AV20" s="280">
        <v>737</v>
      </c>
      <c r="AW20" s="280">
        <v>752</v>
      </c>
      <c r="AX20" s="280">
        <v>882</v>
      </c>
      <c r="AY20" s="280">
        <v>406</v>
      </c>
      <c r="AZ20" s="280">
        <v>567</v>
      </c>
      <c r="BA20" s="280">
        <v>525.5</v>
      </c>
      <c r="BB20" s="280">
        <v>529</v>
      </c>
      <c r="BC20" s="280">
        <v>192.22402160000001</v>
      </c>
      <c r="BD20" s="280">
        <v>415.79460259999996</v>
      </c>
      <c r="BE20" s="280">
        <v>814.33252719999996</v>
      </c>
      <c r="BF20" s="280">
        <v>1510.3607099000001</v>
      </c>
      <c r="BG20" s="280">
        <v>1159.6035477999999</v>
      </c>
      <c r="BH20" s="280">
        <v>1491.2287804071</v>
      </c>
      <c r="BI20" s="280">
        <v>628.36261264109999</v>
      </c>
      <c r="BJ20" s="280">
        <v>789.21164543400005</v>
      </c>
      <c r="BK20" s="280">
        <v>700.74488446668511</v>
      </c>
      <c r="BL20" s="280">
        <v>1030.431255335677</v>
      </c>
      <c r="BM20" s="280">
        <v>771.0649426164</v>
      </c>
      <c r="BN20" s="280">
        <v>891.93563441390188</v>
      </c>
      <c r="BO20" s="280">
        <v>786</v>
      </c>
      <c r="BP20" s="280">
        <v>538.05338327095626</v>
      </c>
      <c r="BQ20" s="439"/>
      <c r="BR20" s="377"/>
    </row>
    <row r="21" spans="1:70">
      <c r="B21" s="269" t="s">
        <v>391</v>
      </c>
      <c r="C21" s="464">
        <f t="shared" ref="C21" si="54">C22-C18</f>
        <v>-1946</v>
      </c>
      <c r="D21" s="464">
        <f t="shared" ref="D21" si="55">D22-D18</f>
        <v>-2150</v>
      </c>
      <c r="E21" s="464">
        <f t="shared" ref="E21" si="56">E22-E18</f>
        <v>-2525</v>
      </c>
      <c r="F21" s="464">
        <f t="shared" ref="F21" si="57">F22-F18</f>
        <v>-1796</v>
      </c>
      <c r="G21" s="464">
        <f t="shared" ref="G21" si="58">G22-G18</f>
        <v>-1653</v>
      </c>
      <c r="H21" s="464">
        <f t="shared" ref="H21" si="59">H22-H18</f>
        <v>-1761</v>
      </c>
      <c r="I21" s="464">
        <f t="shared" ref="I21" si="60">I22-I18</f>
        <v>-1868</v>
      </c>
      <c r="J21" s="464">
        <f t="shared" ref="J21" si="61">J22-J18</f>
        <v>-1867</v>
      </c>
      <c r="K21" s="464">
        <f t="shared" ref="K21" si="62">K22-K18</f>
        <v>-2067</v>
      </c>
      <c r="L21" s="464">
        <f t="shared" ref="L21" si="63">L22-L18</f>
        <v>-2343</v>
      </c>
      <c r="M21" s="464">
        <f t="shared" ref="M21" si="64">M22-M18</f>
        <v>-2531</v>
      </c>
      <c r="N21" s="464">
        <f t="shared" ref="N21" si="65">N22-N18</f>
        <v>-2602</v>
      </c>
      <c r="O21" s="464">
        <f t="shared" ref="O21" si="66">O22-O18</f>
        <v>-2699</v>
      </c>
      <c r="P21" s="464">
        <f t="shared" ref="P21" si="67">P22-P18</f>
        <v>-2955</v>
      </c>
      <c r="Q21" s="464">
        <f t="shared" ref="Q21" si="68">Q22-Q18</f>
        <v>-2975</v>
      </c>
      <c r="R21" s="464">
        <f t="shared" ref="R21" si="69">R22-R18</f>
        <v>-2995</v>
      </c>
      <c r="S21" s="464">
        <f t="shared" ref="S21" si="70">S22-S18</f>
        <v>-2793</v>
      </c>
      <c r="T21" s="464">
        <f t="shared" ref="T21" si="71">T22-T18</f>
        <v>-3114</v>
      </c>
      <c r="U21" s="464">
        <f t="shared" ref="U21" si="72">U22-U18</f>
        <v>-2852</v>
      </c>
      <c r="V21" s="464">
        <f t="shared" ref="V21" si="73">V22-V18</f>
        <v>-2872</v>
      </c>
      <c r="W21" s="464">
        <f t="shared" ref="W21" si="74">W22-W18</f>
        <v>-2943</v>
      </c>
      <c r="X21" s="464">
        <f t="shared" ref="X21" si="75">X22-X18</f>
        <v>-2941</v>
      </c>
      <c r="Y21" s="464">
        <f t="shared" ref="Y21" si="76">Y22-Y18</f>
        <v>-3017</v>
      </c>
      <c r="Z21" s="464">
        <f t="shared" ref="Z21" si="77">Z22-Z18</f>
        <v>-2982</v>
      </c>
      <c r="AA21" s="464">
        <f t="shared" ref="AA21" si="78">AA22-AA18</f>
        <v>-2997</v>
      </c>
      <c r="AB21" s="464">
        <f t="shared" ref="AB21" si="79">AB22-AB18</f>
        <v>-2898</v>
      </c>
      <c r="AC21" s="464">
        <f t="shared" ref="AC21" si="80">AC22-AC18</f>
        <v>-3053</v>
      </c>
      <c r="AD21" s="464">
        <f t="shared" ref="AD21" si="81">AD22-AD18</f>
        <v>-3055</v>
      </c>
      <c r="AE21" s="464">
        <f t="shared" ref="AE21" si="82">AE22-AE18</f>
        <v>-2805</v>
      </c>
      <c r="AF21" s="464">
        <f t="shared" ref="AF21" si="83">AF22-AF18</f>
        <v>-2809</v>
      </c>
      <c r="AG21" s="464">
        <f t="shared" ref="AG21" si="84">AG22-AG18</f>
        <v>-3283</v>
      </c>
      <c r="AH21" s="464">
        <f t="shared" ref="AH21" si="85">AH22-AH18</f>
        <v>-2535</v>
      </c>
      <c r="AI21" s="464">
        <f t="shared" ref="AI21" si="86">AI22-AI18</f>
        <v>-2472</v>
      </c>
      <c r="AJ21" s="464">
        <f t="shared" ref="AJ21" si="87">AJ22-AJ18</f>
        <v>-2703</v>
      </c>
      <c r="AK21" s="464">
        <f t="shared" ref="AK21" si="88">AK22-AK18</f>
        <v>-2453</v>
      </c>
      <c r="AL21" s="464">
        <f t="shared" ref="AL21" si="89">AL22-AL18</f>
        <v>-2777</v>
      </c>
      <c r="AM21" s="464">
        <f t="shared" ref="AM21" si="90">AM22-AM18</f>
        <v>-2484</v>
      </c>
      <c r="AN21" s="464">
        <f t="shared" ref="AN21" si="91">AN22-AN18</f>
        <v>-2684</v>
      </c>
      <c r="AO21" s="464">
        <f t="shared" ref="AO21" si="92">AO22-AO18</f>
        <v>-2878</v>
      </c>
      <c r="AP21" s="464">
        <f t="shared" ref="AP21" si="93">AP22-AP18</f>
        <v>-2950</v>
      </c>
      <c r="AQ21" s="464">
        <f t="shared" ref="AQ21" si="94">AQ22-AQ18</f>
        <v>-2929</v>
      </c>
      <c r="AR21" s="464">
        <f t="shared" ref="AR21" si="95">AR22-AR18</f>
        <v>-3139</v>
      </c>
      <c r="AS21" s="464">
        <f t="shared" ref="AS21" si="96">AS22-AS18</f>
        <v>-3602</v>
      </c>
      <c r="AT21" s="464">
        <f t="shared" ref="AT21" si="97">AT22-AT18</f>
        <v>-3374.4782453800981</v>
      </c>
      <c r="AU21" s="464">
        <f t="shared" ref="AU21" si="98">AU22-AU18</f>
        <v>-3321</v>
      </c>
      <c r="AV21" s="464">
        <f t="shared" ref="AV21" si="99">AV22-AV18</f>
        <v>-3425</v>
      </c>
      <c r="AW21" s="464">
        <f t="shared" ref="AW21" si="100">AW22-AW18</f>
        <v>-3835</v>
      </c>
      <c r="AX21" s="464">
        <f t="shared" ref="AX21" si="101">AX22-AX18</f>
        <v>-3782</v>
      </c>
      <c r="AY21" s="464">
        <f t="shared" ref="AY21" si="102">AY22-AY18</f>
        <v>-3009</v>
      </c>
      <c r="AZ21" s="464">
        <f t="shared" ref="AZ21" si="103">AZ22-AZ18</f>
        <v>-3148</v>
      </c>
      <c r="BA21" s="464">
        <f t="shared" ref="BA21" si="104">BA22-BA18</f>
        <v>-3903</v>
      </c>
      <c r="BB21" s="464">
        <f t="shared" ref="BB21" si="105">BB22-BB18</f>
        <v>-4119.4156450520031</v>
      </c>
      <c r="BC21" s="464">
        <f t="shared" ref="BC21" si="106">BC22-BC18</f>
        <v>-4486.0428649300011</v>
      </c>
      <c r="BD21" s="464">
        <f t="shared" ref="BD21:BK21" si="107">BD22-BD18</f>
        <v>-5442.5454179599992</v>
      </c>
      <c r="BE21" s="464">
        <f t="shared" si="107"/>
        <v>-6220.8014417499971</v>
      </c>
      <c r="BF21" s="464">
        <f t="shared" si="107"/>
        <v>-6346.7328955199991</v>
      </c>
      <c r="BG21" s="464">
        <f t="shared" si="107"/>
        <v>-6226.4781417100003</v>
      </c>
      <c r="BH21" s="464">
        <f t="shared" si="107"/>
        <v>-7480.844562639998</v>
      </c>
      <c r="BI21" s="464">
        <f t="shared" si="107"/>
        <v>-7101.0610827699984</v>
      </c>
      <c r="BJ21" s="464">
        <f t="shared" si="107"/>
        <v>-6274.6787384299987</v>
      </c>
      <c r="BK21" s="464">
        <f t="shared" si="107"/>
        <v>-6031.4973711400016</v>
      </c>
      <c r="BL21" s="464">
        <f>BL22-BL18</f>
        <v>-6429.7822099099994</v>
      </c>
      <c r="BM21" s="464">
        <f t="shared" ref="BM21:BP21" si="108">BM22-BM18</f>
        <v>-5984.8910328463653</v>
      </c>
      <c r="BN21" s="464">
        <f t="shared" si="108"/>
        <v>-5726.0449671160868</v>
      </c>
      <c r="BO21" s="464">
        <f t="shared" si="108"/>
        <v>-5985.6704110632472</v>
      </c>
      <c r="BP21" s="464">
        <f t="shared" si="108"/>
        <v>-5746.0748099588354</v>
      </c>
      <c r="BQ21" s="439"/>
      <c r="BR21" s="377"/>
    </row>
    <row r="22" spans="1:70" s="462" customFormat="1">
      <c r="B22" s="267" t="s">
        <v>121</v>
      </c>
      <c r="C22" s="278">
        <v>960</v>
      </c>
      <c r="D22" s="278">
        <v>1426</v>
      </c>
      <c r="E22" s="278">
        <v>2137</v>
      </c>
      <c r="F22" s="278">
        <v>1493</v>
      </c>
      <c r="G22" s="282">
        <v>713</v>
      </c>
      <c r="H22" s="282">
        <v>647</v>
      </c>
      <c r="I22" s="282">
        <v>913</v>
      </c>
      <c r="J22" s="282">
        <v>910</v>
      </c>
      <c r="K22" s="282">
        <v>804</v>
      </c>
      <c r="L22" s="282">
        <v>953</v>
      </c>
      <c r="M22" s="282">
        <v>713</v>
      </c>
      <c r="N22" s="282">
        <v>446</v>
      </c>
      <c r="O22" s="282">
        <v>488</v>
      </c>
      <c r="P22" s="282">
        <v>627</v>
      </c>
      <c r="Q22" s="282">
        <v>631</v>
      </c>
      <c r="R22" s="282">
        <v>563</v>
      </c>
      <c r="S22" s="282">
        <v>427</v>
      </c>
      <c r="T22" s="282">
        <v>610</v>
      </c>
      <c r="U22" s="282">
        <v>715</v>
      </c>
      <c r="V22" s="282">
        <v>717</v>
      </c>
      <c r="W22" s="282">
        <v>514</v>
      </c>
      <c r="X22" s="282">
        <v>725</v>
      </c>
      <c r="Y22" s="282">
        <v>950</v>
      </c>
      <c r="Z22" s="282">
        <v>765</v>
      </c>
      <c r="AA22" s="280">
        <v>869</v>
      </c>
      <c r="AB22" s="280">
        <v>645</v>
      </c>
      <c r="AC22" s="280">
        <v>600</v>
      </c>
      <c r="AD22" s="280">
        <v>696</v>
      </c>
      <c r="AE22" s="280">
        <v>509</v>
      </c>
      <c r="AF22" s="280">
        <v>453</v>
      </c>
      <c r="AG22" s="280">
        <v>440</v>
      </c>
      <c r="AH22" s="280">
        <v>143</v>
      </c>
      <c r="AI22" s="280">
        <v>222</v>
      </c>
      <c r="AJ22" s="280">
        <v>344</v>
      </c>
      <c r="AK22" s="280">
        <v>518</v>
      </c>
      <c r="AL22" s="280">
        <v>146</v>
      </c>
      <c r="AM22" s="280">
        <v>300</v>
      </c>
      <c r="AN22" s="280">
        <v>376</v>
      </c>
      <c r="AO22" s="280">
        <v>366</v>
      </c>
      <c r="AP22" s="280">
        <v>525</v>
      </c>
      <c r="AQ22" s="279">
        <v>682</v>
      </c>
      <c r="AR22" s="279">
        <v>659</v>
      </c>
      <c r="AS22" s="279">
        <v>788</v>
      </c>
      <c r="AT22" s="279">
        <v>571.3689206799022</v>
      </c>
      <c r="AU22" s="279">
        <v>528</v>
      </c>
      <c r="AV22" s="279">
        <v>592</v>
      </c>
      <c r="AW22" s="279">
        <v>363</v>
      </c>
      <c r="AX22" s="279">
        <v>275</v>
      </c>
      <c r="AY22" s="279">
        <v>405</v>
      </c>
      <c r="AZ22" s="279">
        <v>413</v>
      </c>
      <c r="BA22" s="279">
        <v>1087</v>
      </c>
      <c r="BB22" s="279">
        <v>1667.6125337419144</v>
      </c>
      <c r="BC22" s="279">
        <v>2397.1382041099987</v>
      </c>
      <c r="BD22" s="279">
        <v>3497.7014919100011</v>
      </c>
      <c r="BE22" s="279">
        <v>3839.1985582500029</v>
      </c>
      <c r="BF22" s="279">
        <v>2527.541116149996</v>
      </c>
      <c r="BG22" s="279">
        <v>1795.33597009</v>
      </c>
      <c r="BH22" s="279">
        <v>2107.3011760899981</v>
      </c>
      <c r="BI22" s="279">
        <v>1383.1062494000071</v>
      </c>
      <c r="BJ22" s="279">
        <v>602.32978567000191</v>
      </c>
      <c r="BK22" s="279">
        <v>893.81250885999816</v>
      </c>
      <c r="BL22" s="279">
        <v>806.0250430699989</v>
      </c>
      <c r="BM22" s="279">
        <v>650.37640744418059</v>
      </c>
      <c r="BN22" s="279">
        <v>308.25343432595855</v>
      </c>
      <c r="BO22" s="279">
        <v>449.32958893675277</v>
      </c>
      <c r="BP22" s="279">
        <v>395.61872786540243</v>
      </c>
      <c r="BR22" s="463"/>
    </row>
    <row r="23" spans="1:70" s="462" customFormat="1">
      <c r="B23" s="269" t="s">
        <v>138</v>
      </c>
      <c r="C23" s="270">
        <v>821</v>
      </c>
      <c r="D23" s="270">
        <v>1208</v>
      </c>
      <c r="E23" s="270">
        <v>1917</v>
      </c>
      <c r="F23" s="270">
        <v>1326</v>
      </c>
      <c r="G23" s="276">
        <v>653</v>
      </c>
      <c r="H23" s="276">
        <v>571</v>
      </c>
      <c r="I23" s="276">
        <v>830</v>
      </c>
      <c r="J23" s="276">
        <v>833</v>
      </c>
      <c r="K23" s="276">
        <v>796</v>
      </c>
      <c r="L23" s="276">
        <v>876</v>
      </c>
      <c r="M23" s="276">
        <v>654</v>
      </c>
      <c r="N23" s="276">
        <v>383</v>
      </c>
      <c r="O23" s="276">
        <v>504</v>
      </c>
      <c r="P23" s="276">
        <v>567</v>
      </c>
      <c r="Q23" s="276">
        <v>618</v>
      </c>
      <c r="R23" s="276">
        <v>531</v>
      </c>
      <c r="S23" s="276">
        <v>411</v>
      </c>
      <c r="T23" s="276">
        <v>589</v>
      </c>
      <c r="U23" s="276">
        <v>691</v>
      </c>
      <c r="V23" s="276">
        <v>703</v>
      </c>
      <c r="W23" s="276">
        <v>496</v>
      </c>
      <c r="X23" s="276">
        <v>702</v>
      </c>
      <c r="Y23" s="276">
        <v>933</v>
      </c>
      <c r="Z23" s="276">
        <v>848</v>
      </c>
      <c r="AA23" s="281">
        <v>853</v>
      </c>
      <c r="AB23" s="281">
        <v>651</v>
      </c>
      <c r="AC23" s="281">
        <v>596</v>
      </c>
      <c r="AD23" s="281">
        <v>715</v>
      </c>
      <c r="AE23" s="281">
        <v>521</v>
      </c>
      <c r="AF23" s="281">
        <v>479</v>
      </c>
      <c r="AG23" s="281">
        <v>470</v>
      </c>
      <c r="AH23" s="281">
        <v>186</v>
      </c>
      <c r="AI23" s="281">
        <v>248</v>
      </c>
      <c r="AJ23" s="281">
        <v>402</v>
      </c>
      <c r="AK23" s="281">
        <v>585</v>
      </c>
      <c r="AL23" s="281">
        <v>264</v>
      </c>
      <c r="AM23" s="281">
        <v>389</v>
      </c>
      <c r="AN23" s="281">
        <v>473</v>
      </c>
      <c r="AO23" s="281">
        <v>458</v>
      </c>
      <c r="AP23" s="281">
        <v>605</v>
      </c>
      <c r="AQ23" s="277">
        <v>751</v>
      </c>
      <c r="AR23" s="277">
        <v>743</v>
      </c>
      <c r="AS23" s="277">
        <v>891</v>
      </c>
      <c r="AT23" s="277">
        <v>646.66360937990214</v>
      </c>
      <c r="AU23" s="277">
        <v>674</v>
      </c>
      <c r="AV23" s="277">
        <v>716</v>
      </c>
      <c r="AW23" s="277">
        <v>706</v>
      </c>
      <c r="AX23" s="277">
        <v>543</v>
      </c>
      <c r="AY23" s="277">
        <v>537</v>
      </c>
      <c r="AZ23" s="277">
        <v>663</v>
      </c>
      <c r="BA23" s="277">
        <v>1253</v>
      </c>
      <c r="BB23" s="277">
        <v>1790</v>
      </c>
      <c r="BC23" s="277">
        <v>2537.1682575999989</v>
      </c>
      <c r="BD23" s="277">
        <v>3634.435931550001</v>
      </c>
      <c r="BE23" s="277">
        <v>4004.6021055600031</v>
      </c>
      <c r="BF23" s="277">
        <v>2795.7837945899955</v>
      </c>
      <c r="BG23" s="277">
        <v>1950.92461839</v>
      </c>
      <c r="BH23" s="277">
        <v>2287.6957169919979</v>
      </c>
      <c r="BI23" s="277">
        <v>1562.9800315863074</v>
      </c>
      <c r="BJ23" s="277">
        <v>757.31193502480176</v>
      </c>
      <c r="BK23" s="277">
        <v>1063.9609802079881</v>
      </c>
      <c r="BL23" s="277">
        <v>992.27386170121781</v>
      </c>
      <c r="BM23" s="277">
        <v>867.78620021404458</v>
      </c>
      <c r="BN23" s="277">
        <v>511.73953818295968</v>
      </c>
      <c r="BO23" s="277">
        <v>595.07552974095086</v>
      </c>
      <c r="BP23" s="277">
        <v>533.58034302220869</v>
      </c>
      <c r="BR23" s="463"/>
    </row>
    <row r="24" spans="1:70" s="462" customFormat="1">
      <c r="B24" s="267" t="s">
        <v>58</v>
      </c>
      <c r="C24" s="278">
        <v>206</v>
      </c>
      <c r="D24" s="278">
        <v>163</v>
      </c>
      <c r="E24" s="278">
        <v>212</v>
      </c>
      <c r="F24" s="278">
        <v>208</v>
      </c>
      <c r="G24" s="282">
        <v>175</v>
      </c>
      <c r="H24" s="282">
        <v>172</v>
      </c>
      <c r="I24" s="282">
        <v>175</v>
      </c>
      <c r="J24" s="282">
        <v>190</v>
      </c>
      <c r="K24" s="282">
        <v>223</v>
      </c>
      <c r="L24" s="282">
        <v>236</v>
      </c>
      <c r="M24" s="282">
        <v>239</v>
      </c>
      <c r="N24" s="282">
        <v>241</v>
      </c>
      <c r="O24" s="282">
        <v>220</v>
      </c>
      <c r="P24" s="282">
        <v>204</v>
      </c>
      <c r="Q24" s="282">
        <v>214</v>
      </c>
      <c r="R24" s="282">
        <v>211</v>
      </c>
      <c r="S24" s="282">
        <v>203</v>
      </c>
      <c r="T24" s="282">
        <v>185</v>
      </c>
      <c r="U24" s="282">
        <v>191</v>
      </c>
      <c r="V24" s="282">
        <v>189</v>
      </c>
      <c r="W24" s="282">
        <v>188</v>
      </c>
      <c r="X24" s="282">
        <v>186</v>
      </c>
      <c r="Y24" s="282">
        <v>206</v>
      </c>
      <c r="Z24" s="282">
        <v>217</v>
      </c>
      <c r="AA24" s="280">
        <v>212</v>
      </c>
      <c r="AB24" s="280">
        <v>221</v>
      </c>
      <c r="AC24" s="280">
        <v>235</v>
      </c>
      <c r="AD24" s="280">
        <v>239</v>
      </c>
      <c r="AE24" s="280">
        <v>228</v>
      </c>
      <c r="AF24" s="280">
        <v>238</v>
      </c>
      <c r="AG24" s="280">
        <v>227</v>
      </c>
      <c r="AH24" s="280">
        <v>236</v>
      </c>
      <c r="AI24" s="280">
        <v>215</v>
      </c>
      <c r="AJ24" s="280">
        <v>220</v>
      </c>
      <c r="AK24" s="280">
        <v>227</v>
      </c>
      <c r="AL24" s="280">
        <v>283</v>
      </c>
      <c r="AM24" s="280">
        <v>227</v>
      </c>
      <c r="AN24" s="280">
        <v>230</v>
      </c>
      <c r="AO24" s="280">
        <v>227</v>
      </c>
      <c r="AP24" s="280">
        <v>226</v>
      </c>
      <c r="AQ24" s="279">
        <v>217</v>
      </c>
      <c r="AR24" s="279">
        <v>214</v>
      </c>
      <c r="AS24" s="279">
        <v>231</v>
      </c>
      <c r="AT24" s="279">
        <v>266</v>
      </c>
      <c r="AU24" s="279">
        <v>255</v>
      </c>
      <c r="AV24" s="279">
        <v>259</v>
      </c>
      <c r="AW24" s="279">
        <v>236</v>
      </c>
      <c r="AX24" s="279">
        <v>259</v>
      </c>
      <c r="AY24" s="279">
        <v>260</v>
      </c>
      <c r="AZ24" s="279">
        <v>275</v>
      </c>
      <c r="BA24" s="279">
        <v>297</v>
      </c>
      <c r="BB24" s="279">
        <v>302.59204889038494</v>
      </c>
      <c r="BC24" s="279">
        <v>309.55314450000003</v>
      </c>
      <c r="BD24" s="279">
        <v>318.52056004999986</v>
      </c>
      <c r="BE24" s="279">
        <v>355.06701920000006</v>
      </c>
      <c r="BF24" s="279">
        <v>340.4573596799998</v>
      </c>
      <c r="BG24" s="279">
        <v>331.21538098000008</v>
      </c>
      <c r="BH24" s="279">
        <v>365.46106678999996</v>
      </c>
      <c r="BI24" s="279">
        <v>380.81913466000009</v>
      </c>
      <c r="BJ24" s="279">
        <v>381.93747516999991</v>
      </c>
      <c r="BK24" s="279">
        <v>382.35008609000005</v>
      </c>
      <c r="BL24" s="279">
        <v>420.29673981999997</v>
      </c>
      <c r="BM24" s="279">
        <v>464</v>
      </c>
      <c r="BN24" s="279">
        <v>430.76754354566413</v>
      </c>
      <c r="BO24" s="279">
        <v>377.53110978304341</v>
      </c>
      <c r="BP24" s="279">
        <v>390.8207972696926</v>
      </c>
      <c r="BR24" s="463"/>
    </row>
    <row r="25" spans="1:70" ht="6.5" customHeight="1">
      <c r="B25" s="269"/>
      <c r="C25" s="464"/>
      <c r="D25" s="464"/>
      <c r="E25" s="464"/>
      <c r="F25" s="464"/>
      <c r="G25" s="464"/>
      <c r="H25" s="464"/>
      <c r="I25" s="464"/>
      <c r="J25" s="464"/>
      <c r="K25" s="464"/>
      <c r="L25" s="464"/>
      <c r="M25" s="464"/>
      <c r="N25" s="464"/>
      <c r="O25" s="464"/>
      <c r="P25" s="464"/>
      <c r="Q25" s="464"/>
      <c r="R25" s="464"/>
      <c r="S25" s="464"/>
      <c r="T25" s="464"/>
      <c r="U25" s="464"/>
      <c r="V25" s="464"/>
      <c r="W25" s="464"/>
      <c r="X25" s="464"/>
      <c r="Y25" s="464"/>
      <c r="Z25" s="464"/>
      <c r="AA25" s="464"/>
      <c r="AB25" s="464"/>
      <c r="AC25" s="464"/>
      <c r="AD25" s="464"/>
      <c r="AE25" s="464"/>
      <c r="AF25" s="464"/>
      <c r="AG25" s="464"/>
      <c r="AH25" s="464"/>
      <c r="AI25" s="464"/>
      <c r="AJ25" s="464"/>
      <c r="AK25" s="464"/>
      <c r="AL25" s="464"/>
      <c r="AM25" s="464"/>
      <c r="AN25" s="464"/>
      <c r="AO25" s="464"/>
      <c r="AP25" s="464"/>
      <c r="AQ25" s="464"/>
      <c r="AR25" s="464"/>
      <c r="AS25" s="464"/>
      <c r="AT25" s="464"/>
      <c r="AU25" s="464"/>
      <c r="AV25" s="464"/>
      <c r="AW25" s="464"/>
      <c r="AX25" s="464"/>
      <c r="AY25" s="464"/>
      <c r="AZ25" s="464"/>
      <c r="BA25" s="464"/>
      <c r="BB25" s="464"/>
      <c r="BC25" s="464"/>
      <c r="BD25" s="464"/>
      <c r="BE25" s="464"/>
      <c r="BF25" s="464"/>
      <c r="BG25" s="464"/>
      <c r="BH25" s="464"/>
      <c r="BI25" s="464"/>
      <c r="BJ25" s="464"/>
      <c r="BK25" s="464"/>
      <c r="BL25" s="464"/>
      <c r="BM25" s="464"/>
      <c r="BN25" s="464"/>
      <c r="BO25" s="464"/>
      <c r="BP25" s="464"/>
      <c r="BR25" s="377"/>
    </row>
    <row r="26" spans="1:70" s="462" customFormat="1" ht="14.5">
      <c r="B26" s="465" t="s">
        <v>208</v>
      </c>
      <c r="C26" s="466"/>
      <c r="D26" s="466"/>
      <c r="E26" s="466"/>
      <c r="F26" s="466"/>
      <c r="G26" s="467"/>
      <c r="H26" s="467"/>
      <c r="I26" s="467"/>
      <c r="J26" s="467"/>
      <c r="K26" s="467"/>
      <c r="L26" s="467"/>
      <c r="M26" s="467"/>
      <c r="N26" s="467"/>
      <c r="O26" s="467"/>
      <c r="P26" s="467"/>
      <c r="Q26" s="467"/>
      <c r="R26" s="467"/>
      <c r="S26" s="467"/>
      <c r="T26" s="467"/>
      <c r="U26" s="467"/>
      <c r="V26" s="467"/>
      <c r="W26" s="467"/>
      <c r="X26" s="467"/>
      <c r="Y26" s="467"/>
      <c r="Z26" s="467"/>
      <c r="AA26" s="468"/>
      <c r="AB26" s="468"/>
      <c r="AC26" s="468"/>
      <c r="AD26" s="468"/>
      <c r="AE26" s="468"/>
      <c r="AF26" s="468"/>
      <c r="AG26" s="468"/>
      <c r="AH26" s="468"/>
      <c r="AI26" s="468"/>
      <c r="AJ26" s="468"/>
      <c r="AK26" s="468"/>
      <c r="AL26" s="468"/>
      <c r="AM26" s="468"/>
      <c r="AN26" s="468"/>
      <c r="AO26" s="468"/>
      <c r="AP26" s="468"/>
      <c r="AQ26" s="469"/>
      <c r="AR26" s="469">
        <v>544.72140762463334</v>
      </c>
      <c r="AS26" s="469">
        <v>626.58227848101262</v>
      </c>
      <c r="AT26" s="469">
        <v>493.21917750475336</v>
      </c>
      <c r="AU26" s="469">
        <v>496.68386145910097</v>
      </c>
      <c r="AV26" s="469">
        <v>532.93953369279461</v>
      </c>
      <c r="AW26" s="469">
        <v>498.99458951333889</v>
      </c>
      <c r="AX26" s="469">
        <v>363.69725385130607</v>
      </c>
      <c r="AY26" s="469">
        <v>480.75201432408238</v>
      </c>
      <c r="AZ26" s="469">
        <v>437.91281373844123</v>
      </c>
      <c r="BA26" s="469">
        <v>827.60898282694848</v>
      </c>
      <c r="BB26" s="469">
        <v>1261.4517265680056</v>
      </c>
      <c r="BC26" s="469">
        <v>1975.1217009987042</v>
      </c>
      <c r="BD26" s="469">
        <v>2463.0691904901969</v>
      </c>
      <c r="BE26" s="469">
        <v>2588.3434155566838</v>
      </c>
      <c r="BF26" s="469">
        <v>1930.6405820751404</v>
      </c>
      <c r="BG26" s="469">
        <v>1409.5980780677285</v>
      </c>
      <c r="BH26" s="469">
        <v>1496.4681251705649</v>
      </c>
      <c r="BI26" s="469">
        <v>1174.354439865077</v>
      </c>
      <c r="BJ26" s="469">
        <v>658.17956209960721</v>
      </c>
      <c r="BK26" s="469">
        <f>(BK23/'5 - Vendas'!BL10)*1000</f>
        <v>833.07114657812724</v>
      </c>
      <c r="BL26" s="469">
        <f>(BL23/'5 - Vendas'!BM10)*1000</f>
        <v>737.92235637257909</v>
      </c>
      <c r="BM26" s="469">
        <f>(BM23/'5 - Vendas'!BN10)*1000</f>
        <v>688.87010187473174</v>
      </c>
      <c r="BN26" s="469">
        <f>(BN23/'5 - Vendas'!BO10)*1000</f>
        <v>403.34627655338562</v>
      </c>
      <c r="BO26" s="469">
        <f>(BO23/'5 - Vendas'!BP10)*1000</f>
        <v>457.75040749303912</v>
      </c>
      <c r="BP26" s="469">
        <f>(BP23/'5 - Vendas'!BQ10)*1000</f>
        <v>450.2787704828765</v>
      </c>
      <c r="BR26" s="463"/>
    </row>
    <row r="27" spans="1:70" s="262" customFormat="1">
      <c r="B27" s="283"/>
      <c r="C27" s="284"/>
      <c r="D27" s="285"/>
      <c r="E27" s="285"/>
      <c r="F27" s="285"/>
      <c r="G27" s="285"/>
      <c r="H27" s="285"/>
      <c r="I27" s="285"/>
      <c r="J27" s="285"/>
      <c r="K27" s="285"/>
      <c r="L27" s="285"/>
      <c r="M27" s="285"/>
      <c r="N27" s="285"/>
      <c r="O27" s="285"/>
      <c r="P27" s="285"/>
      <c r="Q27" s="285"/>
      <c r="R27" s="285"/>
      <c r="S27" s="285"/>
      <c r="T27" s="285"/>
      <c r="U27" s="285"/>
      <c r="V27" s="285"/>
      <c r="W27" s="285"/>
      <c r="X27" s="285"/>
      <c r="Y27" s="285"/>
      <c r="Z27" s="285"/>
      <c r="AA27" s="285"/>
      <c r="AB27" s="285"/>
      <c r="AC27" s="285"/>
      <c r="AD27" s="285"/>
      <c r="AE27" s="285"/>
      <c r="AF27" s="285"/>
      <c r="AG27" s="285"/>
      <c r="AH27" s="285"/>
      <c r="AI27" s="285"/>
      <c r="AJ27" s="285"/>
      <c r="AK27" s="285"/>
      <c r="AL27" s="285"/>
      <c r="AM27" s="285"/>
      <c r="AN27" s="285"/>
      <c r="AO27" s="285"/>
      <c r="AP27" s="285"/>
      <c r="AQ27" s="285"/>
      <c r="AR27" s="285"/>
      <c r="AS27" s="285"/>
      <c r="AT27" s="285"/>
      <c r="AU27" s="285"/>
      <c r="AV27" s="285"/>
      <c r="AW27" s="285"/>
      <c r="AX27" s="285"/>
      <c r="AY27" s="285"/>
      <c r="AZ27" s="285"/>
      <c r="BA27" s="285"/>
      <c r="BB27" s="418"/>
      <c r="BC27" s="285"/>
      <c r="BD27" s="285"/>
      <c r="BE27" s="285"/>
      <c r="BF27" s="418"/>
      <c r="BG27" s="285"/>
      <c r="BH27" s="285"/>
      <c r="BI27" s="285"/>
      <c r="BJ27" s="418"/>
      <c r="BK27" s="418"/>
      <c r="BL27" s="418"/>
      <c r="BM27" s="418"/>
      <c r="BN27" s="418"/>
      <c r="BO27" s="418"/>
      <c r="BP27" s="418"/>
      <c r="BR27" s="377"/>
    </row>
    <row r="28" spans="1:70" ht="14.5" customHeight="1">
      <c r="A28" s="260"/>
      <c r="B28" s="265" t="s">
        <v>77</v>
      </c>
      <c r="C28" s="266"/>
      <c r="D28" s="266"/>
      <c r="E28" s="266"/>
      <c r="F28" s="266"/>
      <c r="G28" s="266"/>
      <c r="H28" s="266"/>
      <c r="I28" s="266"/>
      <c r="J28" s="266"/>
      <c r="K28" s="266"/>
      <c r="L28" s="266"/>
      <c r="M28" s="266"/>
      <c r="N28" s="266"/>
      <c r="O28" s="266"/>
      <c r="P28" s="266"/>
      <c r="Q28" s="266"/>
      <c r="R28" s="266"/>
      <c r="S28" s="266"/>
      <c r="T28" s="266"/>
      <c r="U28" s="266"/>
      <c r="V28" s="266"/>
      <c r="W28" s="266"/>
      <c r="X28" s="266"/>
      <c r="Y28" s="266"/>
      <c r="Z28" s="266"/>
      <c r="AA28" s="266"/>
      <c r="AB28" s="266"/>
      <c r="AC28" s="266"/>
      <c r="AD28" s="266"/>
      <c r="AE28" s="266"/>
      <c r="AF28" s="266"/>
      <c r="AG28" s="266"/>
      <c r="AH28" s="266"/>
      <c r="AI28" s="266"/>
      <c r="AJ28" s="266"/>
      <c r="AK28" s="266"/>
      <c r="AL28" s="266"/>
      <c r="AM28" s="266"/>
      <c r="AN28" s="266"/>
      <c r="AO28" s="266"/>
      <c r="AP28" s="266"/>
      <c r="AQ28" s="266"/>
      <c r="AR28" s="266"/>
      <c r="AS28" s="266"/>
      <c r="AT28" s="266"/>
      <c r="AU28" s="266"/>
      <c r="AV28" s="266"/>
      <c r="AW28" s="266"/>
      <c r="AX28" s="266"/>
      <c r="AY28" s="266"/>
      <c r="AZ28" s="266"/>
      <c r="BA28" s="266"/>
      <c r="BB28" s="417"/>
      <c r="BC28" s="266"/>
      <c r="BD28" s="266"/>
      <c r="BE28" s="266"/>
      <c r="BF28" s="417"/>
      <c r="BG28" s="266"/>
      <c r="BH28" s="266"/>
      <c r="BI28" s="266"/>
      <c r="BJ28" s="417"/>
      <c r="BK28" s="417"/>
      <c r="BL28" s="417"/>
      <c r="BM28" s="417"/>
      <c r="BN28" s="417"/>
      <c r="BO28" s="417"/>
      <c r="BP28" s="417"/>
      <c r="BR28" s="377"/>
    </row>
    <row r="29" spans="1:70" s="291" customFormat="1">
      <c r="B29" s="292" t="s">
        <v>120</v>
      </c>
      <c r="C29" s="292">
        <v>3509</v>
      </c>
      <c r="D29" s="292">
        <v>4170</v>
      </c>
      <c r="E29" s="292">
        <v>4144</v>
      </c>
      <c r="F29" s="292">
        <v>3194</v>
      </c>
      <c r="G29" s="293">
        <v>2398</v>
      </c>
      <c r="H29" s="293">
        <v>2112</v>
      </c>
      <c r="I29" s="293">
        <v>2130</v>
      </c>
      <c r="J29" s="293">
        <v>1653</v>
      </c>
      <c r="K29" s="293">
        <v>1999</v>
      </c>
      <c r="L29" s="293">
        <v>2317</v>
      </c>
      <c r="M29" s="293">
        <v>2332</v>
      </c>
      <c r="N29" s="293">
        <v>2188</v>
      </c>
      <c r="O29" s="293">
        <v>2628</v>
      </c>
      <c r="P29" s="293">
        <v>2690</v>
      </c>
      <c r="Q29" s="293">
        <v>2676</v>
      </c>
      <c r="R29" s="293">
        <v>2817</v>
      </c>
      <c r="S29" s="293">
        <v>3141</v>
      </c>
      <c r="T29" s="293">
        <v>3184</v>
      </c>
      <c r="U29" s="293">
        <v>3415</v>
      </c>
      <c r="V29" s="293">
        <v>2709</v>
      </c>
      <c r="W29" s="293">
        <v>2925</v>
      </c>
      <c r="X29" s="293">
        <v>3092</v>
      </c>
      <c r="Y29" s="293">
        <v>3443</v>
      </c>
      <c r="Z29" s="293">
        <v>3102</v>
      </c>
      <c r="AA29" s="293">
        <v>3420</v>
      </c>
      <c r="AB29" s="292">
        <v>3709</v>
      </c>
      <c r="AC29" s="293">
        <v>3819</v>
      </c>
      <c r="AD29" s="293">
        <v>3693</v>
      </c>
      <c r="AE29" s="293">
        <v>3837</v>
      </c>
      <c r="AF29" s="293">
        <v>4332</v>
      </c>
      <c r="AG29" s="293">
        <v>4833</v>
      </c>
      <c r="AH29" s="293">
        <v>4311</v>
      </c>
      <c r="AI29" s="293">
        <v>4297</v>
      </c>
      <c r="AJ29" s="293">
        <v>4291</v>
      </c>
      <c r="AK29" s="293">
        <v>3470</v>
      </c>
      <c r="AL29" s="293">
        <v>3373</v>
      </c>
      <c r="AM29" s="293">
        <v>3624</v>
      </c>
      <c r="AN29" s="293">
        <v>3903</v>
      </c>
      <c r="AO29" s="293">
        <v>4003</v>
      </c>
      <c r="AP29" s="293">
        <v>3903</v>
      </c>
      <c r="AQ29" s="293">
        <v>4428</v>
      </c>
      <c r="AR29" s="293">
        <v>5411</v>
      </c>
      <c r="AS29" s="293">
        <v>5753</v>
      </c>
      <c r="AT29" s="293">
        <v>4334.7418344398993</v>
      </c>
      <c r="AU29" s="293">
        <v>3842</v>
      </c>
      <c r="AV29" s="293">
        <v>3812</v>
      </c>
      <c r="AW29" s="293">
        <v>3627</v>
      </c>
      <c r="AX29" s="293">
        <v>3375</v>
      </c>
      <c r="AY29" s="293">
        <v>3966</v>
      </c>
      <c r="AZ29" s="293">
        <v>3979</v>
      </c>
      <c r="BA29" s="293">
        <v>4483</v>
      </c>
      <c r="BB29" s="293">
        <v>5030.3870877474301</v>
      </c>
      <c r="BC29" s="293">
        <v>5887.9537092700011</v>
      </c>
      <c r="BD29" s="293">
        <v>6611.6774514600002</v>
      </c>
      <c r="BE29" s="293">
        <v>7444.8778048100003</v>
      </c>
      <c r="BF29" s="293">
        <v>7893.4912818899993</v>
      </c>
      <c r="BG29" s="293">
        <v>8222.1655354399991</v>
      </c>
      <c r="BH29" s="293">
        <v>8572.83080806</v>
      </c>
      <c r="BI29" s="293">
        <v>7832.1332462200007</v>
      </c>
      <c r="BJ29" s="293">
        <v>6471.8069640400017</v>
      </c>
      <c r="BK29" s="293">
        <v>7792.9744826799997</v>
      </c>
      <c r="BL29" s="293">
        <v>6806.0078304500003</v>
      </c>
      <c r="BM29" s="293">
        <v>6331.9215187681611</v>
      </c>
      <c r="BN29" s="293">
        <v>5926.7861499053515</v>
      </c>
      <c r="BO29" s="293">
        <v>6415.886120997262</v>
      </c>
      <c r="BP29" s="293">
        <v>6586.8039988063101</v>
      </c>
      <c r="BR29" s="377"/>
    </row>
    <row r="30" spans="1:70" s="291" customFormat="1">
      <c r="B30" s="267" t="s">
        <v>391</v>
      </c>
      <c r="C30" s="268">
        <f t="shared" ref="C30" si="109">C31-C29</f>
        <v>-2865</v>
      </c>
      <c r="D30" s="268">
        <f t="shared" ref="D30" si="110">D31-D29</f>
        <v>-3331</v>
      </c>
      <c r="E30" s="268">
        <f t="shared" ref="E30" si="111">E31-E29</f>
        <v>-3217</v>
      </c>
      <c r="F30" s="268">
        <f t="shared" ref="F30" si="112">F31-F29</f>
        <v>-3194</v>
      </c>
      <c r="G30" s="268">
        <f t="shared" ref="G30" si="113">G31-G29</f>
        <v>-2298</v>
      </c>
      <c r="H30" s="268">
        <f t="shared" ref="H30" si="114">H31-H29</f>
        <v>-1978</v>
      </c>
      <c r="I30" s="268">
        <f t="shared" ref="I30" si="115">I31-I29</f>
        <v>-1849</v>
      </c>
      <c r="J30" s="268">
        <f t="shared" ref="J30" si="116">J31-J29</f>
        <v>-1578</v>
      </c>
      <c r="K30" s="268">
        <f t="shared" ref="K30" si="117">K31-K29</f>
        <v>-1807</v>
      </c>
      <c r="L30" s="268">
        <f t="shared" ref="L30" si="118">L31-L29</f>
        <v>-2067</v>
      </c>
      <c r="M30" s="268">
        <f t="shared" ref="M30" si="119">M31-M29</f>
        <v>-2119</v>
      </c>
      <c r="N30" s="268">
        <f t="shared" ref="N30" si="120">N31-N29</f>
        <v>-2006</v>
      </c>
      <c r="O30" s="268">
        <f t="shared" ref="O30" si="121">O31-O29</f>
        <v>-2321</v>
      </c>
      <c r="P30" s="268">
        <f t="shared" ref="P30" si="122">P31-P29</f>
        <v>-2376</v>
      </c>
      <c r="Q30" s="268">
        <f t="shared" ref="Q30" si="123">Q31-Q29</f>
        <v>-2384</v>
      </c>
      <c r="R30" s="268">
        <f t="shared" ref="R30" si="124">R31-R29</f>
        <v>-2601</v>
      </c>
      <c r="S30" s="268">
        <f t="shared" ref="S30" si="125">S31-S29</f>
        <v>-2806</v>
      </c>
      <c r="T30" s="268">
        <f t="shared" ref="T30" si="126">T31-T29</f>
        <v>-2833</v>
      </c>
      <c r="U30" s="268">
        <f t="shared" ref="U30" si="127">U31-U29</f>
        <v>-3192</v>
      </c>
      <c r="V30" s="268">
        <f t="shared" ref="V30" si="128">V31-V29</f>
        <v>-2621</v>
      </c>
      <c r="W30" s="268">
        <f t="shared" ref="W30" si="129">W31-W29</f>
        <v>-2754</v>
      </c>
      <c r="X30" s="268">
        <f t="shared" ref="X30" si="130">X31-X29</f>
        <v>-2905</v>
      </c>
      <c r="Y30" s="268">
        <f t="shared" ref="Y30" si="131">Y31-Y29</f>
        <v>-3296</v>
      </c>
      <c r="Z30" s="268">
        <f t="shared" ref="Z30" si="132">Z31-Z29</f>
        <v>-2964</v>
      </c>
      <c r="AA30" s="268">
        <f t="shared" ref="AA30" si="133">AA31-AA29</f>
        <v>-3319</v>
      </c>
      <c r="AB30" s="268">
        <f t="shared" ref="AB30" si="134">AB31-AB29</f>
        <v>-3433</v>
      </c>
      <c r="AC30" s="268">
        <f t="shared" ref="AC30" si="135">AC31-AC29</f>
        <v>-3474</v>
      </c>
      <c r="AD30" s="268">
        <f t="shared" ref="AD30" si="136">AD31-AD29</f>
        <v>-3468</v>
      </c>
      <c r="AE30" s="268">
        <f t="shared" ref="AE30" si="137">AE31-AE29</f>
        <v>-3600</v>
      </c>
      <c r="AF30" s="268">
        <f t="shared" ref="AF30" si="138">AF31-AF29</f>
        <v>-3892</v>
      </c>
      <c r="AG30" s="268">
        <f t="shared" ref="AG30" si="139">AG31-AG29</f>
        <v>-4361</v>
      </c>
      <c r="AH30" s="268">
        <f t="shared" ref="AH30" si="140">AH31-AH29</f>
        <v>-3948</v>
      </c>
      <c r="AI30" s="268">
        <f t="shared" ref="AI30" si="141">AI31-AI29</f>
        <v>-3995</v>
      </c>
      <c r="AJ30" s="268">
        <f t="shared" ref="AJ30" si="142">AJ31-AJ29</f>
        <v>-3942</v>
      </c>
      <c r="AK30" s="268">
        <f t="shared" ref="AK30" si="143">AK31-AK29</f>
        <v>-3263</v>
      </c>
      <c r="AL30" s="268">
        <f t="shared" ref="AL30" si="144">AL31-AL29</f>
        <v>-3314</v>
      </c>
      <c r="AM30" s="268">
        <f t="shared" ref="AM30" si="145">AM31-AM29</f>
        <v>-3514</v>
      </c>
      <c r="AN30" s="268">
        <f t="shared" ref="AN30" si="146">AN31-AN29</f>
        <v>-3712</v>
      </c>
      <c r="AO30" s="268">
        <f t="shared" ref="AO30" si="147">AO31-AO29</f>
        <v>-3810</v>
      </c>
      <c r="AP30" s="268">
        <f t="shared" ref="AP30" si="148">AP31-AP29</f>
        <v>-3787</v>
      </c>
      <c r="AQ30" s="268">
        <f t="shared" ref="AQ30" si="149">AQ31-AQ29</f>
        <v>-4188</v>
      </c>
      <c r="AR30" s="268">
        <f t="shared" ref="AR30" si="150">AR31-AR29</f>
        <v>-4906</v>
      </c>
      <c r="AS30" s="268">
        <f t="shared" ref="AS30" si="151">AS31-AS29</f>
        <v>-5155</v>
      </c>
      <c r="AT30" s="268">
        <f t="shared" ref="AT30" si="152">AT31-AT29</f>
        <v>-3914.7646676776712</v>
      </c>
      <c r="AU30" s="268">
        <f t="shared" ref="AU30" si="153">AU31-AU29</f>
        <v>-3400</v>
      </c>
      <c r="AV30" s="268">
        <f t="shared" ref="AV30" si="154">AV31-AV29</f>
        <v>-3441</v>
      </c>
      <c r="AW30" s="268">
        <f t="shared" ref="AW30" si="155">AW31-AW29</f>
        <v>-3310</v>
      </c>
      <c r="AX30" s="268">
        <f t="shared" ref="AX30" si="156">AX31-AX29</f>
        <v>-3201</v>
      </c>
      <c r="AY30" s="268">
        <f t="shared" ref="AY30" si="157">AY31-AY29</f>
        <v>-3648</v>
      </c>
      <c r="AZ30" s="268">
        <f t="shared" ref="AZ30" si="158">AZ31-AZ29</f>
        <v>-3730</v>
      </c>
      <c r="BA30" s="268">
        <f t="shared" ref="BA30" si="159">BA31-BA29</f>
        <v>-4195</v>
      </c>
      <c r="BB30" s="268">
        <f t="shared" ref="BB30" si="160">BB31-BB29</f>
        <v>-4638.9546224970409</v>
      </c>
      <c r="BC30" s="268">
        <f t="shared" ref="BC30" si="161">BC31-BC29</f>
        <v>-5152.4742599479032</v>
      </c>
      <c r="BD30" s="268">
        <f t="shared" ref="BD30:BK30" si="162">BD31-BD29</f>
        <v>-5419.1499528048544</v>
      </c>
      <c r="BE30" s="268">
        <f t="shared" si="162"/>
        <v>-5786.4697739156682</v>
      </c>
      <c r="BF30" s="268">
        <f t="shared" si="162"/>
        <v>-6058.4844793300044</v>
      </c>
      <c r="BG30" s="268">
        <f t="shared" si="162"/>
        <v>-5855.6851799400001</v>
      </c>
      <c r="BH30" s="268">
        <f t="shared" si="162"/>
        <v>-6121.3818248600001</v>
      </c>
      <c r="BI30" s="268">
        <f t="shared" si="162"/>
        <v>-5607.7650336300012</v>
      </c>
      <c r="BJ30" s="268">
        <f t="shared" si="162"/>
        <v>-5106.2997009199971</v>
      </c>
      <c r="BK30" s="268">
        <f t="shared" si="162"/>
        <v>-5847.74066253</v>
      </c>
      <c r="BL30" s="268">
        <f>BL31-BL29</f>
        <v>-5277.0384308200018</v>
      </c>
      <c r="BM30" s="268">
        <f t="shared" ref="BM30:BP30" si="163">BM31-BM29</f>
        <v>-5018.5356027699472</v>
      </c>
      <c r="BN30" s="268">
        <f t="shared" si="163"/>
        <v>-4918.9279214183498</v>
      </c>
      <c r="BO30" s="268">
        <f t="shared" si="163"/>
        <v>-5057.0537657769901</v>
      </c>
      <c r="BP30" s="268">
        <f t="shared" si="163"/>
        <v>-5418.3591790956889</v>
      </c>
      <c r="BR30" s="377"/>
    </row>
    <row r="31" spans="1:70">
      <c r="B31" s="269" t="s">
        <v>121</v>
      </c>
      <c r="C31" s="464">
        <v>644</v>
      </c>
      <c r="D31" s="464">
        <v>839</v>
      </c>
      <c r="E31" s="464">
        <v>927</v>
      </c>
      <c r="F31" s="464">
        <v>0</v>
      </c>
      <c r="G31" s="464">
        <v>100</v>
      </c>
      <c r="H31" s="464">
        <v>134</v>
      </c>
      <c r="I31" s="464">
        <v>281</v>
      </c>
      <c r="J31" s="464">
        <v>75</v>
      </c>
      <c r="K31" s="464">
        <v>192</v>
      </c>
      <c r="L31" s="464">
        <v>250</v>
      </c>
      <c r="M31" s="464">
        <v>213</v>
      </c>
      <c r="N31" s="464">
        <v>182</v>
      </c>
      <c r="O31" s="464">
        <v>307</v>
      </c>
      <c r="P31" s="464">
        <v>314</v>
      </c>
      <c r="Q31" s="464">
        <v>292</v>
      </c>
      <c r="R31" s="464">
        <v>216</v>
      </c>
      <c r="S31" s="464">
        <v>335</v>
      </c>
      <c r="T31" s="464">
        <v>351</v>
      </c>
      <c r="U31" s="464">
        <v>223</v>
      </c>
      <c r="V31" s="464">
        <v>88</v>
      </c>
      <c r="W31" s="464">
        <v>171</v>
      </c>
      <c r="X31" s="464">
        <v>187</v>
      </c>
      <c r="Y31" s="464">
        <v>147</v>
      </c>
      <c r="Z31" s="464">
        <v>138</v>
      </c>
      <c r="AA31" s="464">
        <v>101</v>
      </c>
      <c r="AB31" s="464">
        <v>276</v>
      </c>
      <c r="AC31" s="464">
        <v>345</v>
      </c>
      <c r="AD31" s="464">
        <v>225</v>
      </c>
      <c r="AE31" s="464">
        <v>237</v>
      </c>
      <c r="AF31" s="464">
        <v>440</v>
      </c>
      <c r="AG31" s="464">
        <v>472</v>
      </c>
      <c r="AH31" s="464">
        <v>363</v>
      </c>
      <c r="AI31" s="464">
        <v>302</v>
      </c>
      <c r="AJ31" s="464">
        <v>349</v>
      </c>
      <c r="AK31" s="464">
        <v>207</v>
      </c>
      <c r="AL31" s="464">
        <v>59</v>
      </c>
      <c r="AM31" s="464">
        <v>110</v>
      </c>
      <c r="AN31" s="464">
        <v>191</v>
      </c>
      <c r="AO31" s="464">
        <v>193</v>
      </c>
      <c r="AP31" s="464">
        <v>116</v>
      </c>
      <c r="AQ31" s="464">
        <v>240</v>
      </c>
      <c r="AR31" s="464">
        <v>505</v>
      </c>
      <c r="AS31" s="464">
        <v>598</v>
      </c>
      <c r="AT31" s="464">
        <v>419.97716676222808</v>
      </c>
      <c r="AU31" s="464">
        <v>442</v>
      </c>
      <c r="AV31" s="464">
        <v>371</v>
      </c>
      <c r="AW31" s="464">
        <v>317</v>
      </c>
      <c r="AX31" s="464">
        <v>174</v>
      </c>
      <c r="AY31" s="464">
        <v>318</v>
      </c>
      <c r="AZ31" s="464">
        <v>249</v>
      </c>
      <c r="BA31" s="464">
        <v>288</v>
      </c>
      <c r="BB31" s="464">
        <v>391.43246525038921</v>
      </c>
      <c r="BC31" s="464">
        <v>735.47944932209793</v>
      </c>
      <c r="BD31" s="464">
        <v>1192.5274986551458</v>
      </c>
      <c r="BE31" s="464">
        <v>1658.4080308943321</v>
      </c>
      <c r="BF31" s="464">
        <v>1835.0068025599949</v>
      </c>
      <c r="BG31" s="464">
        <v>2366.480355499999</v>
      </c>
      <c r="BH31" s="464">
        <v>2451.4489831999999</v>
      </c>
      <c r="BI31" s="464">
        <v>2224.3682125899995</v>
      </c>
      <c r="BJ31" s="464">
        <v>1365.5072631200046</v>
      </c>
      <c r="BK31" s="464">
        <v>1945.2338201499997</v>
      </c>
      <c r="BL31" s="464">
        <v>1528.9693996299984</v>
      </c>
      <c r="BM31" s="464">
        <v>1313.3859159982139</v>
      </c>
      <c r="BN31" s="464">
        <v>1007.8582284870017</v>
      </c>
      <c r="BO31" s="464">
        <v>1358.8323552202719</v>
      </c>
      <c r="BP31" s="464">
        <v>1168.4448197106212</v>
      </c>
      <c r="BR31" s="377"/>
    </row>
    <row r="32" spans="1:70" ht="14.5">
      <c r="A32" s="294"/>
      <c r="B32" s="267" t="s">
        <v>138</v>
      </c>
      <c r="C32" s="278">
        <v>683</v>
      </c>
      <c r="D32" s="278">
        <v>875</v>
      </c>
      <c r="E32" s="278">
        <v>990</v>
      </c>
      <c r="F32" s="278">
        <v>-56</v>
      </c>
      <c r="G32" s="278">
        <v>88</v>
      </c>
      <c r="H32" s="278">
        <v>125</v>
      </c>
      <c r="I32" s="278">
        <v>306</v>
      </c>
      <c r="J32" s="278">
        <v>120</v>
      </c>
      <c r="K32" s="278">
        <v>207</v>
      </c>
      <c r="L32" s="278">
        <v>249</v>
      </c>
      <c r="M32" s="278">
        <v>196</v>
      </c>
      <c r="N32" s="278">
        <v>136</v>
      </c>
      <c r="O32" s="278">
        <v>332</v>
      </c>
      <c r="P32" s="278">
        <v>352</v>
      </c>
      <c r="Q32" s="278">
        <v>306</v>
      </c>
      <c r="R32" s="278">
        <v>187</v>
      </c>
      <c r="S32" s="278">
        <v>330</v>
      </c>
      <c r="T32" s="278">
        <v>328</v>
      </c>
      <c r="U32" s="278">
        <v>205</v>
      </c>
      <c r="V32" s="278">
        <v>59</v>
      </c>
      <c r="W32" s="278">
        <v>148</v>
      </c>
      <c r="X32" s="278">
        <v>158</v>
      </c>
      <c r="Y32" s="278">
        <v>129</v>
      </c>
      <c r="Z32" s="278">
        <v>140</v>
      </c>
      <c r="AA32" s="278">
        <v>79</v>
      </c>
      <c r="AB32" s="278">
        <v>289</v>
      </c>
      <c r="AC32" s="278">
        <v>342</v>
      </c>
      <c r="AD32" s="470">
        <v>192</v>
      </c>
      <c r="AE32" s="470">
        <v>238</v>
      </c>
      <c r="AF32" s="470">
        <v>430</v>
      </c>
      <c r="AG32" s="470">
        <v>495</v>
      </c>
      <c r="AH32" s="470">
        <v>377</v>
      </c>
      <c r="AI32" s="470">
        <v>331</v>
      </c>
      <c r="AJ32" s="470">
        <v>383</v>
      </c>
      <c r="AK32" s="470">
        <v>261</v>
      </c>
      <c r="AL32" s="470">
        <v>127</v>
      </c>
      <c r="AM32" s="470">
        <v>157</v>
      </c>
      <c r="AN32" s="470">
        <v>234</v>
      </c>
      <c r="AO32" s="470">
        <v>239</v>
      </c>
      <c r="AP32" s="470">
        <v>167</v>
      </c>
      <c r="AQ32" s="470">
        <v>248</v>
      </c>
      <c r="AR32" s="470">
        <v>497</v>
      </c>
      <c r="AS32" s="470">
        <v>605</v>
      </c>
      <c r="AT32" s="470">
        <v>437.24986652427759</v>
      </c>
      <c r="AU32" s="470">
        <v>506</v>
      </c>
      <c r="AV32" s="470">
        <v>425</v>
      </c>
      <c r="AW32" s="470">
        <v>380</v>
      </c>
      <c r="AX32" s="470">
        <v>257</v>
      </c>
      <c r="AY32" s="470">
        <v>425</v>
      </c>
      <c r="AZ32" s="470">
        <v>418</v>
      </c>
      <c r="BA32" s="470">
        <v>461</v>
      </c>
      <c r="BB32" s="470">
        <v>562</v>
      </c>
      <c r="BC32" s="470">
        <v>843.05476348183538</v>
      </c>
      <c r="BD32" s="470">
        <v>1351.6834305440786</v>
      </c>
      <c r="BE32" s="470">
        <v>1892.4877815791058</v>
      </c>
      <c r="BF32" s="470">
        <v>2162.1317792987861</v>
      </c>
      <c r="BG32" s="470">
        <v>2711.2312376295145</v>
      </c>
      <c r="BH32" s="470">
        <v>2836.4532512317232</v>
      </c>
      <c r="BI32" s="470">
        <v>2579.4743995065651</v>
      </c>
      <c r="BJ32" s="470">
        <v>1824.034610081671</v>
      </c>
      <c r="BK32" s="470">
        <v>2354.9923806241832</v>
      </c>
      <c r="BL32" s="470">
        <v>1776.573598973258</v>
      </c>
      <c r="BM32" s="470">
        <v>1554.9149075159912</v>
      </c>
      <c r="BN32" s="470">
        <v>1135.3898169513873</v>
      </c>
      <c r="BO32" s="470">
        <v>1570.0296580159657</v>
      </c>
      <c r="BP32" s="470">
        <v>1399.4966981987202</v>
      </c>
      <c r="BR32" s="377"/>
    </row>
    <row r="33" spans="1:70">
      <c r="B33" s="269" t="s">
        <v>58</v>
      </c>
      <c r="C33" s="464">
        <v>130</v>
      </c>
      <c r="D33" s="464">
        <v>127</v>
      </c>
      <c r="E33" s="464">
        <v>117</v>
      </c>
      <c r="F33" s="464">
        <v>218</v>
      </c>
      <c r="G33" s="464">
        <v>159</v>
      </c>
      <c r="H33" s="464">
        <v>144</v>
      </c>
      <c r="I33" s="464">
        <v>129</v>
      </c>
      <c r="J33" s="464">
        <v>126</v>
      </c>
      <c r="K33" s="464">
        <v>110</v>
      </c>
      <c r="L33" s="464">
        <v>110</v>
      </c>
      <c r="M33" s="464">
        <v>108</v>
      </c>
      <c r="N33" s="464">
        <v>107</v>
      </c>
      <c r="O33" s="464">
        <v>107</v>
      </c>
      <c r="P33" s="464">
        <v>102</v>
      </c>
      <c r="Q33" s="464">
        <v>103</v>
      </c>
      <c r="R33" s="464">
        <v>112</v>
      </c>
      <c r="S33" s="464">
        <v>106</v>
      </c>
      <c r="T33" s="464">
        <v>117</v>
      </c>
      <c r="U33" s="464">
        <v>122</v>
      </c>
      <c r="V33" s="464">
        <v>126</v>
      </c>
      <c r="W33" s="464">
        <v>115</v>
      </c>
      <c r="X33" s="464">
        <v>119</v>
      </c>
      <c r="Y33" s="464">
        <v>133</v>
      </c>
      <c r="Z33" s="464">
        <v>149</v>
      </c>
      <c r="AA33" s="464">
        <v>142</v>
      </c>
      <c r="AB33" s="464">
        <v>141</v>
      </c>
      <c r="AC33" s="464">
        <v>143</v>
      </c>
      <c r="AD33" s="464">
        <v>164</v>
      </c>
      <c r="AE33" s="464">
        <v>175</v>
      </c>
      <c r="AF33" s="464">
        <v>195</v>
      </c>
      <c r="AG33" s="464">
        <v>226</v>
      </c>
      <c r="AH33" s="464">
        <v>238</v>
      </c>
      <c r="AI33" s="464">
        <v>238</v>
      </c>
      <c r="AJ33" s="464">
        <v>215</v>
      </c>
      <c r="AK33" s="464">
        <v>198</v>
      </c>
      <c r="AL33" s="464">
        <v>224</v>
      </c>
      <c r="AM33" s="464">
        <v>172</v>
      </c>
      <c r="AN33" s="464">
        <v>172</v>
      </c>
      <c r="AO33" s="464">
        <v>170</v>
      </c>
      <c r="AP33" s="464">
        <v>170</v>
      </c>
      <c r="AQ33" s="464">
        <v>124</v>
      </c>
      <c r="AR33" s="464">
        <v>123</v>
      </c>
      <c r="AS33" s="464">
        <v>136</v>
      </c>
      <c r="AT33" s="464">
        <v>129</v>
      </c>
      <c r="AU33" s="464">
        <v>134</v>
      </c>
      <c r="AV33" s="464">
        <v>140</v>
      </c>
      <c r="AW33" s="464">
        <v>144</v>
      </c>
      <c r="AX33" s="464">
        <v>152</v>
      </c>
      <c r="AY33" s="464">
        <v>161</v>
      </c>
      <c r="AZ33" s="464">
        <v>190</v>
      </c>
      <c r="BA33" s="464">
        <v>199</v>
      </c>
      <c r="BB33" s="464">
        <v>228.59991582297468</v>
      </c>
      <c r="BC33" s="464">
        <v>169.10480145790345</v>
      </c>
      <c r="BD33" s="464">
        <v>142.55784184485265</v>
      </c>
      <c r="BE33" s="464">
        <v>150.03014562566773</v>
      </c>
      <c r="BF33" s="464">
        <v>165.78972115000005</v>
      </c>
      <c r="BG33" s="464">
        <v>152.49295837</v>
      </c>
      <c r="BH33" s="464">
        <v>143.72765650999997</v>
      </c>
      <c r="BI33" s="464">
        <v>159.63104855999995</v>
      </c>
      <c r="BJ33" s="464">
        <v>156.93207484000004</v>
      </c>
      <c r="BK33" s="464">
        <v>142.59549251000004</v>
      </c>
      <c r="BL33" s="464">
        <v>150.69097161000005</v>
      </c>
      <c r="BM33" s="464">
        <v>152.15138723675176</v>
      </c>
      <c r="BN33" s="464">
        <v>175.49587984314147</v>
      </c>
      <c r="BO33" s="464">
        <v>166.72505651006534</v>
      </c>
      <c r="BP33" s="464">
        <v>175.6872460412124</v>
      </c>
      <c r="BR33" s="377"/>
    </row>
    <row r="34" spans="1:70" ht="7.5" customHeight="1">
      <c r="B34" s="267"/>
      <c r="C34" s="268"/>
      <c r="D34" s="268"/>
      <c r="E34" s="268"/>
      <c r="F34" s="268"/>
      <c r="G34" s="268"/>
      <c r="H34" s="268"/>
      <c r="I34" s="268"/>
      <c r="J34" s="268"/>
      <c r="K34" s="268"/>
      <c r="L34" s="268"/>
      <c r="M34" s="268"/>
      <c r="N34" s="268"/>
      <c r="O34" s="268"/>
      <c r="P34" s="268"/>
      <c r="Q34" s="268"/>
      <c r="R34" s="268"/>
      <c r="S34" s="268"/>
      <c r="T34" s="268"/>
      <c r="U34" s="268"/>
      <c r="V34" s="268"/>
      <c r="W34" s="268"/>
      <c r="X34" s="268"/>
      <c r="Y34" s="268"/>
      <c r="Z34" s="268"/>
      <c r="AA34" s="268"/>
      <c r="AB34" s="268"/>
      <c r="AC34" s="268"/>
      <c r="AD34" s="268"/>
      <c r="AE34" s="268"/>
      <c r="AF34" s="268"/>
      <c r="AG34" s="268"/>
      <c r="AH34" s="268"/>
      <c r="AI34" s="268"/>
      <c r="AJ34" s="268"/>
      <c r="AK34" s="268"/>
      <c r="AL34" s="268"/>
      <c r="AM34" s="268"/>
      <c r="AN34" s="268"/>
      <c r="AO34" s="268"/>
      <c r="AP34" s="268"/>
      <c r="AQ34" s="268"/>
      <c r="AR34" s="268"/>
      <c r="AS34" s="268"/>
      <c r="AT34" s="268"/>
      <c r="AU34" s="268"/>
      <c r="AV34" s="268"/>
      <c r="AW34" s="268"/>
      <c r="AX34" s="268"/>
      <c r="AY34" s="268"/>
      <c r="AZ34" s="268"/>
      <c r="BA34" s="268"/>
      <c r="BB34" s="268"/>
      <c r="BC34" s="268"/>
      <c r="BD34" s="268"/>
      <c r="BE34" s="268"/>
      <c r="BF34" s="268"/>
      <c r="BG34" s="268"/>
      <c r="BH34" s="268"/>
      <c r="BI34" s="268"/>
      <c r="BJ34" s="268"/>
      <c r="BK34" s="268"/>
      <c r="BL34" s="268"/>
      <c r="BM34" s="268"/>
      <c r="BN34" s="268"/>
      <c r="BO34" s="268"/>
      <c r="BP34" s="268"/>
      <c r="BR34" s="377"/>
    </row>
    <row r="35" spans="1:70" ht="14.5">
      <c r="B35" s="347" t="s">
        <v>208</v>
      </c>
      <c r="C35" s="350"/>
      <c r="D35" s="350"/>
      <c r="E35" s="350"/>
      <c r="F35" s="350"/>
      <c r="G35" s="351"/>
      <c r="H35" s="351"/>
      <c r="I35" s="351"/>
      <c r="J35" s="351"/>
      <c r="K35" s="351"/>
      <c r="L35" s="351"/>
      <c r="M35" s="351"/>
      <c r="N35" s="351"/>
      <c r="O35" s="351"/>
      <c r="P35" s="351"/>
      <c r="Q35" s="351"/>
      <c r="R35" s="351"/>
      <c r="S35" s="351"/>
      <c r="T35" s="351"/>
      <c r="U35" s="351"/>
      <c r="V35" s="351"/>
      <c r="W35" s="351"/>
      <c r="X35" s="351"/>
      <c r="Y35" s="351"/>
      <c r="Z35" s="351"/>
      <c r="AA35" s="352"/>
      <c r="AB35" s="352"/>
      <c r="AC35" s="352"/>
      <c r="AD35" s="352"/>
      <c r="AE35" s="352"/>
      <c r="AF35" s="352"/>
      <c r="AG35" s="352"/>
      <c r="AH35" s="352"/>
      <c r="AI35" s="352"/>
      <c r="AJ35" s="352"/>
      <c r="AK35" s="352"/>
      <c r="AL35" s="352"/>
      <c r="AM35" s="352"/>
      <c r="AN35" s="352"/>
      <c r="AO35" s="352"/>
      <c r="AP35" s="352"/>
      <c r="AQ35" s="353"/>
      <c r="AR35" s="353">
        <v>298.49849849849852</v>
      </c>
      <c r="AS35" s="353">
        <v>394.90861618798954</v>
      </c>
      <c r="AT35" s="353">
        <v>364.89291795957706</v>
      </c>
      <c r="AU35" s="353">
        <v>470.26022304832713</v>
      </c>
      <c r="AV35" s="353">
        <v>398.68601402379272</v>
      </c>
      <c r="AW35" s="353">
        <v>350.89293899846808</v>
      </c>
      <c r="AX35" s="353">
        <v>244.76190476190476</v>
      </c>
      <c r="AY35" s="353">
        <v>378.91277663438024</v>
      </c>
      <c r="AZ35" s="353">
        <v>384.54461821527144</v>
      </c>
      <c r="BA35" s="353">
        <v>424.10303587856487</v>
      </c>
      <c r="BB35" s="353">
        <v>481.98970840480274</v>
      </c>
      <c r="BC35" s="353">
        <v>750.49617623924371</v>
      </c>
      <c r="BD35" s="353">
        <v>1182.7485243430526</v>
      </c>
      <c r="BE35" s="353">
        <v>1673.7574825741463</v>
      </c>
      <c r="BF35" s="353">
        <v>2051.889506447425</v>
      </c>
      <c r="BG35" s="353">
        <v>2477.3664519233371</v>
      </c>
      <c r="BH35" s="353">
        <v>2530.4897491252659</v>
      </c>
      <c r="BI35" s="353">
        <v>2610.2737478152949</v>
      </c>
      <c r="BJ35" s="353">
        <v>2056.5489851925668</v>
      </c>
      <c r="BK35" s="353">
        <f>(BK32/'5 - Vendas'!BL13)*1000</f>
        <v>2133.1489707860228</v>
      </c>
      <c r="BL35" s="353">
        <f>(BL32/'5 - Vendas'!BM13)*1000</f>
        <v>1822.3945137067703</v>
      </c>
      <c r="BM35" s="353">
        <f>(BM32/'5 - Vendas'!BN13)*1000</f>
        <v>1649.2867936964276</v>
      </c>
      <c r="BN35" s="353">
        <f>(BN32/'5 - Vendas'!BO13)*1000</f>
        <v>1282.7786910267218</v>
      </c>
      <c r="BO35" s="353">
        <f>(BO32/'5 - Vendas'!BP13)*1000</f>
        <v>1640.5743552935901</v>
      </c>
      <c r="BP35" s="353">
        <v>1417</v>
      </c>
      <c r="BR35" s="377"/>
    </row>
    <row r="36" spans="1:70" s="262" customFormat="1">
      <c r="B36" s="283"/>
      <c r="C36" s="284"/>
      <c r="D36" s="285"/>
      <c r="E36" s="285"/>
      <c r="F36" s="285"/>
      <c r="G36" s="285"/>
      <c r="H36" s="285"/>
      <c r="I36" s="285"/>
      <c r="J36" s="285"/>
      <c r="K36" s="285"/>
      <c r="L36" s="285"/>
      <c r="M36" s="285"/>
      <c r="N36" s="285"/>
      <c r="O36" s="285"/>
      <c r="P36" s="285"/>
      <c r="Q36" s="285"/>
      <c r="R36" s="285"/>
      <c r="S36" s="285"/>
      <c r="T36" s="285"/>
      <c r="U36" s="285"/>
      <c r="V36" s="285"/>
      <c r="W36" s="285"/>
      <c r="X36" s="285"/>
      <c r="Y36" s="285"/>
      <c r="Z36" s="285"/>
      <c r="AA36" s="285"/>
      <c r="AB36" s="285"/>
      <c r="AC36" s="285"/>
      <c r="AD36" s="285"/>
      <c r="AE36" s="285"/>
      <c r="AF36" s="285"/>
      <c r="AG36" s="285"/>
      <c r="AH36" s="285"/>
      <c r="AI36" s="285"/>
      <c r="AJ36" s="285"/>
      <c r="AK36" s="285"/>
      <c r="AL36" s="285"/>
      <c r="AM36" s="285"/>
      <c r="AN36" s="285"/>
      <c r="AO36" s="285"/>
      <c r="AP36" s="285"/>
      <c r="AQ36" s="285"/>
      <c r="AR36" s="285"/>
      <c r="AS36" s="285"/>
      <c r="AT36" s="285"/>
      <c r="AU36" s="285"/>
      <c r="AV36" s="285"/>
      <c r="AW36" s="285"/>
      <c r="AX36" s="285"/>
      <c r="AY36" s="285"/>
      <c r="AZ36" s="285"/>
      <c r="BA36" s="285"/>
      <c r="BB36" s="285"/>
      <c r="BC36" s="285"/>
      <c r="BD36" s="285"/>
      <c r="BE36" s="285"/>
      <c r="BF36" s="285"/>
      <c r="BG36" s="285"/>
      <c r="BH36" s="285"/>
      <c r="BI36" s="285"/>
      <c r="BJ36" s="285"/>
      <c r="BK36" s="285"/>
      <c r="BL36" s="285"/>
      <c r="BM36" s="285"/>
      <c r="BN36" s="285"/>
      <c r="BO36" s="285"/>
      <c r="BP36" s="285"/>
      <c r="BR36" s="377"/>
    </row>
    <row r="37" spans="1:70" ht="14.5" customHeight="1">
      <c r="A37" s="260"/>
      <c r="B37" s="265" t="s">
        <v>134</v>
      </c>
      <c r="C37" s="266"/>
      <c r="D37" s="266"/>
      <c r="E37" s="266"/>
      <c r="F37" s="266"/>
      <c r="G37" s="266"/>
      <c r="H37" s="266"/>
      <c r="I37" s="266"/>
      <c r="J37" s="266"/>
      <c r="K37" s="266"/>
      <c r="L37" s="266"/>
      <c r="M37" s="266"/>
      <c r="N37" s="266"/>
      <c r="O37" s="266"/>
      <c r="P37" s="266"/>
      <c r="Q37" s="266"/>
      <c r="R37" s="266"/>
      <c r="S37" s="266"/>
      <c r="T37" s="266"/>
      <c r="U37" s="266"/>
      <c r="V37" s="266"/>
      <c r="W37" s="266"/>
      <c r="X37" s="266"/>
      <c r="Y37" s="266"/>
      <c r="Z37" s="266"/>
      <c r="AA37" s="266"/>
      <c r="AB37" s="266"/>
      <c r="AC37" s="266"/>
      <c r="AD37" s="266"/>
      <c r="AE37" s="266"/>
      <c r="AF37" s="266"/>
      <c r="AG37" s="266"/>
      <c r="AH37" s="266"/>
      <c r="AI37" s="266"/>
      <c r="AJ37" s="266"/>
      <c r="AK37" s="266"/>
      <c r="AL37" s="266"/>
      <c r="AM37" s="266"/>
      <c r="AN37" s="266"/>
      <c r="AO37" s="266"/>
      <c r="AP37" s="266"/>
      <c r="AQ37" s="266"/>
      <c r="AR37" s="266"/>
      <c r="AS37" s="266"/>
      <c r="AT37" s="266"/>
      <c r="AU37" s="266"/>
      <c r="AV37" s="266"/>
      <c r="AW37" s="266"/>
      <c r="AX37" s="266"/>
      <c r="AY37" s="266"/>
      <c r="AZ37" s="266"/>
      <c r="BA37" s="266"/>
      <c r="BB37" s="266"/>
      <c r="BC37" s="266"/>
      <c r="BD37" s="266"/>
      <c r="BE37" s="266"/>
      <c r="BF37" s="266"/>
      <c r="BG37" s="266"/>
      <c r="BH37" s="266"/>
      <c r="BI37" s="266"/>
      <c r="BJ37" s="266"/>
      <c r="BK37" s="266"/>
      <c r="BL37" s="266"/>
      <c r="BM37" s="266"/>
      <c r="BN37" s="266"/>
      <c r="BO37" s="266"/>
      <c r="BP37" s="266"/>
      <c r="BR37" s="377"/>
    </row>
    <row r="38" spans="1:70" s="291" customFormat="1">
      <c r="B38" s="292" t="s">
        <v>120</v>
      </c>
      <c r="C38" s="292">
        <v>950</v>
      </c>
      <c r="D38" s="292">
        <v>1113</v>
      </c>
      <c r="E38" s="292">
        <v>1447</v>
      </c>
      <c r="F38" s="292">
        <v>963</v>
      </c>
      <c r="G38" s="293">
        <v>912</v>
      </c>
      <c r="H38" s="293">
        <v>798</v>
      </c>
      <c r="I38" s="293">
        <v>778</v>
      </c>
      <c r="J38" s="293">
        <v>650</v>
      </c>
      <c r="K38" s="293">
        <v>803</v>
      </c>
      <c r="L38" s="293">
        <v>903</v>
      </c>
      <c r="M38" s="293">
        <v>919</v>
      </c>
      <c r="N38" s="293">
        <v>863</v>
      </c>
      <c r="O38" s="293">
        <v>949</v>
      </c>
      <c r="P38" s="293">
        <v>958</v>
      </c>
      <c r="Q38" s="293">
        <v>1039</v>
      </c>
      <c r="R38" s="293">
        <v>1068</v>
      </c>
      <c r="S38" s="293">
        <v>1149</v>
      </c>
      <c r="T38" s="293">
        <v>1274</v>
      </c>
      <c r="U38" s="293">
        <v>1322</v>
      </c>
      <c r="V38" s="293">
        <v>1219</v>
      </c>
      <c r="W38" s="293">
        <v>1144</v>
      </c>
      <c r="X38" s="293">
        <v>1332</v>
      </c>
      <c r="Y38" s="293">
        <v>1426</v>
      </c>
      <c r="Z38" s="293">
        <v>1464</v>
      </c>
      <c r="AA38" s="293">
        <v>1237</v>
      </c>
      <c r="AB38" s="292">
        <v>1174</v>
      </c>
      <c r="AC38" s="293">
        <v>1303</v>
      </c>
      <c r="AD38" s="293">
        <v>1364</v>
      </c>
      <c r="AE38" s="293">
        <v>1320</v>
      </c>
      <c r="AF38" s="293">
        <v>1243</v>
      </c>
      <c r="AG38" s="293">
        <v>1434</v>
      </c>
      <c r="AH38" s="293">
        <v>1481</v>
      </c>
      <c r="AI38" s="293">
        <v>1236</v>
      </c>
      <c r="AJ38" s="293">
        <v>1210</v>
      </c>
      <c r="AK38" s="293">
        <v>1120</v>
      </c>
      <c r="AL38" s="293">
        <v>1210</v>
      </c>
      <c r="AM38" s="293">
        <v>1003</v>
      </c>
      <c r="AN38" s="293">
        <v>968</v>
      </c>
      <c r="AO38" s="293">
        <v>930</v>
      </c>
      <c r="AP38" s="293">
        <v>1125</v>
      </c>
      <c r="AQ38" s="293">
        <v>967</v>
      </c>
      <c r="AR38" s="293">
        <v>1108</v>
      </c>
      <c r="AS38" s="293">
        <v>908</v>
      </c>
      <c r="AT38" s="293">
        <v>818.79834890994516</v>
      </c>
      <c r="AU38" s="293">
        <v>739</v>
      </c>
      <c r="AV38" s="293">
        <v>840</v>
      </c>
      <c r="AW38" s="293">
        <v>771</v>
      </c>
      <c r="AX38" s="293">
        <v>908</v>
      </c>
      <c r="AY38" s="293">
        <v>699</v>
      </c>
      <c r="AZ38" s="293">
        <v>554</v>
      </c>
      <c r="BA38" s="293">
        <v>1252</v>
      </c>
      <c r="BB38" s="293">
        <v>1325.8911215057374</v>
      </c>
      <c r="BC38" s="293">
        <v>1448.9008698100001</v>
      </c>
      <c r="BD38" s="293">
        <v>1307.6327518099997</v>
      </c>
      <c r="BE38" s="293">
        <v>1860.1730419100004</v>
      </c>
      <c r="BF38" s="293">
        <v>2240.0591712999994</v>
      </c>
      <c r="BG38" s="293">
        <v>1752.8851916200006</v>
      </c>
      <c r="BH38" s="293">
        <v>1893.953552259999</v>
      </c>
      <c r="BI38" s="293">
        <v>1972.1647678600002</v>
      </c>
      <c r="BJ38" s="293">
        <v>1560.6877351799999</v>
      </c>
      <c r="BK38" s="293">
        <v>1617.0285511900001</v>
      </c>
      <c r="BL38" s="293">
        <v>1608.6230996300005</v>
      </c>
      <c r="BM38" s="293">
        <v>1566.3662441468489</v>
      </c>
      <c r="BN38" s="293">
        <v>326.13252142990848</v>
      </c>
      <c r="BO38" s="293">
        <v>1190.5975731793019</v>
      </c>
      <c r="BP38" s="293">
        <v>1404.902053735625</v>
      </c>
      <c r="BR38" s="377"/>
    </row>
    <row r="39" spans="1:70" s="291" customFormat="1">
      <c r="B39" s="267" t="s">
        <v>391</v>
      </c>
      <c r="C39" s="471">
        <f t="shared" ref="C39" si="164">C40-C38</f>
        <v>-769</v>
      </c>
      <c r="D39" s="471">
        <f t="shared" ref="D39" si="165">D40-D38</f>
        <v>-817</v>
      </c>
      <c r="E39" s="471">
        <f t="shared" ref="E39" si="166">E40-E38</f>
        <v>-1009</v>
      </c>
      <c r="F39" s="471">
        <f t="shared" ref="F39" si="167">F40-F38</f>
        <v>-924</v>
      </c>
      <c r="G39" s="471">
        <f t="shared" ref="G39" si="168">G40-G38</f>
        <v>-964</v>
      </c>
      <c r="H39" s="471">
        <f t="shared" ref="H39" si="169">H40-H38</f>
        <v>-824</v>
      </c>
      <c r="I39" s="471">
        <f t="shared" ref="I39" si="170">I40-I38</f>
        <v>-696</v>
      </c>
      <c r="J39" s="471">
        <f t="shared" ref="J39" si="171">J40-J38</f>
        <v>-587</v>
      </c>
      <c r="K39" s="471">
        <f t="shared" ref="K39" si="172">K40-K38</f>
        <v>-688</v>
      </c>
      <c r="L39" s="471">
        <f t="shared" ref="L39" si="173">L40-L38</f>
        <v>-712</v>
      </c>
      <c r="M39" s="471">
        <f t="shared" ref="M39" si="174">M40-M38</f>
        <v>-827</v>
      </c>
      <c r="N39" s="471">
        <f t="shared" ref="N39" si="175">N40-N38</f>
        <v>-793</v>
      </c>
      <c r="O39" s="471">
        <f t="shared" ref="O39" si="176">O40-O38</f>
        <v>-817</v>
      </c>
      <c r="P39" s="471">
        <f t="shared" ref="P39" si="177">P40-P38</f>
        <v>-837</v>
      </c>
      <c r="Q39" s="471">
        <f t="shared" ref="Q39" si="178">Q40-Q38</f>
        <v>-926</v>
      </c>
      <c r="R39" s="471">
        <f t="shared" ref="R39" si="179">R40-R38</f>
        <v>-923</v>
      </c>
      <c r="S39" s="471">
        <f t="shared" ref="S39" si="180">S40-S38</f>
        <v>-1035</v>
      </c>
      <c r="T39" s="471">
        <f t="shared" ref="T39" si="181">T40-T38</f>
        <v>-1161</v>
      </c>
      <c r="U39" s="471">
        <f t="shared" ref="U39" si="182">U40-U38</f>
        <v>-1264</v>
      </c>
      <c r="V39" s="471">
        <f t="shared" ref="V39" si="183">V40-V38</f>
        <v>-1175</v>
      </c>
      <c r="W39" s="471">
        <f t="shared" ref="W39" si="184">W40-W38</f>
        <v>-1049</v>
      </c>
      <c r="X39" s="471">
        <f t="shared" ref="X39" si="185">X40-X38</f>
        <v>-1193</v>
      </c>
      <c r="Y39" s="471">
        <f t="shared" ref="Y39" si="186">Y40-Y38</f>
        <v>-1264</v>
      </c>
      <c r="Z39" s="471">
        <f t="shared" ref="Z39" si="187">Z40-Z38</f>
        <v>-1295</v>
      </c>
      <c r="AA39" s="471">
        <f t="shared" ref="AA39" si="188">AA40-AA38</f>
        <v>-1056</v>
      </c>
      <c r="AB39" s="471">
        <f t="shared" ref="AB39" si="189">AB40-AB38</f>
        <v>-1025</v>
      </c>
      <c r="AC39" s="471">
        <f t="shared" ref="AC39" si="190">AC40-AC38</f>
        <v>-1149</v>
      </c>
      <c r="AD39" s="471">
        <f t="shared" ref="AD39" si="191">AD40-AD38</f>
        <v>-1193</v>
      </c>
      <c r="AE39" s="471">
        <f t="shared" ref="AE39" si="192">AE40-AE38</f>
        <v>-1164</v>
      </c>
      <c r="AF39" s="471">
        <f t="shared" ref="AF39" si="193">AF40-AF38</f>
        <v>-1116</v>
      </c>
      <c r="AG39" s="471">
        <f t="shared" ref="AG39" si="194">AG40-AG38</f>
        <v>-1269</v>
      </c>
      <c r="AH39" s="471">
        <f t="shared" ref="AH39" si="195">AH40-AH38</f>
        <v>-1252</v>
      </c>
      <c r="AI39" s="471">
        <f t="shared" ref="AI39" si="196">AI40-AI38</f>
        <v>-1031</v>
      </c>
      <c r="AJ39" s="471">
        <f t="shared" ref="AJ39" si="197">AJ40-AJ38</f>
        <v>-1025</v>
      </c>
      <c r="AK39" s="471">
        <f t="shared" ref="AK39" si="198">AK40-AK38</f>
        <v>-981</v>
      </c>
      <c r="AL39" s="471">
        <f t="shared" ref="AL39" si="199">AL40-AL38</f>
        <v>-1065</v>
      </c>
      <c r="AM39" s="471">
        <f t="shared" ref="AM39" si="200">AM40-AM38</f>
        <v>-901</v>
      </c>
      <c r="AN39" s="471">
        <f t="shared" ref="AN39" si="201">AN40-AN38</f>
        <v>-850</v>
      </c>
      <c r="AO39" s="471">
        <f t="shared" ref="AO39" si="202">AO40-AO38</f>
        <v>-801</v>
      </c>
      <c r="AP39" s="471">
        <f t="shared" ref="AP39" si="203">AP40-AP38</f>
        <v>-972</v>
      </c>
      <c r="AQ39" s="471">
        <f t="shared" ref="AQ39" si="204">AQ40-AQ38</f>
        <v>-811</v>
      </c>
      <c r="AR39" s="471">
        <f t="shared" ref="AR39" si="205">AR40-AR38</f>
        <v>-957</v>
      </c>
      <c r="AS39" s="471">
        <f t="shared" ref="AS39" si="206">AS40-AS38</f>
        <v>-762</v>
      </c>
      <c r="AT39" s="471">
        <f t="shared" ref="AT39" si="207">AT40-AT38</f>
        <v>-701.01647586565036</v>
      </c>
      <c r="AU39" s="471">
        <f t="shared" ref="AU39" si="208">AU40-AU38</f>
        <v>-629</v>
      </c>
      <c r="AV39" s="471">
        <f t="shared" ref="AV39" si="209">AV40-AV38</f>
        <v>-719</v>
      </c>
      <c r="AW39" s="471">
        <f t="shared" ref="AW39" si="210">AW40-AW38</f>
        <v>-643</v>
      </c>
      <c r="AX39" s="471">
        <f t="shared" ref="AX39" si="211">AX40-AX38</f>
        <v>-770</v>
      </c>
      <c r="AY39" s="471">
        <f t="shared" ref="AY39" si="212">AY40-AY38</f>
        <v>-594</v>
      </c>
      <c r="AZ39" s="471">
        <f t="shared" ref="AZ39" si="213">AZ40-AZ38</f>
        <v>-471</v>
      </c>
      <c r="BA39" s="471">
        <f t="shared" ref="BA39" si="214">BA40-BA38</f>
        <v>-977</v>
      </c>
      <c r="BB39" s="471">
        <f t="shared" ref="BB39" si="215">BB40-BB38</f>
        <v>-973.94420127799663</v>
      </c>
      <c r="BC39" s="471">
        <f t="shared" ref="BC39" si="216">BC40-BC38</f>
        <v>-1062.1020200473749</v>
      </c>
      <c r="BD39" s="471">
        <f t="shared" ref="BD39:BK39" si="217">BD40-BD38</f>
        <v>-1002.2180838731675</v>
      </c>
      <c r="BE39" s="471">
        <f t="shared" si="217"/>
        <v>-1437.5815546904105</v>
      </c>
      <c r="BF39" s="471">
        <f t="shared" si="217"/>
        <v>-1830.9508706699994</v>
      </c>
      <c r="BG39" s="471">
        <f t="shared" si="217"/>
        <v>-1404.6692400116003</v>
      </c>
      <c r="BH39" s="471">
        <f t="shared" si="217"/>
        <v>-1374.5383013183994</v>
      </c>
      <c r="BI39" s="471">
        <f t="shared" si="217"/>
        <v>-1511.4733454200004</v>
      </c>
      <c r="BJ39" s="471">
        <f t="shared" si="217"/>
        <v>-1241.4626963799985</v>
      </c>
      <c r="BK39" s="471">
        <f t="shared" si="217"/>
        <v>-1244.1201658625</v>
      </c>
      <c r="BL39" s="471">
        <f>BL40-BL38</f>
        <v>-1284.1240345475001</v>
      </c>
      <c r="BM39" s="471">
        <f t="shared" ref="BM39:BP39" si="218">BM40-BM38</f>
        <v>-1182.5119222248968</v>
      </c>
      <c r="BN39" s="471">
        <f t="shared" si="218"/>
        <v>-303.25407815878486</v>
      </c>
      <c r="BO39" s="471">
        <f t="shared" si="218"/>
        <v>-936.99995184522686</v>
      </c>
      <c r="BP39" s="471">
        <f t="shared" si="218"/>
        <v>-1214.8771904340656</v>
      </c>
      <c r="BR39" s="377"/>
    </row>
    <row r="40" spans="1:70">
      <c r="B40" s="269" t="s">
        <v>121</v>
      </c>
      <c r="C40" s="464">
        <v>181</v>
      </c>
      <c r="D40" s="464">
        <v>296</v>
      </c>
      <c r="E40" s="464">
        <v>438</v>
      </c>
      <c r="F40" s="464">
        <v>39</v>
      </c>
      <c r="G40" s="464">
        <v>-52</v>
      </c>
      <c r="H40" s="464">
        <v>-26</v>
      </c>
      <c r="I40" s="464">
        <v>82</v>
      </c>
      <c r="J40" s="464">
        <v>63</v>
      </c>
      <c r="K40" s="464">
        <v>115</v>
      </c>
      <c r="L40" s="464">
        <v>191</v>
      </c>
      <c r="M40" s="464">
        <v>92</v>
      </c>
      <c r="N40" s="464">
        <v>70</v>
      </c>
      <c r="O40" s="464">
        <v>132</v>
      </c>
      <c r="P40" s="464">
        <v>121</v>
      </c>
      <c r="Q40" s="464">
        <v>113</v>
      </c>
      <c r="R40" s="464">
        <v>145</v>
      </c>
      <c r="S40" s="464">
        <v>114</v>
      </c>
      <c r="T40" s="464">
        <v>113</v>
      </c>
      <c r="U40" s="464">
        <v>58</v>
      </c>
      <c r="V40" s="464">
        <v>44</v>
      </c>
      <c r="W40" s="464">
        <v>95</v>
      </c>
      <c r="X40" s="464">
        <v>139</v>
      </c>
      <c r="Y40" s="464">
        <v>162</v>
      </c>
      <c r="Z40" s="464">
        <v>169</v>
      </c>
      <c r="AA40" s="464">
        <v>181</v>
      </c>
      <c r="AB40" s="464">
        <v>149</v>
      </c>
      <c r="AC40" s="464">
        <v>154</v>
      </c>
      <c r="AD40" s="464">
        <v>171</v>
      </c>
      <c r="AE40" s="464">
        <v>156</v>
      </c>
      <c r="AF40" s="464">
        <v>127</v>
      </c>
      <c r="AG40" s="464">
        <v>165</v>
      </c>
      <c r="AH40" s="464">
        <v>229</v>
      </c>
      <c r="AI40" s="464">
        <v>205</v>
      </c>
      <c r="AJ40" s="464">
        <v>185</v>
      </c>
      <c r="AK40" s="464">
        <v>139</v>
      </c>
      <c r="AL40" s="464">
        <v>145</v>
      </c>
      <c r="AM40" s="464">
        <v>102</v>
      </c>
      <c r="AN40" s="464">
        <v>118</v>
      </c>
      <c r="AO40" s="464">
        <v>129</v>
      </c>
      <c r="AP40" s="464">
        <v>153</v>
      </c>
      <c r="AQ40" s="464">
        <v>156</v>
      </c>
      <c r="AR40" s="464">
        <v>151</v>
      </c>
      <c r="AS40" s="464">
        <v>146</v>
      </c>
      <c r="AT40" s="464">
        <v>117.7818730442948</v>
      </c>
      <c r="AU40" s="464">
        <v>110</v>
      </c>
      <c r="AV40" s="464">
        <v>121</v>
      </c>
      <c r="AW40" s="464">
        <v>128</v>
      </c>
      <c r="AX40" s="464">
        <v>138</v>
      </c>
      <c r="AY40" s="464">
        <v>105</v>
      </c>
      <c r="AZ40" s="464">
        <v>83</v>
      </c>
      <c r="BA40" s="464">
        <v>275</v>
      </c>
      <c r="BB40" s="464">
        <v>351.94692022774075</v>
      </c>
      <c r="BC40" s="464">
        <v>386.7988497626252</v>
      </c>
      <c r="BD40" s="464">
        <v>305.41466793683219</v>
      </c>
      <c r="BE40" s="464">
        <v>422.59148721958991</v>
      </c>
      <c r="BF40" s="464">
        <v>409.10830063000003</v>
      </c>
      <c r="BG40" s="464">
        <v>348.21595160840025</v>
      </c>
      <c r="BH40" s="464">
        <v>519.41525094159965</v>
      </c>
      <c r="BI40" s="464">
        <v>460.69142243999977</v>
      </c>
      <c r="BJ40" s="464">
        <v>319.22503880000136</v>
      </c>
      <c r="BK40" s="464">
        <v>372.90838532750013</v>
      </c>
      <c r="BL40" s="464">
        <v>324.49906508250046</v>
      </c>
      <c r="BM40" s="464">
        <v>383.85432192195208</v>
      </c>
      <c r="BN40" s="464">
        <v>22.878443271123615</v>
      </c>
      <c r="BO40" s="464">
        <v>253.59762133407503</v>
      </c>
      <c r="BP40" s="464">
        <v>190.02486330155944</v>
      </c>
      <c r="BR40" s="377"/>
    </row>
    <row r="41" spans="1:70" ht="14.5">
      <c r="A41" s="294"/>
      <c r="B41" s="267" t="s">
        <v>138</v>
      </c>
      <c r="C41" s="278">
        <v>156</v>
      </c>
      <c r="D41" s="278">
        <v>289</v>
      </c>
      <c r="E41" s="278">
        <v>403</v>
      </c>
      <c r="F41" s="278">
        <v>-42</v>
      </c>
      <c r="G41" s="278">
        <v>-139</v>
      </c>
      <c r="H41" s="278">
        <v>-95</v>
      </c>
      <c r="I41" s="278">
        <v>40</v>
      </c>
      <c r="J41" s="278">
        <v>29</v>
      </c>
      <c r="K41" s="278">
        <v>108</v>
      </c>
      <c r="L41" s="278">
        <v>191</v>
      </c>
      <c r="M41" s="278">
        <v>72</v>
      </c>
      <c r="N41" s="278">
        <v>48</v>
      </c>
      <c r="O41" s="278">
        <v>115</v>
      </c>
      <c r="P41" s="278">
        <v>121</v>
      </c>
      <c r="Q41" s="278">
        <v>79</v>
      </c>
      <c r="R41" s="278">
        <v>95</v>
      </c>
      <c r="S41" s="278">
        <v>92</v>
      </c>
      <c r="T41" s="278">
        <v>70</v>
      </c>
      <c r="U41" s="278">
        <v>-3</v>
      </c>
      <c r="V41" s="278">
        <v>21</v>
      </c>
      <c r="W41" s="278">
        <v>53</v>
      </c>
      <c r="X41" s="278">
        <v>109</v>
      </c>
      <c r="Y41" s="278">
        <v>131</v>
      </c>
      <c r="Z41" s="278">
        <v>135</v>
      </c>
      <c r="AA41" s="278">
        <v>158</v>
      </c>
      <c r="AB41" s="278">
        <v>127</v>
      </c>
      <c r="AC41" s="278">
        <v>119</v>
      </c>
      <c r="AD41" s="470">
        <v>125</v>
      </c>
      <c r="AE41" s="470">
        <v>143</v>
      </c>
      <c r="AF41" s="470">
        <v>114</v>
      </c>
      <c r="AG41" s="470">
        <v>154</v>
      </c>
      <c r="AH41" s="470">
        <v>225</v>
      </c>
      <c r="AI41" s="470">
        <v>208</v>
      </c>
      <c r="AJ41" s="470">
        <v>212</v>
      </c>
      <c r="AK41" s="470">
        <v>170</v>
      </c>
      <c r="AL41" s="470">
        <v>132</v>
      </c>
      <c r="AM41" s="470">
        <v>119</v>
      </c>
      <c r="AN41" s="470">
        <v>126</v>
      </c>
      <c r="AO41" s="470">
        <v>147</v>
      </c>
      <c r="AP41" s="470">
        <v>175</v>
      </c>
      <c r="AQ41" s="470">
        <v>187</v>
      </c>
      <c r="AR41" s="470">
        <v>179</v>
      </c>
      <c r="AS41" s="470">
        <v>185</v>
      </c>
      <c r="AT41" s="470">
        <v>128.06965703602907</v>
      </c>
      <c r="AU41" s="470">
        <v>157</v>
      </c>
      <c r="AV41" s="470">
        <v>168</v>
      </c>
      <c r="AW41" s="470">
        <v>165</v>
      </c>
      <c r="AX41" s="470">
        <v>182</v>
      </c>
      <c r="AY41" s="470">
        <v>164</v>
      </c>
      <c r="AZ41" s="470">
        <v>145</v>
      </c>
      <c r="BA41" s="470">
        <v>376</v>
      </c>
      <c r="BB41" s="470">
        <v>454</v>
      </c>
      <c r="BC41" s="470">
        <v>550.47403867442142</v>
      </c>
      <c r="BD41" s="470">
        <v>493.96972984631901</v>
      </c>
      <c r="BE41" s="470">
        <v>601.82352177494158</v>
      </c>
      <c r="BF41" s="470">
        <v>520.96415285555315</v>
      </c>
      <c r="BG41" s="470">
        <v>482.80170349996149</v>
      </c>
      <c r="BH41" s="470">
        <v>739.66674187520982</v>
      </c>
      <c r="BI41" s="470">
        <v>572.67742641138204</v>
      </c>
      <c r="BJ41" s="470">
        <v>353.64450909189509</v>
      </c>
      <c r="BK41" s="470">
        <v>489.13650305238576</v>
      </c>
      <c r="BL41" s="470">
        <v>480.58044522894465</v>
      </c>
      <c r="BM41" s="470">
        <v>502.09353260455219</v>
      </c>
      <c r="BN41" s="470">
        <v>135.27630166401718</v>
      </c>
      <c r="BO41" s="470">
        <v>286.12127347992953</v>
      </c>
      <c r="BP41" s="470">
        <v>227.05314882720864</v>
      </c>
      <c r="BR41" s="377"/>
    </row>
    <row r="42" spans="1:70">
      <c r="B42" s="269" t="s">
        <v>58</v>
      </c>
      <c r="C42" s="464">
        <v>27</v>
      </c>
      <c r="D42" s="464">
        <v>26</v>
      </c>
      <c r="E42" s="464">
        <v>25</v>
      </c>
      <c r="F42" s="464">
        <v>36</v>
      </c>
      <c r="G42" s="464">
        <v>17</v>
      </c>
      <c r="H42" s="464">
        <v>24</v>
      </c>
      <c r="I42" s="464">
        <v>22</v>
      </c>
      <c r="J42" s="464">
        <v>22</v>
      </c>
      <c r="K42" s="464">
        <v>33</v>
      </c>
      <c r="L42" s="464">
        <v>36</v>
      </c>
      <c r="M42" s="464">
        <v>35</v>
      </c>
      <c r="N42" s="464">
        <v>33</v>
      </c>
      <c r="O42" s="464">
        <v>31</v>
      </c>
      <c r="P42" s="464">
        <v>30</v>
      </c>
      <c r="Q42" s="464">
        <v>30</v>
      </c>
      <c r="R42" s="464">
        <v>34</v>
      </c>
      <c r="S42" s="464">
        <v>38</v>
      </c>
      <c r="T42" s="464">
        <v>42</v>
      </c>
      <c r="U42" s="464">
        <v>40</v>
      </c>
      <c r="V42" s="464">
        <v>34</v>
      </c>
      <c r="W42" s="464">
        <v>41</v>
      </c>
      <c r="X42" s="464">
        <v>46</v>
      </c>
      <c r="Y42" s="464">
        <v>50</v>
      </c>
      <c r="Z42" s="464">
        <v>49</v>
      </c>
      <c r="AA42" s="464">
        <v>46</v>
      </c>
      <c r="AB42" s="464">
        <v>45</v>
      </c>
      <c r="AC42" s="464">
        <v>45</v>
      </c>
      <c r="AD42" s="464">
        <v>50</v>
      </c>
      <c r="AE42" s="464">
        <v>53</v>
      </c>
      <c r="AF42" s="464">
        <v>43</v>
      </c>
      <c r="AG42" s="464">
        <v>44</v>
      </c>
      <c r="AH42" s="464">
        <v>52</v>
      </c>
      <c r="AI42" s="464">
        <v>50</v>
      </c>
      <c r="AJ42" s="464">
        <v>46</v>
      </c>
      <c r="AK42" s="464">
        <v>42</v>
      </c>
      <c r="AL42" s="464">
        <v>48</v>
      </c>
      <c r="AM42" s="464">
        <v>43</v>
      </c>
      <c r="AN42" s="464">
        <v>38</v>
      </c>
      <c r="AO42" s="464">
        <v>32</v>
      </c>
      <c r="AP42" s="464">
        <v>41</v>
      </c>
      <c r="AQ42" s="464">
        <v>26</v>
      </c>
      <c r="AR42" s="464">
        <v>27</v>
      </c>
      <c r="AS42" s="464">
        <v>23</v>
      </c>
      <c r="AT42" s="464">
        <v>21</v>
      </c>
      <c r="AU42" s="464">
        <v>28</v>
      </c>
      <c r="AV42" s="464">
        <v>31</v>
      </c>
      <c r="AW42" s="464">
        <v>29</v>
      </c>
      <c r="AX42" s="464">
        <v>31</v>
      </c>
      <c r="AY42" s="464">
        <v>32</v>
      </c>
      <c r="AZ42" s="464">
        <v>37</v>
      </c>
      <c r="BA42" s="464">
        <v>35</v>
      </c>
      <c r="BB42" s="464">
        <v>38.019250297333528</v>
      </c>
      <c r="BC42" s="464">
        <v>52.522110757375003</v>
      </c>
      <c r="BD42" s="464">
        <v>49.947539223167013</v>
      </c>
      <c r="BE42" s="464">
        <v>54.238963420410997</v>
      </c>
      <c r="BF42" s="464">
        <v>56.292812050000009</v>
      </c>
      <c r="BG42" s="464">
        <v>48.385290161599997</v>
      </c>
      <c r="BH42" s="464">
        <v>65.17826810839999</v>
      </c>
      <c r="BI42" s="464">
        <v>65.308424459999983</v>
      </c>
      <c r="BJ42" s="464">
        <v>53.137780490000011</v>
      </c>
      <c r="BK42" s="464">
        <v>60.788649922499999</v>
      </c>
      <c r="BL42" s="464">
        <v>56.244017447499985</v>
      </c>
      <c r="BM42" s="464">
        <v>60.069951887839949</v>
      </c>
      <c r="BN42" s="464">
        <v>17.927624621834667</v>
      </c>
      <c r="BO42" s="464">
        <v>58.404083187229574</v>
      </c>
      <c r="BP42" s="464">
        <v>75.468431713851487</v>
      </c>
      <c r="BR42" s="377"/>
    </row>
    <row r="43" spans="1:70" ht="9" customHeight="1">
      <c r="B43" s="267"/>
      <c r="C43" s="268"/>
      <c r="D43" s="268"/>
      <c r="E43" s="268"/>
      <c r="F43" s="268"/>
      <c r="G43" s="268"/>
      <c r="H43" s="268"/>
      <c r="I43" s="268"/>
      <c r="J43" s="268"/>
      <c r="K43" s="268"/>
      <c r="L43" s="268"/>
      <c r="M43" s="268"/>
      <c r="N43" s="268"/>
      <c r="O43" s="268"/>
      <c r="P43" s="268"/>
      <c r="Q43" s="268"/>
      <c r="R43" s="268"/>
      <c r="S43" s="268"/>
      <c r="T43" s="268"/>
      <c r="U43" s="268"/>
      <c r="V43" s="268"/>
      <c r="W43" s="268"/>
      <c r="X43" s="268"/>
      <c r="Y43" s="268"/>
      <c r="Z43" s="268"/>
      <c r="AA43" s="268"/>
      <c r="AB43" s="268"/>
      <c r="AC43" s="268"/>
      <c r="AD43" s="268"/>
      <c r="AE43" s="268"/>
      <c r="AF43" s="268"/>
      <c r="AG43" s="268"/>
      <c r="AH43" s="268"/>
      <c r="AI43" s="268"/>
      <c r="AJ43" s="268"/>
      <c r="AK43" s="268"/>
      <c r="AL43" s="268"/>
      <c r="AM43" s="268"/>
      <c r="AN43" s="268"/>
      <c r="AO43" s="268"/>
      <c r="AP43" s="268"/>
      <c r="AQ43" s="268"/>
      <c r="AR43" s="268"/>
      <c r="AS43" s="268"/>
      <c r="AT43" s="268"/>
      <c r="AU43" s="268"/>
      <c r="AV43" s="268"/>
      <c r="AW43" s="268"/>
      <c r="AX43" s="268"/>
      <c r="AY43" s="268"/>
      <c r="AZ43" s="268"/>
      <c r="BA43" s="268"/>
      <c r="BB43" s="268"/>
      <c r="BC43" s="268"/>
      <c r="BD43" s="268"/>
      <c r="BE43" s="268"/>
      <c r="BF43" s="268"/>
      <c r="BG43" s="268"/>
      <c r="BH43" s="268"/>
      <c r="BI43" s="268"/>
      <c r="BJ43" s="268"/>
      <c r="BK43" s="268"/>
      <c r="BL43" s="268"/>
      <c r="BM43" s="268"/>
      <c r="BN43" s="268"/>
      <c r="BO43" s="268"/>
      <c r="BP43" s="268"/>
      <c r="BR43" s="377"/>
    </row>
    <row r="44" spans="1:70" ht="14.5">
      <c r="B44" s="347" t="s">
        <v>208</v>
      </c>
      <c r="C44" s="350"/>
      <c r="D44" s="350"/>
      <c r="E44" s="350"/>
      <c r="F44" s="350"/>
      <c r="G44" s="351"/>
      <c r="H44" s="351"/>
      <c r="I44" s="351"/>
      <c r="J44" s="351"/>
      <c r="K44" s="351"/>
      <c r="L44" s="351"/>
      <c r="M44" s="351"/>
      <c r="N44" s="351"/>
      <c r="O44" s="351"/>
      <c r="P44" s="351"/>
      <c r="Q44" s="351"/>
      <c r="R44" s="351"/>
      <c r="S44" s="351"/>
      <c r="T44" s="351"/>
      <c r="U44" s="351"/>
      <c r="V44" s="351"/>
      <c r="W44" s="351"/>
      <c r="X44" s="351"/>
      <c r="Y44" s="351"/>
      <c r="Z44" s="351"/>
      <c r="AA44" s="352"/>
      <c r="AB44" s="352"/>
      <c r="AC44" s="352"/>
      <c r="AD44" s="352"/>
      <c r="AE44" s="352"/>
      <c r="AF44" s="352"/>
      <c r="AG44" s="352"/>
      <c r="AH44" s="352"/>
      <c r="AI44" s="352"/>
      <c r="AJ44" s="352"/>
      <c r="AK44" s="352"/>
      <c r="AL44" s="352"/>
      <c r="AM44" s="352"/>
      <c r="AN44" s="352"/>
      <c r="AO44" s="352"/>
      <c r="AP44" s="352"/>
      <c r="AQ44" s="353"/>
      <c r="AR44" s="353">
        <v>463.73056994818648</v>
      </c>
      <c r="AS44" s="353">
        <v>653.71024734982325</v>
      </c>
      <c r="AT44" s="353">
        <v>488.1412537557303</v>
      </c>
      <c r="AU44" s="353">
        <v>643.44262295081967</v>
      </c>
      <c r="AV44" s="353">
        <v>641.02326912703359</v>
      </c>
      <c r="AW44" s="353">
        <v>591.95253643948217</v>
      </c>
      <c r="AX44" s="353">
        <v>664.23357664233572</v>
      </c>
      <c r="AY44" s="353">
        <v>811.88118811881191</v>
      </c>
      <c r="AZ44" s="353">
        <v>483.33333333333331</v>
      </c>
      <c r="BA44" s="353">
        <v>1253.3333333333335</v>
      </c>
      <c r="BB44" s="353">
        <v>1371.6012084592144</v>
      </c>
      <c r="BC44" s="353">
        <v>1857.3104387539856</v>
      </c>
      <c r="BD44" s="353">
        <v>1842.185663011822</v>
      </c>
      <c r="BE44" s="353">
        <v>1893.7826373900618</v>
      </c>
      <c r="BF44" s="353">
        <v>1398.8532696501179</v>
      </c>
      <c r="BG44" s="353">
        <v>1452.2983875871635</v>
      </c>
      <c r="BH44" s="353">
        <v>2529.1184417267227</v>
      </c>
      <c r="BI44" s="353">
        <v>1926.2459355989831</v>
      </c>
      <c r="BJ44" s="353">
        <v>1219.1723081305811</v>
      </c>
      <c r="BK44" s="353">
        <f>(BK41/'5 - Vendas'!BL14)*1000</f>
        <v>1739.2910072662298</v>
      </c>
      <c r="BL44" s="353">
        <f>(BL41/'5 - Vendas'!BM14)*1000</f>
        <v>1545.1231638834572</v>
      </c>
      <c r="BM44" s="353">
        <f>(BM41/'5 - Vendas'!BN14)*1000</f>
        <v>1734.2782217998899</v>
      </c>
      <c r="BN44" s="353">
        <f>(BN41/'5 - Vendas'!BO14)*1000</f>
        <v>556.10664494300397</v>
      </c>
      <c r="BO44" s="353">
        <f>(BO41/'5 - Vendas'!BP14)*1000</f>
        <v>1260.4461386781036</v>
      </c>
      <c r="BP44" s="353">
        <v>914</v>
      </c>
      <c r="BR44" s="377"/>
    </row>
    <row r="45" spans="1:70" s="262" customFormat="1">
      <c r="B45" s="283"/>
      <c r="C45" s="284"/>
      <c r="D45" s="285"/>
      <c r="E45" s="285"/>
      <c r="F45" s="285"/>
      <c r="G45" s="285"/>
      <c r="H45" s="285"/>
      <c r="I45" s="285"/>
      <c r="J45" s="285"/>
      <c r="K45" s="285"/>
      <c r="L45" s="285"/>
      <c r="M45" s="285"/>
      <c r="N45" s="285"/>
      <c r="O45" s="285"/>
      <c r="P45" s="285"/>
      <c r="Q45" s="285"/>
      <c r="R45" s="285"/>
      <c r="S45" s="285"/>
      <c r="T45" s="285"/>
      <c r="U45" s="285"/>
      <c r="V45" s="285"/>
      <c r="W45" s="285"/>
      <c r="X45" s="285"/>
      <c r="Y45" s="285"/>
      <c r="Z45" s="285"/>
      <c r="AA45" s="285"/>
      <c r="AB45" s="285"/>
      <c r="AC45" s="285"/>
      <c r="AD45" s="285"/>
      <c r="AE45" s="285"/>
      <c r="AF45" s="285"/>
      <c r="AG45" s="285"/>
      <c r="AH45" s="285"/>
      <c r="AI45" s="285"/>
      <c r="AJ45" s="285"/>
      <c r="AK45" s="285"/>
      <c r="AL45" s="285"/>
      <c r="AM45" s="285"/>
      <c r="AN45" s="285"/>
      <c r="AO45" s="285"/>
      <c r="AP45" s="285"/>
      <c r="AQ45" s="285"/>
      <c r="AR45" s="285"/>
      <c r="AS45" s="285"/>
      <c r="AT45" s="285"/>
      <c r="AU45" s="285"/>
      <c r="AV45" s="285"/>
      <c r="AW45" s="285"/>
      <c r="AX45" s="285"/>
      <c r="AY45" s="285"/>
      <c r="AZ45" s="285"/>
      <c r="BA45" s="285"/>
      <c r="BB45" s="285"/>
      <c r="BC45" s="285"/>
      <c r="BD45" s="285"/>
      <c r="BE45" s="285"/>
      <c r="BF45" s="285"/>
      <c r="BG45" s="285"/>
      <c r="BH45" s="285"/>
      <c r="BI45" s="285"/>
      <c r="BJ45" s="285"/>
      <c r="BK45" s="285"/>
      <c r="BL45" s="285"/>
      <c r="BM45" s="285"/>
      <c r="BN45" s="285"/>
      <c r="BO45" s="285"/>
      <c r="BP45" s="285"/>
      <c r="BR45" s="377"/>
    </row>
    <row r="46" spans="1:70" ht="14.5" customHeight="1">
      <c r="A46" s="260"/>
      <c r="B46" s="265" t="s">
        <v>78</v>
      </c>
      <c r="C46" s="266"/>
      <c r="D46" s="266"/>
      <c r="E46" s="266"/>
      <c r="F46" s="266"/>
      <c r="G46" s="266"/>
      <c r="H46" s="266"/>
      <c r="I46" s="266"/>
      <c r="J46" s="266"/>
      <c r="K46" s="266"/>
      <c r="L46" s="266"/>
      <c r="M46" s="266"/>
      <c r="N46" s="266"/>
      <c r="O46" s="266"/>
      <c r="P46" s="266"/>
      <c r="Q46" s="266"/>
      <c r="R46" s="266"/>
      <c r="S46" s="266"/>
      <c r="T46" s="266"/>
      <c r="U46" s="266"/>
      <c r="V46" s="266"/>
      <c r="W46" s="266"/>
      <c r="X46" s="266"/>
      <c r="Y46" s="266"/>
      <c r="Z46" s="266"/>
      <c r="AA46" s="266"/>
      <c r="AB46" s="266"/>
      <c r="AC46" s="266"/>
      <c r="AD46" s="266"/>
      <c r="AE46" s="266"/>
      <c r="AF46" s="266"/>
      <c r="AG46" s="266"/>
      <c r="AH46" s="266"/>
      <c r="AI46" s="266"/>
      <c r="AJ46" s="266"/>
      <c r="AK46" s="266"/>
      <c r="AL46" s="266"/>
      <c r="AM46" s="266"/>
      <c r="AN46" s="266"/>
      <c r="AO46" s="266"/>
      <c r="AP46" s="266"/>
      <c r="AQ46" s="266"/>
      <c r="AR46" s="266"/>
      <c r="AS46" s="266"/>
      <c r="AT46" s="266"/>
      <c r="AU46" s="266"/>
      <c r="AV46" s="266"/>
      <c r="AW46" s="266"/>
      <c r="AX46" s="266"/>
      <c r="AY46" s="266"/>
      <c r="AZ46" s="266"/>
      <c r="BA46" s="266"/>
      <c r="BB46" s="266"/>
      <c r="BC46" s="266"/>
      <c r="BD46" s="266"/>
      <c r="BE46" s="266"/>
      <c r="BF46" s="266"/>
      <c r="BG46" s="266"/>
      <c r="BH46" s="266"/>
      <c r="BI46" s="266"/>
      <c r="BJ46" s="266"/>
      <c r="BK46" s="266"/>
      <c r="BL46" s="266"/>
      <c r="BM46" s="266"/>
      <c r="BN46" s="266"/>
      <c r="BO46" s="266"/>
      <c r="BP46" s="266"/>
      <c r="BR46" s="377"/>
    </row>
    <row r="47" spans="1:70" s="291" customFormat="1">
      <c r="B47" s="292" t="s">
        <v>120</v>
      </c>
      <c r="C47" s="292">
        <v>1579</v>
      </c>
      <c r="D47" s="292">
        <v>2241</v>
      </c>
      <c r="E47" s="292">
        <v>2190</v>
      </c>
      <c r="F47" s="292">
        <v>1973</v>
      </c>
      <c r="G47" s="293">
        <v>1292</v>
      </c>
      <c r="H47" s="293">
        <v>1083</v>
      </c>
      <c r="I47" s="293">
        <v>1119</v>
      </c>
      <c r="J47" s="293">
        <v>1283</v>
      </c>
      <c r="K47" s="293">
        <v>1435</v>
      </c>
      <c r="L47" s="293">
        <v>1780</v>
      </c>
      <c r="M47" s="293">
        <v>1695</v>
      </c>
      <c r="N47" s="293">
        <v>1701</v>
      </c>
      <c r="O47" s="293">
        <v>1754</v>
      </c>
      <c r="P47" s="293">
        <v>2032</v>
      </c>
      <c r="Q47" s="293">
        <v>1868</v>
      </c>
      <c r="R47" s="293">
        <v>1863</v>
      </c>
      <c r="S47" s="293">
        <v>1855</v>
      </c>
      <c r="T47" s="293">
        <v>2070</v>
      </c>
      <c r="U47" s="293">
        <v>1750</v>
      </c>
      <c r="V47" s="293">
        <v>1713</v>
      </c>
      <c r="W47" s="293">
        <v>1813</v>
      </c>
      <c r="X47" s="293">
        <v>2122</v>
      </c>
      <c r="Y47" s="293">
        <v>2045</v>
      </c>
      <c r="Z47" s="293">
        <v>2044</v>
      </c>
      <c r="AA47" s="293">
        <v>2263</v>
      </c>
      <c r="AB47" s="292">
        <v>2182</v>
      </c>
      <c r="AC47" s="293">
        <v>2095</v>
      </c>
      <c r="AD47" s="293">
        <v>2104</v>
      </c>
      <c r="AE47" s="293">
        <v>2246</v>
      </c>
      <c r="AF47" s="293">
        <v>2257</v>
      </c>
      <c r="AG47" s="293">
        <v>2194</v>
      </c>
      <c r="AH47" s="293">
        <v>2185</v>
      </c>
      <c r="AI47" s="293">
        <v>2170</v>
      </c>
      <c r="AJ47" s="293">
        <v>1963</v>
      </c>
      <c r="AK47" s="293">
        <v>1386</v>
      </c>
      <c r="AL47" s="293">
        <v>1366</v>
      </c>
      <c r="AM47" s="293">
        <v>1357</v>
      </c>
      <c r="AN47" s="293">
        <v>1616</v>
      </c>
      <c r="AO47" s="293">
        <v>1648</v>
      </c>
      <c r="AP47" s="293">
        <v>1608</v>
      </c>
      <c r="AQ47" s="293">
        <v>1732</v>
      </c>
      <c r="AR47" s="293">
        <v>2133</v>
      </c>
      <c r="AS47" s="293">
        <v>2305</v>
      </c>
      <c r="AT47" s="293">
        <v>1988.6270488200016</v>
      </c>
      <c r="AU47" s="293">
        <v>1840</v>
      </c>
      <c r="AV47" s="293">
        <v>1844</v>
      </c>
      <c r="AW47" s="293">
        <v>1621</v>
      </c>
      <c r="AX47" s="293">
        <v>1397</v>
      </c>
      <c r="AY47" s="293">
        <v>1437</v>
      </c>
      <c r="AZ47" s="293">
        <v>893</v>
      </c>
      <c r="BA47" s="293">
        <v>1705</v>
      </c>
      <c r="BB47" s="293">
        <v>2060.7706466626069</v>
      </c>
      <c r="BC47" s="293">
        <v>2430.12033428</v>
      </c>
      <c r="BD47" s="293">
        <v>2649.82005966</v>
      </c>
      <c r="BE47" s="293">
        <v>2870.9906688400015</v>
      </c>
      <c r="BF47" s="293">
        <v>3029.2601900599998</v>
      </c>
      <c r="BG47" s="293">
        <v>3218.7601118700004</v>
      </c>
      <c r="BH47" s="293">
        <v>3657.19550316</v>
      </c>
      <c r="BI47" s="293">
        <v>3476.7999132199993</v>
      </c>
      <c r="BJ47" s="293">
        <v>3273.6623151900021</v>
      </c>
      <c r="BK47" s="293">
        <v>2948.4270353799998</v>
      </c>
      <c r="BL47" s="293">
        <v>3085.5466094799999</v>
      </c>
      <c r="BM47" s="293">
        <v>2771.1763700480515</v>
      </c>
      <c r="BN47" s="293">
        <v>2579.9797677086385</v>
      </c>
      <c r="BO47" s="293">
        <v>2608.4094836258314</v>
      </c>
      <c r="BP47" s="293">
        <v>2853.1429369421053</v>
      </c>
      <c r="BR47" s="377"/>
    </row>
    <row r="48" spans="1:70" s="291" customFormat="1">
      <c r="B48" s="267" t="s">
        <v>391</v>
      </c>
      <c r="C48" s="471">
        <f t="shared" ref="C48" si="219">C49-C47</f>
        <v>-1232</v>
      </c>
      <c r="D48" s="471">
        <f t="shared" ref="D48" si="220">D49-D47</f>
        <v>-1822</v>
      </c>
      <c r="E48" s="471">
        <f t="shared" ref="E48" si="221">E49-E47</f>
        <v>-1602</v>
      </c>
      <c r="F48" s="471">
        <f t="shared" ref="F48" si="222">F49-F47</f>
        <v>-1819</v>
      </c>
      <c r="G48" s="471">
        <f t="shared" ref="G48" si="223">G49-G47</f>
        <v>-1312</v>
      </c>
      <c r="H48" s="471">
        <f t="shared" ref="H48" si="224">H49-H47</f>
        <v>-1080</v>
      </c>
      <c r="I48" s="471">
        <f t="shared" ref="I48" si="225">I49-I47</f>
        <v>-939</v>
      </c>
      <c r="J48" s="471">
        <f t="shared" ref="J48" si="226">J49-J47</f>
        <v>-1052</v>
      </c>
      <c r="K48" s="471">
        <f t="shared" ref="K48" si="227">K49-K47</f>
        <v>-1139</v>
      </c>
      <c r="L48" s="471">
        <f t="shared" ref="L48" si="228">L49-L47</f>
        <v>-1360</v>
      </c>
      <c r="M48" s="471">
        <f t="shared" ref="M48" si="229">M49-M47</f>
        <v>-1363</v>
      </c>
      <c r="N48" s="471">
        <f t="shared" ref="N48" si="230">N49-N47</f>
        <v>-1450</v>
      </c>
      <c r="O48" s="471">
        <f t="shared" ref="O48" si="231">O49-O47</f>
        <v>-1510</v>
      </c>
      <c r="P48" s="471">
        <f t="shared" ref="P48" si="232">P49-P47</f>
        <v>-1671</v>
      </c>
      <c r="Q48" s="471">
        <f t="shared" ref="Q48" si="233">Q49-Q47</f>
        <v>-1574</v>
      </c>
      <c r="R48" s="471">
        <f t="shared" ref="R48" si="234">R49-R47</f>
        <v>-1617</v>
      </c>
      <c r="S48" s="471">
        <f t="shared" ref="S48" si="235">S49-S47</f>
        <v>-1617</v>
      </c>
      <c r="T48" s="471">
        <f t="shared" ref="T48" si="236">T49-T47</f>
        <v>-1731</v>
      </c>
      <c r="U48" s="471">
        <f t="shared" ref="U48" si="237">U49-U47</f>
        <v>-1543</v>
      </c>
      <c r="V48" s="471">
        <f t="shared" ref="V48" si="238">V49-V47</f>
        <v>-1529</v>
      </c>
      <c r="W48" s="471">
        <f t="shared" ref="W48" si="239">W49-W47</f>
        <v>-1695</v>
      </c>
      <c r="X48" s="471">
        <f t="shared" ref="X48" si="240">X49-X47</f>
        <v>-1881</v>
      </c>
      <c r="Y48" s="471">
        <f t="shared" ref="Y48" si="241">Y49-Y47</f>
        <v>-1823</v>
      </c>
      <c r="Z48" s="471">
        <f t="shared" ref="Z48" si="242">Z49-Z47</f>
        <v>-1911</v>
      </c>
      <c r="AA48" s="471">
        <f t="shared" ref="AA48" si="243">AA49-AA47</f>
        <v>-2102</v>
      </c>
      <c r="AB48" s="471">
        <f t="shared" ref="AB48" si="244">AB49-AB47</f>
        <v>-1989</v>
      </c>
      <c r="AC48" s="471">
        <f t="shared" ref="AC48" si="245">AC49-AC47</f>
        <v>-1921</v>
      </c>
      <c r="AD48" s="471">
        <f t="shared" ref="AD48" si="246">AD49-AD47</f>
        <v>-1911</v>
      </c>
      <c r="AE48" s="471">
        <f t="shared" ref="AE48" si="247">AE49-AE47</f>
        <v>-2036</v>
      </c>
      <c r="AF48" s="471">
        <f t="shared" ref="AF48" si="248">AF49-AF47</f>
        <v>-2102</v>
      </c>
      <c r="AG48" s="471">
        <f t="shared" ref="AG48" si="249">AG49-AG47</f>
        <v>-2059</v>
      </c>
      <c r="AH48" s="471">
        <f t="shared" ref="AH48" si="250">AH49-AH47</f>
        <v>-2136</v>
      </c>
      <c r="AI48" s="471">
        <f t="shared" ref="AI48" si="251">AI49-AI47</f>
        <v>-2084</v>
      </c>
      <c r="AJ48" s="471">
        <f t="shared" ref="AJ48" si="252">AJ49-AJ47</f>
        <v>-1753</v>
      </c>
      <c r="AK48" s="471">
        <f t="shared" ref="AK48" si="253">AK49-AK47</f>
        <v>-1203</v>
      </c>
      <c r="AL48" s="471">
        <f t="shared" ref="AL48" si="254">AL49-AL47</f>
        <v>-1199</v>
      </c>
      <c r="AM48" s="471">
        <f t="shared" ref="AM48" si="255">AM49-AM47</f>
        <v>-1216</v>
      </c>
      <c r="AN48" s="471">
        <f t="shared" ref="AN48" si="256">AN49-AN47</f>
        <v>-1365</v>
      </c>
      <c r="AO48" s="471">
        <f t="shared" ref="AO48" si="257">AO49-AO47</f>
        <v>-1360</v>
      </c>
      <c r="AP48" s="471">
        <f t="shared" ref="AP48" si="258">AP49-AP47</f>
        <v>-1362</v>
      </c>
      <c r="AQ48" s="471">
        <f t="shared" ref="AQ48" si="259">AQ49-AQ47</f>
        <v>-1467</v>
      </c>
      <c r="AR48" s="471">
        <f t="shared" ref="AR48" si="260">AR49-AR47</f>
        <v>-1806</v>
      </c>
      <c r="AS48" s="471">
        <f t="shared" ref="AS48" si="261">AS49-AS47</f>
        <v>-1977</v>
      </c>
      <c r="AT48" s="471">
        <f t="shared" ref="AT48" si="262">AT49-AT47</f>
        <v>-1813.9622043600011</v>
      </c>
      <c r="AU48" s="471">
        <f t="shared" ref="AU48" si="263">AU49-AU47</f>
        <v>-1649</v>
      </c>
      <c r="AV48" s="471">
        <f t="shared" ref="AV48" si="264">AV49-AV47</f>
        <v>-1670</v>
      </c>
      <c r="AW48" s="471">
        <f t="shared" ref="AW48" si="265">AW49-AW47</f>
        <v>-1476</v>
      </c>
      <c r="AX48" s="471">
        <f t="shared" ref="AX48" si="266">AX49-AX47</f>
        <v>-1373</v>
      </c>
      <c r="AY48" s="471">
        <f t="shared" ref="AY48" si="267">AY49-AY47</f>
        <v>-1407</v>
      </c>
      <c r="AZ48" s="471">
        <f t="shared" ref="AZ48" si="268">AZ49-AZ47</f>
        <v>-908</v>
      </c>
      <c r="BA48" s="471">
        <f t="shared" ref="BA48" si="269">BA49-BA47</f>
        <v>-1639</v>
      </c>
      <c r="BB48" s="471">
        <f t="shared" ref="BB48" si="270">BB49-BB47</f>
        <v>-1839.1128002573478</v>
      </c>
      <c r="BC48" s="471">
        <f t="shared" ref="BC48" si="271">BC49-BC47</f>
        <v>-2144.7717282200001</v>
      </c>
      <c r="BD48" s="471">
        <f t="shared" ref="BD48:BK48" si="272">BD49-BD47</f>
        <v>-2243.1114986900002</v>
      </c>
      <c r="BE48" s="471">
        <f t="shared" si="272"/>
        <v>-2405.2118236199994</v>
      </c>
      <c r="BF48" s="471">
        <f t="shared" si="272"/>
        <v>-2634.1261898299995</v>
      </c>
      <c r="BG48" s="471">
        <f t="shared" si="272"/>
        <v>-2601.0397457499998</v>
      </c>
      <c r="BH48" s="471">
        <f t="shared" si="272"/>
        <v>-2807.9009059400005</v>
      </c>
      <c r="BI48" s="471">
        <f t="shared" si="272"/>
        <v>-2917.04254416</v>
      </c>
      <c r="BJ48" s="471">
        <f t="shared" si="272"/>
        <v>-2854.9150076800001</v>
      </c>
      <c r="BK48" s="471">
        <f t="shared" si="272"/>
        <v>-2518.8750555799998</v>
      </c>
      <c r="BL48" s="471">
        <f>BL49-BL47</f>
        <v>-2489.0590093699993</v>
      </c>
      <c r="BM48" s="471">
        <f t="shared" ref="BM48:BP48" si="273">BM49-BM47</f>
        <v>-2346.7048696527445</v>
      </c>
      <c r="BN48" s="471">
        <f t="shared" si="273"/>
        <v>-2332.9481127639165</v>
      </c>
      <c r="BO48" s="471">
        <f>BO49-BO47</f>
        <v>-2238.4363481373875</v>
      </c>
      <c r="BP48" s="471">
        <f t="shared" si="273"/>
        <v>-2411.3947159469108</v>
      </c>
      <c r="BR48" s="377"/>
    </row>
    <row r="49" spans="1:70">
      <c r="B49" s="267" t="s">
        <v>121</v>
      </c>
      <c r="C49" s="268">
        <v>347</v>
      </c>
      <c r="D49" s="268">
        <v>419</v>
      </c>
      <c r="E49" s="268">
        <v>588</v>
      </c>
      <c r="F49" s="268">
        <v>154</v>
      </c>
      <c r="G49" s="268">
        <v>-20</v>
      </c>
      <c r="H49" s="268">
        <v>3</v>
      </c>
      <c r="I49" s="268">
        <v>180</v>
      </c>
      <c r="J49" s="268">
        <v>231</v>
      </c>
      <c r="K49" s="268">
        <v>296</v>
      </c>
      <c r="L49" s="268">
        <v>420</v>
      </c>
      <c r="M49" s="268">
        <v>332</v>
      </c>
      <c r="N49" s="268">
        <v>251</v>
      </c>
      <c r="O49" s="268">
        <v>244</v>
      </c>
      <c r="P49" s="268">
        <v>361</v>
      </c>
      <c r="Q49" s="268">
        <v>294</v>
      </c>
      <c r="R49" s="268">
        <v>246</v>
      </c>
      <c r="S49" s="268">
        <v>238</v>
      </c>
      <c r="T49" s="268">
        <v>339</v>
      </c>
      <c r="U49" s="268">
        <v>207</v>
      </c>
      <c r="V49" s="268">
        <v>184</v>
      </c>
      <c r="W49" s="268">
        <v>118</v>
      </c>
      <c r="X49" s="268">
        <v>241</v>
      </c>
      <c r="Y49" s="268">
        <v>222</v>
      </c>
      <c r="Z49" s="268">
        <v>133</v>
      </c>
      <c r="AA49" s="268">
        <v>161</v>
      </c>
      <c r="AB49" s="268">
        <v>193</v>
      </c>
      <c r="AC49" s="268">
        <v>174</v>
      </c>
      <c r="AD49" s="268">
        <v>193</v>
      </c>
      <c r="AE49" s="268">
        <v>210</v>
      </c>
      <c r="AF49" s="268">
        <v>155</v>
      </c>
      <c r="AG49" s="268">
        <v>135</v>
      </c>
      <c r="AH49" s="268">
        <v>49</v>
      </c>
      <c r="AI49" s="268">
        <v>86</v>
      </c>
      <c r="AJ49" s="268">
        <v>210</v>
      </c>
      <c r="AK49" s="268">
        <v>183</v>
      </c>
      <c r="AL49" s="268">
        <v>167</v>
      </c>
      <c r="AM49" s="268">
        <v>141</v>
      </c>
      <c r="AN49" s="268">
        <v>251</v>
      </c>
      <c r="AO49" s="268">
        <v>288</v>
      </c>
      <c r="AP49" s="268">
        <v>246</v>
      </c>
      <c r="AQ49" s="268">
        <v>265</v>
      </c>
      <c r="AR49" s="268">
        <v>327</v>
      </c>
      <c r="AS49" s="268">
        <v>328</v>
      </c>
      <c r="AT49" s="268">
        <v>174.6648444600005</v>
      </c>
      <c r="AU49" s="268">
        <v>191</v>
      </c>
      <c r="AV49" s="268">
        <v>174</v>
      </c>
      <c r="AW49" s="268">
        <v>145</v>
      </c>
      <c r="AX49" s="268">
        <v>24</v>
      </c>
      <c r="AY49" s="268">
        <v>30</v>
      </c>
      <c r="AZ49" s="268">
        <v>-15</v>
      </c>
      <c r="BA49" s="268">
        <v>66</v>
      </c>
      <c r="BB49" s="268">
        <v>221.65784640525908</v>
      </c>
      <c r="BC49" s="268">
        <v>285.34860605999984</v>
      </c>
      <c r="BD49" s="268">
        <v>406.70856096999978</v>
      </c>
      <c r="BE49" s="268">
        <v>465.77884522000204</v>
      </c>
      <c r="BF49" s="268">
        <v>395.13400023000031</v>
      </c>
      <c r="BG49" s="268">
        <v>617.72036612000056</v>
      </c>
      <c r="BH49" s="268">
        <v>849.29459721999956</v>
      </c>
      <c r="BI49" s="268">
        <v>559.75736905999929</v>
      </c>
      <c r="BJ49" s="268">
        <v>418.74730751000197</v>
      </c>
      <c r="BK49" s="268">
        <v>429.55197980000003</v>
      </c>
      <c r="BL49" s="268">
        <v>596.48760011000059</v>
      </c>
      <c r="BM49" s="268">
        <v>424.47150039530698</v>
      </c>
      <c r="BN49" s="268">
        <v>247.03165494472205</v>
      </c>
      <c r="BO49" s="268">
        <v>369.97313548844386</v>
      </c>
      <c r="BP49" s="268">
        <v>441.74822099519452</v>
      </c>
      <c r="BR49" s="377"/>
    </row>
    <row r="50" spans="1:70" ht="14.5">
      <c r="A50" s="294"/>
      <c r="B50" s="267" t="s">
        <v>138</v>
      </c>
      <c r="C50" s="278">
        <v>325</v>
      </c>
      <c r="D50" s="278">
        <v>375</v>
      </c>
      <c r="E50" s="278">
        <v>531</v>
      </c>
      <c r="F50" s="278">
        <v>223</v>
      </c>
      <c r="G50" s="278">
        <v>-3</v>
      </c>
      <c r="H50" s="278">
        <v>-6</v>
      </c>
      <c r="I50" s="278">
        <v>199</v>
      </c>
      <c r="J50" s="278">
        <v>264</v>
      </c>
      <c r="K50" s="278">
        <v>290</v>
      </c>
      <c r="L50" s="278">
        <v>404</v>
      </c>
      <c r="M50" s="278">
        <v>343</v>
      </c>
      <c r="N50" s="278">
        <v>248</v>
      </c>
      <c r="O50" s="278">
        <v>251</v>
      </c>
      <c r="P50" s="278">
        <v>365</v>
      </c>
      <c r="Q50" s="278">
        <v>296</v>
      </c>
      <c r="R50" s="278">
        <v>246</v>
      </c>
      <c r="S50" s="278">
        <v>260</v>
      </c>
      <c r="T50" s="278">
        <v>362</v>
      </c>
      <c r="U50" s="278">
        <v>233</v>
      </c>
      <c r="V50" s="278">
        <v>218</v>
      </c>
      <c r="W50" s="278">
        <v>155</v>
      </c>
      <c r="X50" s="278">
        <v>276</v>
      </c>
      <c r="Y50" s="278">
        <v>273</v>
      </c>
      <c r="Z50" s="278">
        <v>205</v>
      </c>
      <c r="AA50" s="278">
        <v>203</v>
      </c>
      <c r="AB50" s="278">
        <v>230</v>
      </c>
      <c r="AC50" s="278">
        <v>231</v>
      </c>
      <c r="AD50" s="470">
        <v>254</v>
      </c>
      <c r="AE50" s="470">
        <v>260</v>
      </c>
      <c r="AF50" s="470">
        <v>215</v>
      </c>
      <c r="AG50" s="470">
        <v>224</v>
      </c>
      <c r="AH50" s="470">
        <v>151</v>
      </c>
      <c r="AI50" s="470">
        <v>174</v>
      </c>
      <c r="AJ50" s="470">
        <v>267</v>
      </c>
      <c r="AK50" s="470">
        <v>233</v>
      </c>
      <c r="AL50" s="470">
        <v>230</v>
      </c>
      <c r="AM50" s="470">
        <v>193</v>
      </c>
      <c r="AN50" s="470">
        <v>297</v>
      </c>
      <c r="AO50" s="470">
        <v>341</v>
      </c>
      <c r="AP50" s="470">
        <v>308</v>
      </c>
      <c r="AQ50" s="470">
        <v>315</v>
      </c>
      <c r="AR50" s="470">
        <v>386</v>
      </c>
      <c r="AS50" s="470">
        <v>372</v>
      </c>
      <c r="AT50" s="470">
        <v>226.41088546241585</v>
      </c>
      <c r="AU50" s="470">
        <v>238</v>
      </c>
      <c r="AV50" s="470">
        <v>241</v>
      </c>
      <c r="AW50" s="470">
        <v>207</v>
      </c>
      <c r="AX50" s="470">
        <v>113</v>
      </c>
      <c r="AY50" s="470">
        <v>119</v>
      </c>
      <c r="AZ50" s="470">
        <v>106</v>
      </c>
      <c r="BA50" s="470">
        <v>168</v>
      </c>
      <c r="BB50" s="470">
        <v>310</v>
      </c>
      <c r="BC50" s="470">
        <v>408.71081860358089</v>
      </c>
      <c r="BD50" s="470">
        <v>495.23435017991812</v>
      </c>
      <c r="BE50" s="470">
        <v>539.26817008316004</v>
      </c>
      <c r="BF50" s="470">
        <v>539.81133636698041</v>
      </c>
      <c r="BG50" s="470">
        <v>691.97410519633195</v>
      </c>
      <c r="BH50" s="470">
        <v>927.81642354982853</v>
      </c>
      <c r="BI50" s="470">
        <v>631.32848790647301</v>
      </c>
      <c r="BJ50" s="470">
        <v>524.85702968854673</v>
      </c>
      <c r="BK50" s="470">
        <v>497.40120035711425</v>
      </c>
      <c r="BL50" s="470">
        <v>603.16343594066007</v>
      </c>
      <c r="BM50" s="470">
        <v>475.28040970189647</v>
      </c>
      <c r="BN50" s="470">
        <v>339.62554703522585</v>
      </c>
      <c r="BO50" s="470">
        <v>439.49814169806746</v>
      </c>
      <c r="BP50" s="470">
        <v>541.29638576454477</v>
      </c>
      <c r="BR50" s="377"/>
    </row>
    <row r="51" spans="1:70">
      <c r="B51" s="267" t="s">
        <v>58</v>
      </c>
      <c r="C51" s="268">
        <v>60</v>
      </c>
      <c r="D51" s="268">
        <v>93</v>
      </c>
      <c r="E51" s="268">
        <v>80</v>
      </c>
      <c r="F51" s="268">
        <v>169</v>
      </c>
      <c r="G51" s="268">
        <v>122</v>
      </c>
      <c r="H51" s="268">
        <v>103</v>
      </c>
      <c r="I51" s="268">
        <v>76</v>
      </c>
      <c r="J51" s="268">
        <v>89</v>
      </c>
      <c r="K51" s="268">
        <v>93</v>
      </c>
      <c r="L51" s="268">
        <v>90</v>
      </c>
      <c r="M51" s="268">
        <v>103</v>
      </c>
      <c r="N51" s="268">
        <v>95</v>
      </c>
      <c r="O51" s="268">
        <v>90</v>
      </c>
      <c r="P51" s="268">
        <v>95</v>
      </c>
      <c r="Q51" s="268">
        <v>90</v>
      </c>
      <c r="R51" s="268">
        <v>99</v>
      </c>
      <c r="S51" s="268">
        <v>91</v>
      </c>
      <c r="T51" s="268">
        <v>115</v>
      </c>
      <c r="U51" s="268">
        <v>112</v>
      </c>
      <c r="V51" s="268">
        <v>116</v>
      </c>
      <c r="W51" s="268">
        <v>115</v>
      </c>
      <c r="X51" s="268">
        <v>120</v>
      </c>
      <c r="Y51" s="268">
        <v>133</v>
      </c>
      <c r="Z51" s="268">
        <v>136</v>
      </c>
      <c r="AA51" s="268">
        <v>142</v>
      </c>
      <c r="AB51" s="268">
        <v>134</v>
      </c>
      <c r="AC51" s="268">
        <v>132</v>
      </c>
      <c r="AD51" s="268">
        <v>137</v>
      </c>
      <c r="AE51" s="268">
        <v>144</v>
      </c>
      <c r="AF51" s="268">
        <v>151</v>
      </c>
      <c r="AG51" s="268">
        <v>175</v>
      </c>
      <c r="AH51" s="268">
        <v>180</v>
      </c>
      <c r="AI51" s="268">
        <v>178</v>
      </c>
      <c r="AJ51" s="268">
        <v>135</v>
      </c>
      <c r="AK51" s="268">
        <v>100</v>
      </c>
      <c r="AL51" s="268">
        <v>116</v>
      </c>
      <c r="AM51" s="268">
        <v>85</v>
      </c>
      <c r="AN51" s="268">
        <v>86</v>
      </c>
      <c r="AO51" s="268">
        <v>86</v>
      </c>
      <c r="AP51" s="268">
        <v>87</v>
      </c>
      <c r="AQ51" s="268">
        <v>86</v>
      </c>
      <c r="AR51" s="268">
        <v>92</v>
      </c>
      <c r="AS51" s="268">
        <v>87</v>
      </c>
      <c r="AT51" s="268">
        <v>89</v>
      </c>
      <c r="AU51" s="268">
        <v>89</v>
      </c>
      <c r="AV51" s="268">
        <v>97</v>
      </c>
      <c r="AW51" s="268">
        <v>92</v>
      </c>
      <c r="AX51" s="268">
        <v>96</v>
      </c>
      <c r="AY51" s="268">
        <v>103</v>
      </c>
      <c r="AZ51" s="268">
        <v>110</v>
      </c>
      <c r="BA51" s="268">
        <v>116</v>
      </c>
      <c r="BB51" s="268">
        <v>114.62659881377147</v>
      </c>
      <c r="BC51" s="268">
        <v>117.52658265999999</v>
      </c>
      <c r="BD51" s="268">
        <v>119.35023414999999</v>
      </c>
      <c r="BE51" s="268">
        <v>113.14889082000005</v>
      </c>
      <c r="BF51" s="268">
        <v>137.08820893999996</v>
      </c>
      <c r="BG51" s="268">
        <v>125.74121510000001</v>
      </c>
      <c r="BH51" s="268">
        <v>124.47101963</v>
      </c>
      <c r="BI51" s="268">
        <v>128.95356115999996</v>
      </c>
      <c r="BJ51" s="268">
        <v>175.54102601000005</v>
      </c>
      <c r="BK51" s="268">
        <v>126.71211365000002</v>
      </c>
      <c r="BL51" s="268">
        <v>121.05156374999996</v>
      </c>
      <c r="BM51" s="268">
        <v>113.46500392680818</v>
      </c>
      <c r="BN51" s="268">
        <v>120.91530030704308</v>
      </c>
      <c r="BO51" s="268">
        <v>120.55307009866964</v>
      </c>
      <c r="BP51" s="268">
        <v>126.69160669623068</v>
      </c>
      <c r="BR51" s="377"/>
    </row>
    <row r="52" spans="1:70" ht="7.5" customHeight="1">
      <c r="B52" s="267"/>
      <c r="C52" s="268"/>
      <c r="D52" s="268"/>
      <c r="E52" s="268"/>
      <c r="F52" s="268"/>
      <c r="G52" s="268"/>
      <c r="H52" s="268"/>
      <c r="I52" s="268"/>
      <c r="J52" s="268"/>
      <c r="K52" s="268"/>
      <c r="L52" s="268"/>
      <c r="M52" s="268"/>
      <c r="N52" s="268"/>
      <c r="O52" s="268"/>
      <c r="P52" s="268"/>
      <c r="Q52" s="268"/>
      <c r="R52" s="268"/>
      <c r="S52" s="268"/>
      <c r="T52" s="268"/>
      <c r="U52" s="268"/>
      <c r="V52" s="268"/>
      <c r="W52" s="268"/>
      <c r="X52" s="268"/>
      <c r="Y52" s="268"/>
      <c r="Z52" s="268"/>
      <c r="AA52" s="268"/>
      <c r="AB52" s="268"/>
      <c r="AC52" s="268"/>
      <c r="AD52" s="268"/>
      <c r="AE52" s="268"/>
      <c r="AF52" s="268"/>
      <c r="AG52" s="268"/>
      <c r="AH52" s="268"/>
      <c r="AI52" s="268"/>
      <c r="AJ52" s="268"/>
      <c r="AK52" s="268"/>
      <c r="AL52" s="268"/>
      <c r="AM52" s="268"/>
      <c r="AN52" s="268"/>
      <c r="AO52" s="268"/>
      <c r="AP52" s="268"/>
      <c r="AQ52" s="268"/>
      <c r="AR52" s="268"/>
      <c r="AS52" s="268"/>
      <c r="AT52" s="268"/>
      <c r="AU52" s="268"/>
      <c r="AV52" s="268"/>
      <c r="AW52" s="268"/>
      <c r="AX52" s="268"/>
      <c r="AY52" s="268"/>
      <c r="AZ52" s="268"/>
      <c r="BA52" s="268"/>
      <c r="BB52" s="268"/>
      <c r="BC52" s="268"/>
      <c r="BD52" s="268"/>
      <c r="BE52" s="268"/>
      <c r="BF52" s="268"/>
      <c r="BG52" s="268"/>
      <c r="BH52" s="268"/>
      <c r="BI52" s="268"/>
      <c r="BJ52" s="268"/>
      <c r="BK52" s="268"/>
      <c r="BL52" s="268"/>
      <c r="BM52" s="268"/>
      <c r="BN52" s="268"/>
      <c r="BO52" s="268"/>
      <c r="BP52" s="268"/>
      <c r="BR52" s="377"/>
    </row>
    <row r="53" spans="1:70" ht="14.5">
      <c r="B53" s="347" t="s">
        <v>208</v>
      </c>
      <c r="C53" s="350"/>
      <c r="D53" s="350"/>
      <c r="E53" s="350"/>
      <c r="F53" s="350"/>
      <c r="G53" s="351"/>
      <c r="H53" s="351"/>
      <c r="I53" s="351"/>
      <c r="J53" s="351"/>
      <c r="K53" s="351"/>
      <c r="L53" s="351"/>
      <c r="M53" s="351"/>
      <c r="N53" s="351"/>
      <c r="O53" s="351"/>
      <c r="P53" s="351"/>
      <c r="Q53" s="351"/>
      <c r="R53" s="351"/>
      <c r="S53" s="351"/>
      <c r="T53" s="351"/>
      <c r="U53" s="351"/>
      <c r="V53" s="351"/>
      <c r="W53" s="351"/>
      <c r="X53" s="351"/>
      <c r="Y53" s="351"/>
      <c r="Z53" s="351"/>
      <c r="AA53" s="352"/>
      <c r="AB53" s="352"/>
      <c r="AC53" s="352"/>
      <c r="AD53" s="352"/>
      <c r="AE53" s="352"/>
      <c r="AF53" s="352"/>
      <c r="AG53" s="352"/>
      <c r="AH53" s="352"/>
      <c r="AI53" s="352"/>
      <c r="AJ53" s="352"/>
      <c r="AK53" s="352"/>
      <c r="AL53" s="352"/>
      <c r="AM53" s="352"/>
      <c r="AN53" s="352"/>
      <c r="AO53" s="352"/>
      <c r="AP53" s="352"/>
      <c r="AQ53" s="353"/>
      <c r="AR53" s="353">
        <v>678.38312829525478</v>
      </c>
      <c r="AS53" s="353">
        <v>671.48014440433212</v>
      </c>
      <c r="AT53" s="353">
        <v>477.61408486197581</v>
      </c>
      <c r="AU53" s="353">
        <v>553.48837209302326</v>
      </c>
      <c r="AV53" s="353">
        <v>565.08811501298555</v>
      </c>
      <c r="AW53" s="353">
        <v>535.87864203592426</v>
      </c>
      <c r="AX53" s="353">
        <v>329.44606413994171</v>
      </c>
      <c r="AY53" s="353">
        <v>361.7021276595745</v>
      </c>
      <c r="AZ53" s="353">
        <v>313.60946745562131</v>
      </c>
      <c r="BA53" s="353">
        <v>497.04142011834318</v>
      </c>
      <c r="BB53" s="353">
        <v>761.67076167076164</v>
      </c>
      <c r="BC53" s="353">
        <v>961.28460833362305</v>
      </c>
      <c r="BD53" s="353">
        <v>1186.5945738757889</v>
      </c>
      <c r="BE53" s="353">
        <v>1320.7203795748349</v>
      </c>
      <c r="BF53" s="353">
        <v>1337.6355713801029</v>
      </c>
      <c r="BG53" s="353">
        <v>1655.3695395035695</v>
      </c>
      <c r="BH53" s="353">
        <v>2133.2778583047557</v>
      </c>
      <c r="BI53" s="353">
        <v>1567.5937234426556</v>
      </c>
      <c r="BJ53" s="353">
        <v>1307.4113213874311</v>
      </c>
      <c r="BK53" s="353">
        <f>(BK50/'5 - Vendas'!BL15)*1000</f>
        <v>1399.8610522925762</v>
      </c>
      <c r="BL53" s="353">
        <f>(BL50/'5 - Vendas'!BM15)*1000</f>
        <v>1590.0243419269493</v>
      </c>
      <c r="BM53" s="353">
        <f>(BM50/'5 - Vendas'!BN15)*1000</f>
        <v>1376.1434885267872</v>
      </c>
      <c r="BN53" s="353">
        <f>(BN50/'5 - Vendas'!BO15)*1000</f>
        <v>1002.7782517584122</v>
      </c>
      <c r="BO53" s="353">
        <f>(BO50/'5 - Vendas'!BP15)*1000</f>
        <v>1297.6620340558413</v>
      </c>
      <c r="BP53" s="353">
        <v>1441</v>
      </c>
      <c r="BR53" s="377"/>
    </row>
    <row r="54" spans="1:70" s="262" customFormat="1">
      <c r="B54" s="283"/>
      <c r="C54" s="284"/>
      <c r="D54" s="285"/>
      <c r="E54" s="285"/>
      <c r="F54" s="285"/>
      <c r="G54" s="285"/>
      <c r="H54" s="285"/>
      <c r="I54" s="285"/>
      <c r="J54" s="285"/>
      <c r="K54" s="285"/>
      <c r="L54" s="285"/>
      <c r="M54" s="285"/>
      <c r="N54" s="285"/>
      <c r="O54" s="285"/>
      <c r="P54" s="285"/>
      <c r="Q54" s="285"/>
      <c r="R54" s="285"/>
      <c r="S54" s="285"/>
      <c r="T54" s="285"/>
      <c r="U54" s="285"/>
      <c r="V54" s="285"/>
      <c r="W54" s="285"/>
      <c r="X54" s="285"/>
      <c r="Y54" s="285"/>
      <c r="Z54" s="285"/>
      <c r="AA54" s="285"/>
      <c r="AB54" s="285"/>
      <c r="AC54" s="285"/>
      <c r="AD54" s="285"/>
      <c r="AE54" s="285"/>
      <c r="AF54" s="285"/>
      <c r="AG54" s="285"/>
      <c r="AH54" s="285"/>
      <c r="AI54" s="285"/>
      <c r="AJ54" s="285"/>
      <c r="AK54" s="285"/>
      <c r="AL54" s="285"/>
      <c r="AM54" s="285"/>
      <c r="AN54" s="285"/>
      <c r="AO54" s="285"/>
      <c r="AP54" s="285"/>
      <c r="AQ54" s="285"/>
      <c r="AR54" s="285"/>
      <c r="AS54" s="285"/>
      <c r="AT54" s="285"/>
      <c r="AU54" s="285"/>
      <c r="AV54" s="285"/>
      <c r="AW54" s="285"/>
      <c r="AX54" s="285"/>
      <c r="AY54" s="285"/>
      <c r="AZ54" s="285"/>
      <c r="BA54" s="285"/>
      <c r="BB54" s="285"/>
      <c r="BC54" s="285"/>
      <c r="BD54" s="285"/>
      <c r="BE54" s="285"/>
      <c r="BF54" s="285"/>
      <c r="BG54" s="285"/>
      <c r="BH54" s="285"/>
      <c r="BI54" s="285"/>
      <c r="BJ54" s="285"/>
      <c r="BK54" s="285"/>
      <c r="BL54" s="285"/>
      <c r="BM54" s="285"/>
      <c r="BN54" s="285"/>
      <c r="BO54" s="285"/>
      <c r="BP54" s="285"/>
      <c r="BR54" s="377"/>
    </row>
    <row r="56" spans="1:70">
      <c r="B56" s="286"/>
    </row>
    <row r="58" spans="1:70">
      <c r="AZ58" s="261" t="s">
        <v>220</v>
      </c>
      <c r="BA58" s="261" t="s">
        <v>220</v>
      </c>
      <c r="BB58" s="261" t="s">
        <v>220</v>
      </c>
    </row>
  </sheetData>
  <pageMargins left="0.25" right="0.24" top="0.984251969" bottom="0.984251969" header="0.49212598499999999" footer="0.49212598499999999"/>
  <pageSetup paperSize="9" scale="64" orientation="landscape" r:id="rId1"/>
  <headerFooter alignWithMargins="0">
    <oddFooter>&amp;C&amp;1#&amp;"Calibri"&amp;10&amp;K0000FFThis content is Internal.</oddFooter>
  </headerFooter>
  <customProperties>
    <customPr name="_pios_id" r:id="rId2"/>
  </customPropertie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5">
    <pageSetUpPr fitToPage="1"/>
  </sheetPr>
  <dimension ref="B1:BZ62"/>
  <sheetViews>
    <sheetView topLeftCell="A3" zoomScaleNormal="100" workbookViewId="0">
      <selection activeCell="BT4" sqref="BT4"/>
    </sheetView>
  </sheetViews>
  <sheetFormatPr defaultColWidth="9.1796875" defaultRowHeight="13.5"/>
  <cols>
    <col min="1" max="1" width="2.1796875" style="1" customWidth="1"/>
    <col min="2" max="2" width="40.81640625" style="1" customWidth="1"/>
    <col min="3" max="23" width="9.1796875" style="1" hidden="1" customWidth="1"/>
    <col min="24" max="24" width="3" style="1" hidden="1" customWidth="1"/>
    <col min="25" max="32" width="9.1796875" style="1" hidden="1" customWidth="1"/>
    <col min="33" max="33" width="3" style="17" hidden="1" customWidth="1"/>
    <col min="34" max="37" width="9.1796875" style="1" hidden="1" customWidth="1"/>
    <col min="38" max="38" width="2.81640625" style="1" hidden="1" customWidth="1"/>
    <col min="39" max="39" width="10.81640625" style="1" hidden="1" customWidth="1"/>
    <col min="40" max="40" width="10.54296875" style="1" hidden="1" customWidth="1"/>
    <col min="41" max="63" width="9.1796875" style="1" hidden="1" customWidth="1"/>
    <col min="64" max="69" width="9.1796875" style="1"/>
    <col min="70" max="70" width="20.26953125" style="1" bestFit="1" customWidth="1"/>
    <col min="71" max="71" width="9.1796875" style="1"/>
    <col min="72" max="72" width="8.1796875" style="1" customWidth="1"/>
    <col min="73" max="74" width="11.26953125" style="1" bestFit="1" customWidth="1"/>
    <col min="75" max="75" width="9.1796875" style="1"/>
    <col min="76" max="76" width="12.08984375" style="1" customWidth="1"/>
    <col min="77" max="16384" width="9.1796875" style="1"/>
  </cols>
  <sheetData>
    <row r="1" spans="2:78" ht="14" thickBot="1"/>
    <row r="2" spans="2:78" ht="14" thickBot="1">
      <c r="BR2" s="472" t="s">
        <v>394</v>
      </c>
      <c r="BS2" s="473"/>
      <c r="BT2" s="474"/>
    </row>
    <row r="4" spans="2:78" ht="20.25" customHeight="1"/>
    <row r="5" spans="2:78">
      <c r="B5" s="3"/>
    </row>
    <row r="6" spans="2:78" s="4" customFormat="1" ht="14.25" customHeight="1" thickBot="1">
      <c r="B6" s="376" t="s">
        <v>392</v>
      </c>
      <c r="C6" s="241" t="s">
        <v>5</v>
      </c>
      <c r="D6" s="241" t="s">
        <v>6</v>
      </c>
      <c r="E6" s="241" t="s">
        <v>11</v>
      </c>
      <c r="F6" s="241" t="s">
        <v>72</v>
      </c>
      <c r="G6" s="241" t="s">
        <v>83</v>
      </c>
      <c r="H6" s="241" t="s">
        <v>84</v>
      </c>
      <c r="I6" s="241" t="s">
        <v>85</v>
      </c>
      <c r="J6" s="241" t="s">
        <v>87</v>
      </c>
      <c r="K6" s="241" t="s">
        <v>92</v>
      </c>
      <c r="L6" s="241" t="s">
        <v>93</v>
      </c>
      <c r="M6" s="241" t="s">
        <v>94</v>
      </c>
      <c r="N6" s="241" t="s">
        <v>95</v>
      </c>
      <c r="O6" s="241" t="s">
        <v>96</v>
      </c>
      <c r="P6" s="241" t="s">
        <v>97</v>
      </c>
      <c r="Q6" s="241" t="s">
        <v>99</v>
      </c>
      <c r="R6" s="241" t="s">
        <v>106</v>
      </c>
      <c r="S6" s="241" t="s">
        <v>107</v>
      </c>
      <c r="T6" s="241" t="s">
        <v>110</v>
      </c>
      <c r="U6" s="241" t="s">
        <v>111</v>
      </c>
      <c r="V6" s="241" t="s">
        <v>114</v>
      </c>
      <c r="W6" s="241" t="s">
        <v>115</v>
      </c>
      <c r="X6" s="125"/>
      <c r="Y6" s="241" t="s">
        <v>116</v>
      </c>
      <c r="Z6" s="241" t="s">
        <v>124</v>
      </c>
      <c r="AA6" s="241" t="s">
        <v>125</v>
      </c>
      <c r="AB6" s="241" t="s">
        <v>126</v>
      </c>
      <c r="AC6" s="241" t="s">
        <v>128</v>
      </c>
      <c r="AD6" s="241" t="s">
        <v>129</v>
      </c>
      <c r="AE6" s="241" t="s">
        <v>133</v>
      </c>
      <c r="AF6" s="241" t="s">
        <v>139</v>
      </c>
      <c r="AG6" s="242"/>
      <c r="AH6" s="241" t="s">
        <v>141</v>
      </c>
      <c r="AI6" s="241" t="s">
        <v>142</v>
      </c>
      <c r="AJ6" s="241" t="s">
        <v>154</v>
      </c>
      <c r="AK6" s="241" t="s">
        <v>155</v>
      </c>
      <c r="AL6" s="125"/>
      <c r="AM6" s="241" t="s">
        <v>158</v>
      </c>
      <c r="AN6" s="241" t="s">
        <v>161</v>
      </c>
      <c r="AO6" s="241" t="s">
        <v>164</v>
      </c>
      <c r="AP6" s="241" t="s">
        <v>165</v>
      </c>
      <c r="AQ6" s="241" t="s">
        <v>167</v>
      </c>
      <c r="AR6" s="241" t="s">
        <v>168</v>
      </c>
      <c r="AS6" s="241" t="s">
        <v>169</v>
      </c>
      <c r="AT6" s="241" t="s">
        <v>181</v>
      </c>
      <c r="AU6" s="241" t="s">
        <v>189</v>
      </c>
      <c r="AV6" s="241" t="s">
        <v>207</v>
      </c>
      <c r="AW6" s="241" t="s">
        <v>209</v>
      </c>
      <c r="AX6" s="241" t="s">
        <v>212</v>
      </c>
      <c r="AY6" s="241" t="s">
        <v>217</v>
      </c>
      <c r="AZ6" s="241" t="s">
        <v>219</v>
      </c>
      <c r="BA6" s="241" t="s">
        <v>300</v>
      </c>
      <c r="BB6" s="241" t="s">
        <v>303</v>
      </c>
      <c r="BC6" s="241" t="s">
        <v>305</v>
      </c>
      <c r="BD6" s="241" t="s">
        <v>307</v>
      </c>
      <c r="BE6" s="241" t="s">
        <v>308</v>
      </c>
      <c r="BF6" s="241" t="s">
        <v>309</v>
      </c>
      <c r="BG6" s="241" t="s">
        <v>315</v>
      </c>
      <c r="BH6" s="241" t="s">
        <v>317</v>
      </c>
      <c r="BI6" s="241" t="s">
        <v>320</v>
      </c>
      <c r="BJ6" s="241" t="s">
        <v>325</v>
      </c>
      <c r="BK6" s="241" t="s">
        <v>333</v>
      </c>
      <c r="BL6" s="241" t="s">
        <v>341</v>
      </c>
      <c r="BM6" s="241" t="s">
        <v>342</v>
      </c>
      <c r="BN6" s="241" t="s">
        <v>343</v>
      </c>
      <c r="BO6" s="241" t="s">
        <v>345</v>
      </c>
      <c r="BP6" s="241" t="s">
        <v>385</v>
      </c>
    </row>
    <row r="7" spans="2:78" ht="5.25" customHeight="1" thickTop="1">
      <c r="B7" s="129"/>
      <c r="C7" s="131"/>
      <c r="D7" s="131"/>
      <c r="E7" s="132"/>
      <c r="F7" s="132"/>
      <c r="G7" s="132"/>
      <c r="H7" s="132"/>
      <c r="I7" s="132"/>
      <c r="J7" s="131"/>
      <c r="K7" s="131"/>
      <c r="L7" s="131"/>
      <c r="M7" s="131"/>
      <c r="N7" s="131"/>
      <c r="O7" s="131"/>
      <c r="P7" s="131"/>
      <c r="Q7" s="131"/>
      <c r="R7" s="131"/>
      <c r="S7" s="131"/>
      <c r="T7" s="131"/>
      <c r="U7" s="131"/>
      <c r="V7" s="131"/>
      <c r="W7" s="131"/>
      <c r="X7" s="131"/>
      <c r="Y7" s="131"/>
      <c r="Z7" s="131"/>
      <c r="AA7" s="131"/>
      <c r="AB7" s="131"/>
      <c r="AC7" s="131"/>
      <c r="AD7" s="131"/>
      <c r="AE7" s="131"/>
      <c r="AF7" s="131"/>
      <c r="AG7" s="239"/>
      <c r="AH7" s="131"/>
      <c r="AI7" s="131"/>
      <c r="AJ7" s="131"/>
      <c r="AK7" s="131"/>
      <c r="AL7" s="131"/>
      <c r="AM7" s="131"/>
      <c r="AN7" s="131"/>
      <c r="AO7" s="131"/>
      <c r="AP7" s="131"/>
      <c r="AQ7" s="131"/>
      <c r="AR7" s="131"/>
      <c r="AS7" s="131"/>
      <c r="AT7" s="131"/>
      <c r="AU7" s="131"/>
      <c r="AV7" s="131"/>
      <c r="AW7" s="131"/>
      <c r="AX7" s="131"/>
      <c r="AY7" s="131"/>
      <c r="AZ7" s="131"/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1"/>
      <c r="BM7" s="131"/>
      <c r="BN7" s="131"/>
      <c r="BO7" s="131"/>
      <c r="BP7" s="131"/>
    </row>
    <row r="8" spans="2:78" ht="14.25" customHeight="1">
      <c r="B8" s="136" t="s">
        <v>66</v>
      </c>
      <c r="C8" s="243"/>
      <c r="D8" s="243"/>
      <c r="E8" s="243"/>
      <c r="F8" s="243"/>
      <c r="G8" s="243"/>
      <c r="H8" s="243"/>
      <c r="I8" s="243"/>
      <c r="J8" s="243"/>
      <c r="K8" s="243"/>
      <c r="L8" s="243"/>
      <c r="M8" s="243"/>
      <c r="N8" s="243"/>
      <c r="O8" s="243"/>
      <c r="P8" s="243"/>
      <c r="Q8" s="243"/>
      <c r="R8" s="243"/>
      <c r="S8" s="243"/>
      <c r="T8" s="243"/>
      <c r="U8" s="243"/>
      <c r="V8" s="243"/>
      <c r="W8" s="243"/>
      <c r="X8" s="237"/>
      <c r="Y8" s="243"/>
      <c r="Z8" s="243"/>
      <c r="AA8" s="243"/>
      <c r="AB8" s="243"/>
      <c r="AC8" s="243"/>
      <c r="AD8" s="243"/>
      <c r="AE8" s="243"/>
      <c r="AF8" s="243"/>
      <c r="AG8" s="243"/>
      <c r="AH8" s="243"/>
      <c r="AI8" s="243"/>
      <c r="AJ8" s="243"/>
      <c r="AK8" s="243"/>
      <c r="AL8" s="237"/>
      <c r="AM8" s="243"/>
      <c r="AN8" s="243"/>
      <c r="AO8" s="243"/>
      <c r="AP8" s="243"/>
      <c r="AQ8" s="243"/>
      <c r="AR8" s="243"/>
      <c r="AS8" s="243"/>
      <c r="AT8" s="243"/>
      <c r="AU8" s="243"/>
      <c r="AV8" s="243"/>
      <c r="AW8" s="243"/>
      <c r="AX8" s="243"/>
      <c r="AY8" s="243"/>
      <c r="AZ8" s="243"/>
      <c r="BA8" s="243"/>
      <c r="BB8" s="243"/>
      <c r="BC8" s="243"/>
      <c r="BD8" s="243"/>
      <c r="BE8" s="243"/>
      <c r="BF8" s="243"/>
      <c r="BG8" s="243"/>
      <c r="BH8" s="243"/>
      <c r="BI8" s="243"/>
      <c r="BJ8" s="243"/>
      <c r="BK8" s="243"/>
      <c r="BL8" s="243"/>
      <c r="BM8" s="243"/>
      <c r="BN8" s="243"/>
      <c r="BO8" s="243"/>
      <c r="BP8" s="243"/>
    </row>
    <row r="9" spans="2:78" ht="14.25" customHeight="1">
      <c r="B9" s="136" t="s">
        <v>380</v>
      </c>
      <c r="C9" s="243"/>
      <c r="D9" s="243"/>
      <c r="E9" s="243"/>
      <c r="F9" s="243"/>
      <c r="G9" s="243"/>
      <c r="H9" s="243"/>
      <c r="I9" s="243"/>
      <c r="J9" s="243"/>
      <c r="K9" s="243"/>
      <c r="L9" s="243"/>
      <c r="M9" s="243"/>
      <c r="N9" s="243"/>
      <c r="O9" s="243"/>
      <c r="P9" s="243"/>
      <c r="Q9" s="243"/>
      <c r="R9" s="243"/>
      <c r="S9" s="243"/>
      <c r="T9" s="243"/>
      <c r="U9" s="243"/>
      <c r="V9" s="243"/>
      <c r="W9" s="243"/>
      <c r="X9" s="237"/>
      <c r="Y9" s="243"/>
      <c r="Z9" s="243"/>
      <c r="AA9" s="243"/>
      <c r="AB9" s="243"/>
      <c r="AC9" s="243"/>
      <c r="AD9" s="243"/>
      <c r="AE9" s="243"/>
      <c r="AF9" s="243"/>
      <c r="AG9" s="243"/>
      <c r="AH9" s="243"/>
      <c r="AI9" s="243"/>
      <c r="AJ9" s="243"/>
      <c r="AK9" s="243"/>
      <c r="AL9" s="237"/>
      <c r="AM9" s="243"/>
      <c r="AN9" s="243"/>
      <c r="AO9" s="243"/>
      <c r="AP9" s="243"/>
      <c r="AQ9" s="243"/>
      <c r="AR9" s="243"/>
      <c r="AS9" s="243"/>
      <c r="AT9" s="243"/>
      <c r="AU9" s="243"/>
      <c r="AV9" s="243"/>
      <c r="AW9" s="243"/>
      <c r="AX9" s="243"/>
      <c r="AY9" s="243"/>
      <c r="AZ9" s="243"/>
      <c r="BA9" s="243"/>
      <c r="BB9" s="243"/>
      <c r="BC9" s="243"/>
      <c r="BD9" s="243"/>
      <c r="BE9" s="243"/>
      <c r="BF9" s="243"/>
      <c r="BG9" s="243"/>
      <c r="BH9" s="243"/>
      <c r="BI9" s="243"/>
      <c r="BJ9" s="243"/>
      <c r="BK9" s="243"/>
      <c r="BL9" s="243"/>
      <c r="BM9" s="243"/>
      <c r="BN9" s="243"/>
      <c r="BO9" s="243"/>
      <c r="BP9" s="243"/>
      <c r="BQ9" s="455"/>
      <c r="BR9" s="455"/>
      <c r="BS9" s="455"/>
      <c r="BT9" s="455"/>
      <c r="BZ9" s="396"/>
    </row>
    <row r="10" spans="2:78" ht="14.25" customHeight="1">
      <c r="B10" s="143" t="s">
        <v>393</v>
      </c>
      <c r="C10" s="143">
        <v>18</v>
      </c>
      <c r="D10" s="143">
        <v>20</v>
      </c>
      <c r="E10" s="143">
        <v>19</v>
      </c>
      <c r="F10" s="143">
        <v>16</v>
      </c>
      <c r="G10" s="143">
        <v>17</v>
      </c>
      <c r="H10" s="143">
        <v>15</v>
      </c>
      <c r="I10" s="143">
        <v>14</v>
      </c>
      <c r="J10" s="143">
        <v>15</v>
      </c>
      <c r="K10" s="143">
        <v>16</v>
      </c>
      <c r="L10" s="143">
        <v>14</v>
      </c>
      <c r="M10" s="143">
        <v>14</v>
      </c>
      <c r="N10" s="143">
        <v>14</v>
      </c>
      <c r="O10" s="143">
        <v>15</v>
      </c>
      <c r="P10" s="143">
        <v>14</v>
      </c>
      <c r="Q10" s="143">
        <v>15</v>
      </c>
      <c r="R10" s="143">
        <v>15</v>
      </c>
      <c r="S10" s="143">
        <v>17</v>
      </c>
      <c r="T10" s="143">
        <v>16</v>
      </c>
      <c r="U10" s="143">
        <v>15</v>
      </c>
      <c r="V10" s="143">
        <v>17</v>
      </c>
      <c r="W10" s="143">
        <v>18</v>
      </c>
      <c r="X10" s="238"/>
      <c r="Y10" s="143">
        <v>17</v>
      </c>
      <c r="Z10" s="143">
        <v>16</v>
      </c>
      <c r="AA10" s="143">
        <v>17</v>
      </c>
      <c r="AB10" s="143">
        <v>18</v>
      </c>
      <c r="AC10" s="143">
        <v>17</v>
      </c>
      <c r="AD10" s="143">
        <v>18</v>
      </c>
      <c r="AE10" s="143">
        <v>17</v>
      </c>
      <c r="AF10" s="143">
        <v>19</v>
      </c>
      <c r="AG10" s="143"/>
      <c r="AH10" s="143">
        <v>19</v>
      </c>
      <c r="AI10" s="143">
        <v>18</v>
      </c>
      <c r="AJ10" s="143">
        <v>21</v>
      </c>
      <c r="AK10" s="143">
        <v>24</v>
      </c>
      <c r="AL10" s="238"/>
      <c r="AM10" s="143">
        <v>21</v>
      </c>
      <c r="AN10" s="143">
        <v>20</v>
      </c>
      <c r="AO10" s="143">
        <v>18</v>
      </c>
      <c r="AP10" s="143">
        <v>18</v>
      </c>
      <c r="AQ10" s="244">
        <v>16</v>
      </c>
      <c r="AR10" s="244">
        <v>15.7</v>
      </c>
      <c r="AS10" s="244">
        <v>15.8</v>
      </c>
      <c r="AT10" s="244">
        <v>17.399999999999999</v>
      </c>
      <c r="AU10" s="244">
        <v>16.100000000000001</v>
      </c>
      <c r="AV10" s="244">
        <v>16.8</v>
      </c>
      <c r="AW10" s="244">
        <v>18.7</v>
      </c>
      <c r="AX10" s="244">
        <v>20.100000000000001</v>
      </c>
      <c r="AY10" s="244">
        <v>19.100000000000001</v>
      </c>
      <c r="AZ10" s="244">
        <v>20.100000000000001</v>
      </c>
      <c r="BA10" s="244">
        <v>18.8</v>
      </c>
      <c r="BB10" s="244">
        <v>18.100000000000001</v>
      </c>
      <c r="BC10" s="244">
        <v>15.7</v>
      </c>
      <c r="BD10" s="244">
        <v>14.554893825480795</v>
      </c>
      <c r="BE10" s="244">
        <v>13.931465633411335</v>
      </c>
      <c r="BF10" s="244">
        <v>15.246520243859488</v>
      </c>
      <c r="BG10" s="244">
        <v>13.987048709215641</v>
      </c>
      <c r="BH10" s="244">
        <v>13.346179709871622</v>
      </c>
      <c r="BI10" s="244">
        <v>15.391945352666156</v>
      </c>
      <c r="BJ10" s="244">
        <v>17.609705624738783</v>
      </c>
      <c r="BK10" s="244">
        <v>17.516503971117427</v>
      </c>
      <c r="BL10" s="244">
        <v>17.270202666144915</v>
      </c>
      <c r="BM10" s="244">
        <v>19.106507996166499</v>
      </c>
      <c r="BN10" s="244">
        <v>19.987391624566811</v>
      </c>
      <c r="BO10" s="244">
        <v>18.33214471446782</v>
      </c>
      <c r="BP10" s="244">
        <v>18.089040540537212</v>
      </c>
      <c r="BT10" s="18"/>
    </row>
    <row r="11" spans="2:78" ht="14.25" customHeight="1">
      <c r="B11" s="142" t="s">
        <v>51</v>
      </c>
      <c r="C11" s="142">
        <v>6</v>
      </c>
      <c r="D11" s="142">
        <v>5</v>
      </c>
      <c r="E11" s="142">
        <v>5</v>
      </c>
      <c r="F11" s="142">
        <v>4</v>
      </c>
      <c r="G11" s="142">
        <v>5</v>
      </c>
      <c r="H11" s="142">
        <v>5</v>
      </c>
      <c r="I11" s="142">
        <v>5</v>
      </c>
      <c r="J11" s="142">
        <v>6</v>
      </c>
      <c r="K11" s="142">
        <v>6</v>
      </c>
      <c r="L11" s="142">
        <v>5</v>
      </c>
      <c r="M11" s="142">
        <v>5</v>
      </c>
      <c r="N11" s="142">
        <v>5</v>
      </c>
      <c r="O11" s="142">
        <v>6</v>
      </c>
      <c r="P11" s="142">
        <v>6</v>
      </c>
      <c r="Q11" s="142">
        <v>5</v>
      </c>
      <c r="R11" s="142">
        <v>6</v>
      </c>
      <c r="S11" s="142">
        <v>7</v>
      </c>
      <c r="T11" s="142">
        <v>6</v>
      </c>
      <c r="U11" s="142">
        <v>6</v>
      </c>
      <c r="V11" s="142">
        <v>7</v>
      </c>
      <c r="W11" s="142">
        <v>7</v>
      </c>
      <c r="X11" s="237"/>
      <c r="Y11" s="142">
        <v>6</v>
      </c>
      <c r="Z11" s="142">
        <v>6</v>
      </c>
      <c r="AA11" s="142">
        <v>8</v>
      </c>
      <c r="AB11" s="142">
        <v>9</v>
      </c>
      <c r="AC11" s="142">
        <v>8</v>
      </c>
      <c r="AD11" s="142">
        <v>8</v>
      </c>
      <c r="AE11" s="142">
        <v>9</v>
      </c>
      <c r="AF11" s="142">
        <v>10</v>
      </c>
      <c r="AG11" s="142"/>
      <c r="AH11" s="142">
        <v>10</v>
      </c>
      <c r="AI11" s="142">
        <v>9</v>
      </c>
      <c r="AJ11" s="142">
        <v>7</v>
      </c>
      <c r="AK11" s="142">
        <v>4</v>
      </c>
      <c r="AL11" s="237"/>
      <c r="AM11" s="142">
        <v>4</v>
      </c>
      <c r="AN11" s="142">
        <v>4</v>
      </c>
      <c r="AO11" s="142">
        <v>6</v>
      </c>
      <c r="AP11" s="142">
        <v>6</v>
      </c>
      <c r="AQ11" s="245">
        <v>5</v>
      </c>
      <c r="AR11" s="245">
        <v>5.6</v>
      </c>
      <c r="AS11" s="245">
        <v>5.6</v>
      </c>
      <c r="AT11" s="245">
        <v>6.3</v>
      </c>
      <c r="AU11" s="245">
        <v>5.8</v>
      </c>
      <c r="AV11" s="245">
        <v>6.3</v>
      </c>
      <c r="AW11" s="245">
        <v>7.4</v>
      </c>
      <c r="AX11" s="245">
        <v>6.6</v>
      </c>
      <c r="AY11" s="245">
        <v>6.1</v>
      </c>
      <c r="AZ11" s="245">
        <v>7.2</v>
      </c>
      <c r="BA11" s="245">
        <v>6.7</v>
      </c>
      <c r="BB11" s="245">
        <v>5.9</v>
      </c>
      <c r="BC11" s="245">
        <v>5.4</v>
      </c>
      <c r="BD11" s="245">
        <v>5.2288974854980772</v>
      </c>
      <c r="BE11" s="245">
        <v>5.2537353266014319</v>
      </c>
      <c r="BF11" s="245">
        <v>5.0567467461973941</v>
      </c>
      <c r="BG11" s="245">
        <v>4.8523179223483108</v>
      </c>
      <c r="BH11" s="245">
        <v>4.9903077862973859</v>
      </c>
      <c r="BI11" s="245">
        <v>6.9040627923450542</v>
      </c>
      <c r="BJ11" s="245">
        <v>7.6184554626573631</v>
      </c>
      <c r="BK11" s="245">
        <v>6.8289294580144118</v>
      </c>
      <c r="BL11" s="245">
        <v>7.1127815135075867</v>
      </c>
      <c r="BM11" s="245">
        <v>8.4007052930680075</v>
      </c>
      <c r="BN11" s="245">
        <v>8.40233937888482</v>
      </c>
      <c r="BO11" s="245">
        <v>6.6381712978768768</v>
      </c>
      <c r="BP11" s="245">
        <v>7.0854560928336197</v>
      </c>
      <c r="BT11" s="18"/>
    </row>
    <row r="12" spans="2:78" ht="14.25" customHeight="1">
      <c r="B12" s="143" t="s">
        <v>28</v>
      </c>
      <c r="C12" s="143">
        <v>6</v>
      </c>
      <c r="D12" s="143">
        <v>8</v>
      </c>
      <c r="E12" s="143">
        <v>8</v>
      </c>
      <c r="F12" s="143">
        <v>6</v>
      </c>
      <c r="G12" s="143">
        <v>6</v>
      </c>
      <c r="H12" s="143">
        <v>6</v>
      </c>
      <c r="I12" s="143">
        <v>6</v>
      </c>
      <c r="J12" s="143">
        <v>6</v>
      </c>
      <c r="K12" s="143">
        <v>6</v>
      </c>
      <c r="L12" s="143">
        <v>6</v>
      </c>
      <c r="M12" s="143">
        <v>5</v>
      </c>
      <c r="N12" s="143">
        <v>5</v>
      </c>
      <c r="O12" s="143">
        <v>5</v>
      </c>
      <c r="P12" s="143">
        <v>4</v>
      </c>
      <c r="Q12" s="143">
        <v>4</v>
      </c>
      <c r="R12" s="143">
        <v>5</v>
      </c>
      <c r="S12" s="143">
        <v>5</v>
      </c>
      <c r="T12" s="143">
        <v>5</v>
      </c>
      <c r="U12" s="143">
        <v>5</v>
      </c>
      <c r="V12" s="143">
        <v>5</v>
      </c>
      <c r="W12" s="143">
        <v>5</v>
      </c>
      <c r="X12" s="238"/>
      <c r="Y12" s="143">
        <v>5</v>
      </c>
      <c r="Z12" s="143">
        <v>5</v>
      </c>
      <c r="AA12" s="143">
        <v>5</v>
      </c>
      <c r="AB12" s="143">
        <v>5</v>
      </c>
      <c r="AC12" s="143">
        <v>5</v>
      </c>
      <c r="AD12" s="143">
        <v>5</v>
      </c>
      <c r="AE12" s="143">
        <v>6</v>
      </c>
      <c r="AF12" s="143">
        <v>7</v>
      </c>
      <c r="AG12" s="143"/>
      <c r="AH12" s="143">
        <v>6</v>
      </c>
      <c r="AI12" s="143">
        <v>6</v>
      </c>
      <c r="AJ12" s="143">
        <v>6</v>
      </c>
      <c r="AK12" s="143">
        <v>7</v>
      </c>
      <c r="AL12" s="238"/>
      <c r="AM12" s="143">
        <v>5</v>
      </c>
      <c r="AN12" s="143">
        <v>5</v>
      </c>
      <c r="AO12" s="143">
        <v>5</v>
      </c>
      <c r="AP12" s="143">
        <v>5</v>
      </c>
      <c r="AQ12" s="244">
        <v>5</v>
      </c>
      <c r="AR12" s="244">
        <v>3.6</v>
      </c>
      <c r="AS12" s="244">
        <v>3.5</v>
      </c>
      <c r="AT12" s="244">
        <v>3.7</v>
      </c>
      <c r="AU12" s="244">
        <v>3.8</v>
      </c>
      <c r="AV12" s="244">
        <v>3.9</v>
      </c>
      <c r="AW12" s="244">
        <v>4.3</v>
      </c>
      <c r="AX12" s="244">
        <v>4.9000000000000004</v>
      </c>
      <c r="AY12" s="244">
        <v>4</v>
      </c>
      <c r="AZ12" s="244">
        <v>5.6</v>
      </c>
      <c r="BA12" s="244">
        <v>4.5999999999999996</v>
      </c>
      <c r="BB12" s="244">
        <v>4.0999999999999996</v>
      </c>
      <c r="BC12" s="244">
        <v>3.2</v>
      </c>
      <c r="BD12" s="244">
        <v>2.9504759540370311</v>
      </c>
      <c r="BE12" s="244">
        <v>3.5634609696002033</v>
      </c>
      <c r="BF12" s="244">
        <v>3.0095385959084879</v>
      </c>
      <c r="BG12" s="244">
        <v>2.9067136425037972</v>
      </c>
      <c r="BH12" s="244">
        <v>2.6552649638163515</v>
      </c>
      <c r="BI12" s="244">
        <v>3.1036007506136487</v>
      </c>
      <c r="BJ12" s="244">
        <v>3.5824309489910564</v>
      </c>
      <c r="BK12" s="244">
        <v>3.6514964461319681</v>
      </c>
      <c r="BL12" s="244">
        <v>3.6011837590792504</v>
      </c>
      <c r="BM12" s="244">
        <v>4.0243935971232787</v>
      </c>
      <c r="BN12" s="244">
        <v>4.3049260421947153</v>
      </c>
      <c r="BO12" s="244">
        <v>3.9947356116016781</v>
      </c>
      <c r="BP12" s="244">
        <v>3.894902850545312</v>
      </c>
      <c r="BT12" s="18"/>
    </row>
    <row r="13" spans="2:78" ht="14.25" customHeight="1">
      <c r="B13" s="136" t="s">
        <v>381</v>
      </c>
      <c r="C13" s="243"/>
      <c r="D13" s="243"/>
      <c r="E13" s="243"/>
      <c r="F13" s="243"/>
      <c r="G13" s="243"/>
      <c r="H13" s="243"/>
      <c r="I13" s="243"/>
      <c r="J13" s="243"/>
      <c r="K13" s="243"/>
      <c r="L13" s="243"/>
      <c r="M13" s="243"/>
      <c r="N13" s="243"/>
      <c r="O13" s="243"/>
      <c r="P13" s="243"/>
      <c r="Q13" s="243"/>
      <c r="R13" s="243"/>
      <c r="S13" s="243"/>
      <c r="T13" s="243"/>
      <c r="U13" s="243"/>
      <c r="V13" s="243"/>
      <c r="W13" s="243"/>
      <c r="X13" s="237"/>
      <c r="Y13" s="243"/>
      <c r="Z13" s="243"/>
      <c r="AA13" s="243"/>
      <c r="AB13" s="243"/>
      <c r="AC13" s="243"/>
      <c r="AD13" s="243"/>
      <c r="AE13" s="243"/>
      <c r="AF13" s="243"/>
      <c r="AG13" s="243"/>
      <c r="AH13" s="243"/>
      <c r="AI13" s="243"/>
      <c r="AJ13" s="243"/>
      <c r="AK13" s="243"/>
      <c r="AL13" s="237"/>
      <c r="AM13" s="243"/>
      <c r="AN13" s="243"/>
      <c r="AO13" s="243"/>
      <c r="AP13" s="243"/>
      <c r="AQ13" s="243"/>
      <c r="AR13" s="243"/>
      <c r="AS13" s="243"/>
      <c r="AT13" s="243"/>
      <c r="AU13" s="243"/>
      <c r="AV13" s="243"/>
      <c r="AW13" s="243"/>
      <c r="AX13" s="243"/>
      <c r="AY13" s="243"/>
      <c r="AZ13" s="243"/>
      <c r="BA13" s="243"/>
      <c r="BB13" s="243"/>
      <c r="BC13" s="243"/>
      <c r="BD13" s="243"/>
      <c r="BE13" s="243"/>
      <c r="BF13" s="243"/>
      <c r="BG13" s="243"/>
      <c r="BH13" s="243"/>
      <c r="BI13" s="243"/>
      <c r="BJ13" s="243"/>
      <c r="BK13" s="243"/>
      <c r="BL13" s="243"/>
      <c r="BM13" s="243"/>
      <c r="BN13" s="243"/>
      <c r="BO13" s="243"/>
      <c r="BP13" s="243"/>
      <c r="BQ13" s="455"/>
      <c r="BR13" s="455"/>
      <c r="BS13" s="455"/>
      <c r="BT13" s="455"/>
      <c r="BZ13" s="396"/>
    </row>
    <row r="14" spans="2:78" ht="14.25" customHeight="1">
      <c r="B14" s="142" t="s">
        <v>52</v>
      </c>
      <c r="C14" s="142">
        <v>47</v>
      </c>
      <c r="D14" s="142">
        <v>41</v>
      </c>
      <c r="E14" s="142">
        <v>42</v>
      </c>
      <c r="F14" s="142">
        <v>47</v>
      </c>
      <c r="G14" s="142">
        <v>47</v>
      </c>
      <c r="H14" s="142">
        <v>51</v>
      </c>
      <c r="I14" s="142">
        <v>53</v>
      </c>
      <c r="J14" s="142">
        <v>50</v>
      </c>
      <c r="K14" s="142">
        <v>50</v>
      </c>
      <c r="L14" s="142">
        <v>54</v>
      </c>
      <c r="M14" s="142">
        <v>55</v>
      </c>
      <c r="N14" s="142">
        <v>54</v>
      </c>
      <c r="O14" s="142">
        <v>53</v>
      </c>
      <c r="P14" s="142">
        <v>55</v>
      </c>
      <c r="Q14" s="142">
        <v>55</v>
      </c>
      <c r="R14" s="142">
        <v>53</v>
      </c>
      <c r="S14" s="142">
        <v>50</v>
      </c>
      <c r="T14" s="142">
        <v>51</v>
      </c>
      <c r="U14" s="142">
        <v>52</v>
      </c>
      <c r="V14" s="142">
        <v>50</v>
      </c>
      <c r="W14" s="142">
        <v>50</v>
      </c>
      <c r="X14" s="237"/>
      <c r="Y14" s="142">
        <v>53</v>
      </c>
      <c r="Z14" s="142">
        <v>53</v>
      </c>
      <c r="AA14" s="142">
        <v>50</v>
      </c>
      <c r="AB14" s="142">
        <v>48</v>
      </c>
      <c r="AC14" s="142">
        <v>48</v>
      </c>
      <c r="AD14" s="142">
        <v>46</v>
      </c>
      <c r="AE14" s="142">
        <v>44</v>
      </c>
      <c r="AF14" s="142">
        <v>40</v>
      </c>
      <c r="AG14" s="142"/>
      <c r="AH14" s="142">
        <v>41</v>
      </c>
      <c r="AI14" s="142">
        <v>43</v>
      </c>
      <c r="AJ14" s="142">
        <v>42</v>
      </c>
      <c r="AK14" s="142">
        <v>37</v>
      </c>
      <c r="AL14" s="237"/>
      <c r="AM14" s="142">
        <v>46</v>
      </c>
      <c r="AN14" s="142">
        <v>47</v>
      </c>
      <c r="AO14" s="142">
        <v>47</v>
      </c>
      <c r="AP14" s="142">
        <v>46</v>
      </c>
      <c r="AQ14" s="245">
        <v>49</v>
      </c>
      <c r="AR14" s="245">
        <v>51.5</v>
      </c>
      <c r="AS14" s="245">
        <v>50.6</v>
      </c>
      <c r="AT14" s="245">
        <v>46.6</v>
      </c>
      <c r="AU14" s="245">
        <v>47.6</v>
      </c>
      <c r="AV14" s="245">
        <v>45.7</v>
      </c>
      <c r="AW14" s="245">
        <v>42.2</v>
      </c>
      <c r="AX14" s="245">
        <v>39.4</v>
      </c>
      <c r="AY14" s="245">
        <v>43</v>
      </c>
      <c r="AZ14" s="245">
        <v>40.6</v>
      </c>
      <c r="BA14" s="245">
        <v>44.8</v>
      </c>
      <c r="BB14" s="245">
        <v>48.6</v>
      </c>
      <c r="BC14" s="245">
        <v>55.9</v>
      </c>
      <c r="BD14" s="245">
        <v>58.67993922420326</v>
      </c>
      <c r="BE14" s="245">
        <v>58.698897195129753</v>
      </c>
      <c r="BF14" s="245">
        <v>55.707122728710587</v>
      </c>
      <c r="BG14" s="245">
        <v>54.632681141350318</v>
      </c>
      <c r="BH14" s="245">
        <v>55.087301354326023</v>
      </c>
      <c r="BI14" s="245">
        <v>48.907315850428063</v>
      </c>
      <c r="BJ14" s="245">
        <v>45.520749510629024</v>
      </c>
      <c r="BK14" s="245">
        <v>46.436086287341304</v>
      </c>
      <c r="BL14" s="245">
        <v>46.096257754896406</v>
      </c>
      <c r="BM14" s="245">
        <v>42.255459121673077</v>
      </c>
      <c r="BN14" s="245">
        <v>41.659344836430158</v>
      </c>
      <c r="BO14" s="245">
        <v>45.1</v>
      </c>
      <c r="BP14" s="245">
        <v>46.480563454470911</v>
      </c>
      <c r="BT14" s="18"/>
    </row>
    <row r="15" spans="2:78" ht="14.25" customHeight="1">
      <c r="B15" s="143" t="s">
        <v>53</v>
      </c>
      <c r="C15" s="143">
        <v>15</v>
      </c>
      <c r="D15" s="143">
        <v>17</v>
      </c>
      <c r="E15" s="143">
        <v>17</v>
      </c>
      <c r="F15" s="143">
        <v>17</v>
      </c>
      <c r="G15" s="143">
        <v>16</v>
      </c>
      <c r="H15" s="143">
        <v>15</v>
      </c>
      <c r="I15" s="143">
        <v>14</v>
      </c>
      <c r="J15" s="143">
        <v>15</v>
      </c>
      <c r="K15" s="143">
        <v>14</v>
      </c>
      <c r="L15" s="143">
        <v>13</v>
      </c>
      <c r="M15" s="143">
        <v>13</v>
      </c>
      <c r="N15" s="143">
        <v>14</v>
      </c>
      <c r="O15" s="143">
        <v>13</v>
      </c>
      <c r="P15" s="143">
        <v>13</v>
      </c>
      <c r="Q15" s="143">
        <v>13</v>
      </c>
      <c r="R15" s="143">
        <v>13</v>
      </c>
      <c r="S15" s="143">
        <v>13</v>
      </c>
      <c r="T15" s="143">
        <v>14</v>
      </c>
      <c r="U15" s="143">
        <v>14</v>
      </c>
      <c r="V15" s="143">
        <v>13</v>
      </c>
      <c r="W15" s="143">
        <v>12</v>
      </c>
      <c r="X15" s="238"/>
      <c r="Y15" s="143">
        <v>12</v>
      </c>
      <c r="Z15" s="143">
        <v>12</v>
      </c>
      <c r="AA15" s="143">
        <v>12</v>
      </c>
      <c r="AB15" s="143">
        <v>12</v>
      </c>
      <c r="AC15" s="143">
        <v>13</v>
      </c>
      <c r="AD15" s="143">
        <v>14</v>
      </c>
      <c r="AE15" s="143">
        <v>14</v>
      </c>
      <c r="AF15" s="143">
        <v>14</v>
      </c>
      <c r="AG15" s="143"/>
      <c r="AH15" s="143">
        <v>14</v>
      </c>
      <c r="AI15" s="143">
        <v>14</v>
      </c>
      <c r="AJ15" s="143">
        <v>15</v>
      </c>
      <c r="AK15" s="143">
        <v>15</v>
      </c>
      <c r="AL15" s="238"/>
      <c r="AM15" s="143">
        <v>16</v>
      </c>
      <c r="AN15" s="143">
        <v>15</v>
      </c>
      <c r="AO15" s="143">
        <v>15</v>
      </c>
      <c r="AP15" s="143">
        <v>15</v>
      </c>
      <c r="AQ15" s="244">
        <v>15</v>
      </c>
      <c r="AR15" s="244">
        <v>13.5</v>
      </c>
      <c r="AS15" s="244">
        <v>13.9</v>
      </c>
      <c r="AT15" s="244">
        <v>15.2</v>
      </c>
      <c r="AU15" s="244">
        <v>15.4</v>
      </c>
      <c r="AV15" s="244">
        <v>15.8</v>
      </c>
      <c r="AW15" s="244">
        <v>15.8</v>
      </c>
      <c r="AX15" s="244">
        <v>17.2</v>
      </c>
      <c r="AY15" s="244">
        <v>15</v>
      </c>
      <c r="AZ15" s="244">
        <v>15.2</v>
      </c>
      <c r="BA15" s="244">
        <v>14.3</v>
      </c>
      <c r="BB15" s="244">
        <v>13</v>
      </c>
      <c r="BC15" s="244">
        <v>10.9</v>
      </c>
      <c r="BD15" s="244">
        <v>10.403117141226721</v>
      </c>
      <c r="BE15" s="244">
        <v>10.849259230707773</v>
      </c>
      <c r="BF15" s="244">
        <v>12.66550141368624</v>
      </c>
      <c r="BG15" s="244">
        <v>14.920071978486499</v>
      </c>
      <c r="BH15" s="244">
        <v>15.349421290354263</v>
      </c>
      <c r="BI15" s="244">
        <v>16.573949700256684</v>
      </c>
      <c r="BJ15" s="244">
        <v>15.452139724656783</v>
      </c>
      <c r="BK15" s="244">
        <v>14.831724002801474</v>
      </c>
      <c r="BL15" s="244">
        <v>15.649252699595726</v>
      </c>
      <c r="BM15" s="244">
        <v>15.251729281687574</v>
      </c>
      <c r="BN15" s="244">
        <v>14.85556630355404</v>
      </c>
      <c r="BO15" s="244">
        <v>14.154934485262634</v>
      </c>
      <c r="BP15" s="244">
        <v>13.903516012661072</v>
      </c>
      <c r="BT15" s="18"/>
    </row>
    <row r="16" spans="2:78" ht="14.25" customHeight="1">
      <c r="B16" s="142" t="s">
        <v>54</v>
      </c>
      <c r="C16" s="142">
        <v>8</v>
      </c>
      <c r="D16" s="142">
        <v>9</v>
      </c>
      <c r="E16" s="142">
        <v>9</v>
      </c>
      <c r="F16" s="142">
        <v>10</v>
      </c>
      <c r="G16" s="142">
        <v>9</v>
      </c>
      <c r="H16" s="142">
        <v>8</v>
      </c>
      <c r="I16" s="142">
        <v>8</v>
      </c>
      <c r="J16" s="142">
        <v>8</v>
      </c>
      <c r="K16" s="142">
        <v>8</v>
      </c>
      <c r="L16" s="142">
        <v>8</v>
      </c>
      <c r="M16" s="142">
        <v>8</v>
      </c>
      <c r="N16" s="142">
        <v>8</v>
      </c>
      <c r="O16" s="142">
        <v>8</v>
      </c>
      <c r="P16" s="142">
        <v>8</v>
      </c>
      <c r="Q16" s="142">
        <v>8</v>
      </c>
      <c r="R16" s="142">
        <v>8</v>
      </c>
      <c r="S16" s="142">
        <v>8</v>
      </c>
      <c r="T16" s="142">
        <v>8</v>
      </c>
      <c r="U16" s="142">
        <v>8</v>
      </c>
      <c r="V16" s="142">
        <v>8</v>
      </c>
      <c r="W16" s="142">
        <v>8</v>
      </c>
      <c r="X16" s="237"/>
      <c r="Y16" s="142">
        <v>7</v>
      </c>
      <c r="Z16" s="142">
        <v>8</v>
      </c>
      <c r="AA16" s="142">
        <v>8</v>
      </c>
      <c r="AB16" s="142">
        <v>8</v>
      </c>
      <c r="AC16" s="142">
        <v>9</v>
      </c>
      <c r="AD16" s="142">
        <v>9</v>
      </c>
      <c r="AE16" s="142">
        <v>10</v>
      </c>
      <c r="AF16" s="142">
        <v>10</v>
      </c>
      <c r="AG16" s="142"/>
      <c r="AH16" s="142">
        <v>10</v>
      </c>
      <c r="AI16" s="142">
        <v>10</v>
      </c>
      <c r="AJ16" s="142">
        <v>9</v>
      </c>
      <c r="AK16" s="142">
        <v>9</v>
      </c>
      <c r="AL16" s="237"/>
      <c r="AM16" s="142">
        <v>8</v>
      </c>
      <c r="AN16" s="142">
        <v>9</v>
      </c>
      <c r="AO16" s="142">
        <v>9</v>
      </c>
      <c r="AP16" s="142">
        <v>10</v>
      </c>
      <c r="AQ16" s="245">
        <v>10</v>
      </c>
      <c r="AR16" s="245">
        <v>10</v>
      </c>
      <c r="AS16" s="245">
        <v>10.7</v>
      </c>
      <c r="AT16" s="245">
        <v>10.9</v>
      </c>
      <c r="AU16" s="245">
        <v>11.2</v>
      </c>
      <c r="AV16" s="245">
        <v>11.5</v>
      </c>
      <c r="AW16" s="245">
        <v>11.5</v>
      </c>
      <c r="AX16" s="245">
        <v>11.8</v>
      </c>
      <c r="AY16" s="245">
        <v>12.4</v>
      </c>
      <c r="AZ16" s="245">
        <v>11.4</v>
      </c>
      <c r="BA16" s="245">
        <v>10.9</v>
      </c>
      <c r="BB16" s="245">
        <v>10.4</v>
      </c>
      <c r="BC16" s="245">
        <v>8.8000000000000007</v>
      </c>
      <c r="BD16" s="245">
        <v>8.182676369554148</v>
      </c>
      <c r="BE16" s="245">
        <v>7.7031816445494954</v>
      </c>
      <c r="BF16" s="245">
        <v>8.3145702716378178</v>
      </c>
      <c r="BG16" s="245">
        <v>8.7011666060954038</v>
      </c>
      <c r="BH16" s="245">
        <v>8.5715248953343739</v>
      </c>
      <c r="BI16" s="245">
        <v>9.1191255536903828</v>
      </c>
      <c r="BJ16" s="245">
        <v>10.216518728327028</v>
      </c>
      <c r="BK16" s="245">
        <v>10.735259834593437</v>
      </c>
      <c r="BL16" s="245">
        <v>10.270321606776138</v>
      </c>
      <c r="BM16" s="245">
        <v>10.961204710281562</v>
      </c>
      <c r="BN16" s="245">
        <v>10.790431814369438</v>
      </c>
      <c r="BO16" s="245">
        <v>11.765841337430812</v>
      </c>
      <c r="BP16" s="245">
        <v>10.546521048951888</v>
      </c>
      <c r="BT16" s="18"/>
    </row>
    <row r="17" spans="2:78" ht="7" customHeight="1">
      <c r="B17" s="37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1"/>
      <c r="Y17" s="37"/>
      <c r="Z17" s="37"/>
      <c r="AA17" s="37"/>
      <c r="AB17" s="37"/>
      <c r="AC17" s="37"/>
      <c r="AD17" s="37"/>
      <c r="AE17" s="37"/>
      <c r="AF17" s="37"/>
      <c r="AG17" s="38"/>
      <c r="AH17" s="37"/>
      <c r="AI17" s="37"/>
      <c r="AJ17" s="37"/>
      <c r="AK17" s="37"/>
      <c r="AL17" s="31"/>
      <c r="AM17" s="37"/>
      <c r="AN17" s="37"/>
      <c r="AO17" s="37"/>
      <c r="AP17" s="37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51"/>
      <c r="BN17" s="51"/>
      <c r="BO17" s="51"/>
      <c r="BP17" s="51"/>
      <c r="BT17" s="18"/>
      <c r="BZ17" s="396"/>
    </row>
    <row r="18" spans="2:78" ht="14.25" customHeight="1">
      <c r="B18" s="136" t="s">
        <v>76</v>
      </c>
      <c r="C18" s="243"/>
      <c r="D18" s="243"/>
      <c r="E18" s="243"/>
      <c r="F18" s="243"/>
      <c r="G18" s="243"/>
      <c r="H18" s="243"/>
      <c r="I18" s="243"/>
      <c r="J18" s="243"/>
      <c r="K18" s="243"/>
      <c r="L18" s="243"/>
      <c r="M18" s="243"/>
      <c r="N18" s="243"/>
      <c r="O18" s="243"/>
      <c r="P18" s="243"/>
      <c r="Q18" s="243"/>
      <c r="R18" s="243"/>
      <c r="S18" s="243"/>
      <c r="T18" s="243"/>
      <c r="U18" s="243"/>
      <c r="V18" s="243"/>
      <c r="W18" s="243"/>
      <c r="X18" s="237"/>
      <c r="Y18" s="243"/>
      <c r="Z18" s="243"/>
      <c r="AA18" s="243"/>
      <c r="AB18" s="243"/>
      <c r="AC18" s="243"/>
      <c r="AD18" s="243"/>
      <c r="AE18" s="243"/>
      <c r="AF18" s="243"/>
      <c r="AG18" s="243"/>
      <c r="AH18" s="243"/>
      <c r="AI18" s="243"/>
      <c r="AJ18" s="243"/>
      <c r="AK18" s="243"/>
      <c r="AL18" s="237"/>
      <c r="AM18" s="243"/>
      <c r="AN18" s="243"/>
      <c r="AO18" s="243"/>
      <c r="AP18" s="243"/>
      <c r="AQ18" s="243"/>
      <c r="AR18" s="243"/>
      <c r="AS18" s="243"/>
      <c r="AT18" s="243"/>
      <c r="AU18" s="243"/>
      <c r="AV18" s="243"/>
      <c r="AW18" s="243"/>
      <c r="AX18" s="243"/>
      <c r="AY18" s="243"/>
      <c r="AZ18" s="243"/>
      <c r="BA18" s="243"/>
      <c r="BB18" s="243"/>
      <c r="BC18" s="243"/>
      <c r="BD18" s="243"/>
      <c r="BE18" s="243"/>
      <c r="BF18" s="243"/>
      <c r="BG18" s="243"/>
      <c r="BH18" s="243"/>
      <c r="BI18" s="243"/>
      <c r="BJ18" s="243"/>
      <c r="BK18" s="243"/>
      <c r="BL18" s="243"/>
      <c r="BM18" s="243"/>
      <c r="BN18" s="243"/>
      <c r="BO18" s="243"/>
      <c r="BP18" s="243"/>
      <c r="BT18" s="18"/>
      <c r="BZ18" s="396"/>
    </row>
    <row r="19" spans="2:78" ht="14.25" customHeight="1">
      <c r="B19" s="136" t="s">
        <v>380</v>
      </c>
      <c r="C19" s="243"/>
      <c r="D19" s="243"/>
      <c r="E19" s="243"/>
      <c r="F19" s="243"/>
      <c r="G19" s="243"/>
      <c r="H19" s="243"/>
      <c r="I19" s="243"/>
      <c r="J19" s="243"/>
      <c r="K19" s="243"/>
      <c r="L19" s="243"/>
      <c r="M19" s="243"/>
      <c r="N19" s="243"/>
      <c r="O19" s="243"/>
      <c r="P19" s="243"/>
      <c r="Q19" s="243"/>
      <c r="R19" s="243"/>
      <c r="S19" s="243"/>
      <c r="T19" s="243"/>
      <c r="U19" s="243"/>
      <c r="V19" s="243"/>
      <c r="W19" s="243"/>
      <c r="X19" s="237"/>
      <c r="Y19" s="243"/>
      <c r="Z19" s="243"/>
      <c r="AA19" s="243"/>
      <c r="AB19" s="243"/>
      <c r="AC19" s="243"/>
      <c r="AD19" s="243"/>
      <c r="AE19" s="243"/>
      <c r="AF19" s="243"/>
      <c r="AG19" s="243"/>
      <c r="AH19" s="243"/>
      <c r="AI19" s="243"/>
      <c r="AJ19" s="243"/>
      <c r="AK19" s="243"/>
      <c r="AL19" s="237"/>
      <c r="AM19" s="243"/>
      <c r="AN19" s="243"/>
      <c r="AO19" s="243"/>
      <c r="AP19" s="243"/>
      <c r="AQ19" s="243"/>
      <c r="AR19" s="243"/>
      <c r="AS19" s="243"/>
      <c r="AT19" s="243"/>
      <c r="AU19" s="243"/>
      <c r="AV19" s="243"/>
      <c r="AW19" s="243"/>
      <c r="AX19" s="243"/>
      <c r="AY19" s="243"/>
      <c r="AZ19" s="243"/>
      <c r="BA19" s="243"/>
      <c r="BB19" s="243"/>
      <c r="BC19" s="243"/>
      <c r="BD19" s="243"/>
      <c r="BE19" s="243"/>
      <c r="BF19" s="243"/>
      <c r="BG19" s="243"/>
      <c r="BH19" s="243"/>
      <c r="BI19" s="243"/>
      <c r="BJ19" s="243"/>
      <c r="BK19" s="243"/>
      <c r="BL19" s="243"/>
      <c r="BM19" s="243"/>
      <c r="BN19" s="243"/>
      <c r="BO19" s="243"/>
      <c r="BP19" s="243"/>
      <c r="BQ19" s="455"/>
      <c r="BR19" s="455"/>
      <c r="BS19" s="455"/>
      <c r="BT19" s="455"/>
      <c r="BZ19" s="396"/>
    </row>
    <row r="20" spans="2:78" ht="14.25" customHeight="1">
      <c r="B20" s="143" t="s">
        <v>393</v>
      </c>
      <c r="C20" s="143">
        <v>16</v>
      </c>
      <c r="D20" s="143">
        <v>18</v>
      </c>
      <c r="E20" s="143">
        <v>17</v>
      </c>
      <c r="F20" s="143">
        <v>15</v>
      </c>
      <c r="G20" s="143">
        <v>15</v>
      </c>
      <c r="H20" s="143">
        <v>15</v>
      </c>
      <c r="I20" s="143">
        <v>13</v>
      </c>
      <c r="J20" s="143">
        <v>14</v>
      </c>
      <c r="K20" s="143">
        <v>15</v>
      </c>
      <c r="L20" s="143">
        <v>16</v>
      </c>
      <c r="M20" s="143">
        <v>14</v>
      </c>
      <c r="N20" s="143">
        <v>15</v>
      </c>
      <c r="O20" s="143">
        <v>17</v>
      </c>
      <c r="P20" s="143">
        <v>16</v>
      </c>
      <c r="Q20" s="143">
        <v>17</v>
      </c>
      <c r="R20" s="143">
        <v>15</v>
      </c>
      <c r="S20" s="143">
        <v>18</v>
      </c>
      <c r="T20" s="143">
        <v>18</v>
      </c>
      <c r="U20" s="143">
        <v>18</v>
      </c>
      <c r="V20" s="143">
        <v>18</v>
      </c>
      <c r="W20" s="143">
        <v>19</v>
      </c>
      <c r="X20" s="238"/>
      <c r="Y20" s="143">
        <v>19</v>
      </c>
      <c r="Z20" s="143">
        <v>19</v>
      </c>
      <c r="AA20" s="143">
        <v>22</v>
      </c>
      <c r="AB20" s="143">
        <v>23</v>
      </c>
      <c r="AC20" s="143">
        <v>22</v>
      </c>
      <c r="AD20" s="143">
        <v>22</v>
      </c>
      <c r="AE20" s="143">
        <v>21</v>
      </c>
      <c r="AF20" s="143">
        <v>24</v>
      </c>
      <c r="AG20" s="143"/>
      <c r="AH20" s="143">
        <v>22</v>
      </c>
      <c r="AI20" s="143">
        <v>22</v>
      </c>
      <c r="AJ20" s="143">
        <v>21</v>
      </c>
      <c r="AK20" s="143">
        <v>25</v>
      </c>
      <c r="AL20" s="238"/>
      <c r="AM20" s="143">
        <v>20</v>
      </c>
      <c r="AN20" s="143">
        <v>20</v>
      </c>
      <c r="AO20" s="143">
        <v>20</v>
      </c>
      <c r="AP20" s="143">
        <v>19</v>
      </c>
      <c r="AQ20" s="244">
        <v>17</v>
      </c>
      <c r="AR20" s="244">
        <v>17.3</v>
      </c>
      <c r="AS20" s="244">
        <v>15.8</v>
      </c>
      <c r="AT20" s="244">
        <v>17.2</v>
      </c>
      <c r="AU20" s="244">
        <v>16.7</v>
      </c>
      <c r="AV20" s="244">
        <v>16.7</v>
      </c>
      <c r="AW20" s="244">
        <v>19.399999999999999</v>
      </c>
      <c r="AX20" s="244">
        <v>20</v>
      </c>
      <c r="AY20" s="244">
        <v>19.2</v>
      </c>
      <c r="AZ20" s="244">
        <v>17.7</v>
      </c>
      <c r="BA20" s="244">
        <v>16.100000000000001</v>
      </c>
      <c r="BB20" s="244">
        <v>16.8</v>
      </c>
      <c r="BC20" s="244">
        <v>15.5</v>
      </c>
      <c r="BD20" s="244">
        <v>13.341111244211332</v>
      </c>
      <c r="BE20" s="244">
        <v>13.526427110930058</v>
      </c>
      <c r="BF20" s="244">
        <v>16.217326483209611</v>
      </c>
      <c r="BG20" s="244">
        <v>13.784809871330708</v>
      </c>
      <c r="BH20" s="244">
        <v>12.640432507764181</v>
      </c>
      <c r="BI20" s="244">
        <v>14.142828190027398</v>
      </c>
      <c r="BJ20" s="244">
        <v>18.217429197080133</v>
      </c>
      <c r="BK20" s="244">
        <v>17.218452326994431</v>
      </c>
      <c r="BL20" s="244">
        <v>17.450711240896656</v>
      </c>
      <c r="BM20" s="244">
        <v>18.763127592415419</v>
      </c>
      <c r="BN20" s="244">
        <v>20.492119079749418</v>
      </c>
      <c r="BO20" s="244">
        <v>18.226839813642943</v>
      </c>
      <c r="BP20" s="244">
        <v>16.083548457393075</v>
      </c>
      <c r="BT20" s="18"/>
      <c r="BZ20" s="396"/>
    </row>
    <row r="21" spans="2:78" ht="14.25" customHeight="1">
      <c r="B21" s="142" t="s">
        <v>51</v>
      </c>
      <c r="C21" s="142">
        <v>6</v>
      </c>
      <c r="D21" s="142">
        <v>5</v>
      </c>
      <c r="E21" s="142">
        <v>4</v>
      </c>
      <c r="F21" s="142">
        <v>5</v>
      </c>
      <c r="G21" s="142">
        <v>5</v>
      </c>
      <c r="H21" s="142">
        <v>6</v>
      </c>
      <c r="I21" s="142">
        <v>6</v>
      </c>
      <c r="J21" s="142">
        <v>7</v>
      </c>
      <c r="K21" s="142">
        <v>6</v>
      </c>
      <c r="L21" s="142">
        <v>7</v>
      </c>
      <c r="M21" s="142">
        <v>6</v>
      </c>
      <c r="N21" s="142">
        <v>6</v>
      </c>
      <c r="O21" s="142">
        <v>7</v>
      </c>
      <c r="P21" s="142">
        <v>7</v>
      </c>
      <c r="Q21" s="142">
        <v>7</v>
      </c>
      <c r="R21" s="142">
        <v>6</v>
      </c>
      <c r="S21" s="142">
        <v>6</v>
      </c>
      <c r="T21" s="142">
        <v>6</v>
      </c>
      <c r="U21" s="142">
        <v>6</v>
      </c>
      <c r="V21" s="142">
        <v>6</v>
      </c>
      <c r="W21" s="142">
        <v>7</v>
      </c>
      <c r="X21" s="237"/>
      <c r="Y21" s="142">
        <v>7</v>
      </c>
      <c r="Z21" s="142">
        <v>7</v>
      </c>
      <c r="AA21" s="142">
        <v>7</v>
      </c>
      <c r="AB21" s="142">
        <v>7</v>
      </c>
      <c r="AC21" s="142">
        <v>6</v>
      </c>
      <c r="AD21" s="142">
        <v>7</v>
      </c>
      <c r="AE21" s="142">
        <v>6</v>
      </c>
      <c r="AF21" s="142">
        <v>7</v>
      </c>
      <c r="AG21" s="142"/>
      <c r="AH21" s="142">
        <v>6</v>
      </c>
      <c r="AI21" s="142">
        <v>6</v>
      </c>
      <c r="AJ21" s="142">
        <v>7</v>
      </c>
      <c r="AK21" s="142">
        <v>10</v>
      </c>
      <c r="AL21" s="237"/>
      <c r="AM21" s="142">
        <v>6</v>
      </c>
      <c r="AN21" s="142">
        <v>6</v>
      </c>
      <c r="AO21" s="142">
        <v>5</v>
      </c>
      <c r="AP21" s="142">
        <v>5</v>
      </c>
      <c r="AQ21" s="245">
        <v>5</v>
      </c>
      <c r="AR21" s="245">
        <v>5.8</v>
      </c>
      <c r="AS21" s="245">
        <v>5.3</v>
      </c>
      <c r="AT21" s="245">
        <v>5.3</v>
      </c>
      <c r="AU21" s="245">
        <v>5.6</v>
      </c>
      <c r="AV21" s="245">
        <v>5.3</v>
      </c>
      <c r="AW21" s="245">
        <v>7.5</v>
      </c>
      <c r="AX21" s="245">
        <v>5.4</v>
      </c>
      <c r="AY21" s="245">
        <v>6</v>
      </c>
      <c r="AZ21" s="245">
        <v>6.2</v>
      </c>
      <c r="BA21" s="245">
        <v>5.9</v>
      </c>
      <c r="BB21" s="245">
        <v>5.2</v>
      </c>
      <c r="BC21" s="245">
        <v>5.6</v>
      </c>
      <c r="BD21" s="245">
        <v>4.8930617923014434</v>
      </c>
      <c r="BE21" s="245">
        <v>4.5657047950070861</v>
      </c>
      <c r="BF21" s="245">
        <v>4.77620480560073</v>
      </c>
      <c r="BG21" s="245">
        <v>4.2850654949417262</v>
      </c>
      <c r="BH21" s="245">
        <v>4.4350385317066676</v>
      </c>
      <c r="BI21" s="245">
        <v>6.3868834456279817</v>
      </c>
      <c r="BJ21" s="245">
        <v>6.1710411391140907</v>
      </c>
      <c r="BK21" s="245">
        <v>6.1117947190886017</v>
      </c>
      <c r="BL21" s="245">
        <v>5.9837490385343406</v>
      </c>
      <c r="BM21" s="245">
        <v>6.4188698877313168</v>
      </c>
      <c r="BN21" s="245">
        <v>5.7285355946352379</v>
      </c>
      <c r="BO21" s="245">
        <v>5.1935272996189807</v>
      </c>
      <c r="BP21" s="245">
        <v>4.9801776581881052</v>
      </c>
      <c r="BT21" s="18"/>
    </row>
    <row r="22" spans="2:78" ht="14.25" customHeight="1">
      <c r="B22" s="143" t="s">
        <v>28</v>
      </c>
      <c r="C22" s="143">
        <v>8</v>
      </c>
      <c r="D22" s="143">
        <v>10</v>
      </c>
      <c r="E22" s="143">
        <v>9</v>
      </c>
      <c r="F22" s="143">
        <v>8</v>
      </c>
      <c r="G22" s="143">
        <v>8</v>
      </c>
      <c r="H22" s="143">
        <v>10</v>
      </c>
      <c r="I22" s="143">
        <v>9</v>
      </c>
      <c r="J22" s="143">
        <v>9</v>
      </c>
      <c r="K22" s="143">
        <v>10</v>
      </c>
      <c r="L22" s="143">
        <v>10</v>
      </c>
      <c r="M22" s="143">
        <v>7</v>
      </c>
      <c r="N22" s="143">
        <v>7</v>
      </c>
      <c r="O22" s="143">
        <v>7</v>
      </c>
      <c r="P22" s="143">
        <v>7</v>
      </c>
      <c r="Q22" s="143">
        <v>6</v>
      </c>
      <c r="R22" s="143">
        <v>6</v>
      </c>
      <c r="S22" s="143">
        <v>7</v>
      </c>
      <c r="T22" s="143">
        <v>7</v>
      </c>
      <c r="U22" s="143">
        <v>6</v>
      </c>
      <c r="V22" s="143">
        <v>7</v>
      </c>
      <c r="W22" s="143">
        <v>7</v>
      </c>
      <c r="X22" s="238"/>
      <c r="Y22" s="143">
        <v>7</v>
      </c>
      <c r="Z22" s="143">
        <v>7</v>
      </c>
      <c r="AA22" s="143">
        <v>8</v>
      </c>
      <c r="AB22" s="143">
        <v>8</v>
      </c>
      <c r="AC22" s="143">
        <v>7</v>
      </c>
      <c r="AD22" s="143">
        <v>7</v>
      </c>
      <c r="AE22" s="143">
        <v>8</v>
      </c>
      <c r="AF22" s="143">
        <v>9</v>
      </c>
      <c r="AG22" s="143"/>
      <c r="AH22" s="143">
        <v>8</v>
      </c>
      <c r="AI22" s="143">
        <v>8</v>
      </c>
      <c r="AJ22" s="143">
        <v>8</v>
      </c>
      <c r="AK22" s="143">
        <v>10</v>
      </c>
      <c r="AL22" s="238"/>
      <c r="AM22" s="143">
        <v>8</v>
      </c>
      <c r="AN22" s="143">
        <v>8</v>
      </c>
      <c r="AO22" s="143">
        <v>8</v>
      </c>
      <c r="AP22" s="143">
        <v>7</v>
      </c>
      <c r="AQ22" s="244">
        <v>6</v>
      </c>
      <c r="AR22" s="244">
        <v>5.9</v>
      </c>
      <c r="AS22" s="244">
        <v>5.4</v>
      </c>
      <c r="AT22" s="244">
        <v>5.3</v>
      </c>
      <c r="AU22" s="244">
        <v>5.6</v>
      </c>
      <c r="AV22" s="244">
        <v>5.2</v>
      </c>
      <c r="AW22" s="244">
        <v>5.9</v>
      </c>
      <c r="AX22" s="244">
        <v>6.6</v>
      </c>
      <c r="AY22" s="244">
        <v>6.3</v>
      </c>
      <c r="AZ22" s="244">
        <v>7.4</v>
      </c>
      <c r="BA22" s="244">
        <v>5.9</v>
      </c>
      <c r="BB22" s="244">
        <v>5.3</v>
      </c>
      <c r="BC22" s="244">
        <v>4.8</v>
      </c>
      <c r="BD22" s="244">
        <v>4.0279708006086938</v>
      </c>
      <c r="BE22" s="244">
        <v>6.3726716579353759</v>
      </c>
      <c r="BF22" s="244">
        <v>5.0943408450124812</v>
      </c>
      <c r="BG22" s="244">
        <v>4.1401811871605156</v>
      </c>
      <c r="BH22" s="244">
        <v>3.452178522692765</v>
      </c>
      <c r="BI22" s="244">
        <v>3.9948780137615785</v>
      </c>
      <c r="BJ22" s="244">
        <v>4.9760972719856547</v>
      </c>
      <c r="BK22" s="244">
        <v>5.318904518262312</v>
      </c>
      <c r="BL22" s="244">
        <v>4.8517218328996083</v>
      </c>
      <c r="BM22" s="244">
        <v>5.7349696061950626</v>
      </c>
      <c r="BN22" s="244">
        <v>5.9653095804409597</v>
      </c>
      <c r="BO22" s="244">
        <v>5.5137916373938296</v>
      </c>
      <c r="BP22" s="244">
        <v>4.9616797744532519</v>
      </c>
      <c r="BT22" s="18"/>
    </row>
    <row r="23" spans="2:78" ht="14.25" customHeight="1">
      <c r="B23" s="136" t="s">
        <v>381</v>
      </c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243"/>
      <c r="Q23" s="243"/>
      <c r="R23" s="243"/>
      <c r="S23" s="243"/>
      <c r="T23" s="243"/>
      <c r="U23" s="243"/>
      <c r="V23" s="243"/>
      <c r="W23" s="243"/>
      <c r="X23" s="237"/>
      <c r="Y23" s="243"/>
      <c r="Z23" s="243"/>
      <c r="AA23" s="243"/>
      <c r="AB23" s="243"/>
      <c r="AC23" s="243"/>
      <c r="AD23" s="243"/>
      <c r="AE23" s="243"/>
      <c r="AF23" s="243"/>
      <c r="AG23" s="243"/>
      <c r="AH23" s="243"/>
      <c r="AI23" s="243"/>
      <c r="AJ23" s="243"/>
      <c r="AK23" s="243"/>
      <c r="AL23" s="237"/>
      <c r="AM23" s="243"/>
      <c r="AN23" s="243"/>
      <c r="AO23" s="243"/>
      <c r="AP23" s="243"/>
      <c r="AQ23" s="243"/>
      <c r="AR23" s="243"/>
      <c r="AS23" s="243"/>
      <c r="AT23" s="243"/>
      <c r="AU23" s="243"/>
      <c r="AV23" s="243"/>
      <c r="AW23" s="243"/>
      <c r="AX23" s="243"/>
      <c r="AY23" s="243"/>
      <c r="AZ23" s="243"/>
      <c r="BA23" s="243"/>
      <c r="BB23" s="243"/>
      <c r="BC23" s="243"/>
      <c r="BD23" s="243"/>
      <c r="BE23" s="243"/>
      <c r="BF23" s="243"/>
      <c r="BG23" s="243"/>
      <c r="BH23" s="243"/>
      <c r="BI23" s="243"/>
      <c r="BJ23" s="243"/>
      <c r="BK23" s="243"/>
      <c r="BL23" s="243"/>
      <c r="BM23" s="243"/>
      <c r="BN23" s="243"/>
      <c r="BO23" s="243"/>
      <c r="BP23" s="243"/>
      <c r="BQ23" s="455"/>
      <c r="BR23" s="455"/>
      <c r="BS23" s="455"/>
      <c r="BT23" s="455"/>
      <c r="BZ23" s="396"/>
    </row>
    <row r="24" spans="2:78" ht="14.25" customHeight="1">
      <c r="B24" s="142" t="s">
        <v>52</v>
      </c>
      <c r="C24" s="142">
        <v>38</v>
      </c>
      <c r="D24" s="142">
        <v>31</v>
      </c>
      <c r="E24" s="142">
        <v>36</v>
      </c>
      <c r="F24" s="142">
        <v>39</v>
      </c>
      <c r="G24" s="142">
        <v>41</v>
      </c>
      <c r="H24" s="142">
        <v>40</v>
      </c>
      <c r="I24" s="142">
        <v>43</v>
      </c>
      <c r="J24" s="142">
        <v>40</v>
      </c>
      <c r="K24" s="142">
        <v>41</v>
      </c>
      <c r="L24" s="142">
        <v>39</v>
      </c>
      <c r="M24" s="142">
        <v>44</v>
      </c>
      <c r="N24" s="142">
        <v>42</v>
      </c>
      <c r="O24" s="142">
        <v>39</v>
      </c>
      <c r="P24" s="142">
        <v>40</v>
      </c>
      <c r="Q24" s="142">
        <v>41</v>
      </c>
      <c r="R24" s="142">
        <v>44</v>
      </c>
      <c r="S24" s="142">
        <v>40</v>
      </c>
      <c r="T24" s="142">
        <v>37</v>
      </c>
      <c r="U24" s="142">
        <v>39</v>
      </c>
      <c r="V24" s="142">
        <v>39</v>
      </c>
      <c r="W24" s="142">
        <v>39</v>
      </c>
      <c r="X24" s="237"/>
      <c r="Y24" s="142">
        <v>39</v>
      </c>
      <c r="Z24" s="142">
        <v>39</v>
      </c>
      <c r="AA24" s="142">
        <v>35</v>
      </c>
      <c r="AB24" s="142">
        <v>33</v>
      </c>
      <c r="AC24" s="142">
        <v>35</v>
      </c>
      <c r="AD24" s="142">
        <v>31</v>
      </c>
      <c r="AE24" s="142">
        <v>30</v>
      </c>
      <c r="AF24" s="142">
        <v>26</v>
      </c>
      <c r="AG24" s="142"/>
      <c r="AH24" s="142">
        <v>27</v>
      </c>
      <c r="AI24" s="142">
        <v>27</v>
      </c>
      <c r="AJ24" s="142">
        <v>29</v>
      </c>
      <c r="AK24" s="142">
        <v>16</v>
      </c>
      <c r="AL24" s="237"/>
      <c r="AM24" s="142">
        <v>29</v>
      </c>
      <c r="AN24" s="142">
        <v>28</v>
      </c>
      <c r="AO24" s="142">
        <v>29</v>
      </c>
      <c r="AP24" s="142">
        <v>32</v>
      </c>
      <c r="AQ24" s="245">
        <v>33</v>
      </c>
      <c r="AR24" s="245">
        <v>33.4</v>
      </c>
      <c r="AS24" s="245">
        <v>35.799999999999997</v>
      </c>
      <c r="AT24" s="245">
        <v>31.7</v>
      </c>
      <c r="AU24" s="245">
        <v>31.2</v>
      </c>
      <c r="AV24" s="245">
        <v>31</v>
      </c>
      <c r="AW24" s="245">
        <v>25.9</v>
      </c>
      <c r="AX24" s="245">
        <v>24.3</v>
      </c>
      <c r="AY24" s="245">
        <v>25.6</v>
      </c>
      <c r="AZ24" s="245">
        <v>27.2</v>
      </c>
      <c r="BA24" s="245">
        <v>34.700000000000003</v>
      </c>
      <c r="BB24" s="245">
        <v>39.1</v>
      </c>
      <c r="BC24" s="245">
        <v>43.6</v>
      </c>
      <c r="BD24" s="245">
        <v>50.365496694805955</v>
      </c>
      <c r="BE24" s="245">
        <v>47.38889027106034</v>
      </c>
      <c r="BF24" s="245">
        <v>38.333326921450151</v>
      </c>
      <c r="BG24" s="245">
        <v>37.842112586634869</v>
      </c>
      <c r="BH24" s="245">
        <v>42.024402493255018</v>
      </c>
      <c r="BI24" s="245">
        <v>36.595980763270816</v>
      </c>
      <c r="BJ24" s="245">
        <v>30.498761084329949</v>
      </c>
      <c r="BK24" s="245">
        <v>30.653942990093309</v>
      </c>
      <c r="BL24" s="245">
        <v>31.555586256204659</v>
      </c>
      <c r="BM24" s="245">
        <v>29.780662704123191</v>
      </c>
      <c r="BN24" s="245">
        <v>29.104171406946794</v>
      </c>
      <c r="BO24" s="245">
        <v>31.88400618337857</v>
      </c>
      <c r="BP24" s="245">
        <v>38.5640629316378</v>
      </c>
      <c r="BT24" s="18"/>
      <c r="BU24" s="395"/>
      <c r="BV24" s="396"/>
    </row>
    <row r="25" spans="2:78" ht="14.25" customHeight="1">
      <c r="B25" s="143" t="s">
        <v>53</v>
      </c>
      <c r="C25" s="143">
        <v>26</v>
      </c>
      <c r="D25" s="143">
        <v>30</v>
      </c>
      <c r="E25" s="143">
        <v>27</v>
      </c>
      <c r="F25" s="143">
        <v>26</v>
      </c>
      <c r="G25" s="143">
        <v>24</v>
      </c>
      <c r="H25" s="143">
        <v>22</v>
      </c>
      <c r="I25" s="143">
        <v>22</v>
      </c>
      <c r="J25" s="143">
        <v>23</v>
      </c>
      <c r="K25" s="143">
        <v>21</v>
      </c>
      <c r="L25" s="143">
        <v>21</v>
      </c>
      <c r="M25" s="143">
        <v>22</v>
      </c>
      <c r="N25" s="143">
        <v>23</v>
      </c>
      <c r="O25" s="143">
        <v>24</v>
      </c>
      <c r="P25" s="143">
        <v>24</v>
      </c>
      <c r="Q25" s="143">
        <v>23</v>
      </c>
      <c r="R25" s="143">
        <v>23</v>
      </c>
      <c r="S25" s="143">
        <v>23</v>
      </c>
      <c r="T25" s="143">
        <v>24</v>
      </c>
      <c r="U25" s="143">
        <v>23</v>
      </c>
      <c r="V25" s="143">
        <v>23</v>
      </c>
      <c r="W25" s="143">
        <v>21</v>
      </c>
      <c r="X25" s="238"/>
      <c r="Y25" s="143">
        <v>21</v>
      </c>
      <c r="Z25" s="143">
        <v>21</v>
      </c>
      <c r="AA25" s="143">
        <v>21</v>
      </c>
      <c r="AB25" s="143">
        <v>22</v>
      </c>
      <c r="AC25" s="143">
        <v>22</v>
      </c>
      <c r="AD25" s="143">
        <v>25</v>
      </c>
      <c r="AE25" s="143">
        <v>26</v>
      </c>
      <c r="AF25" s="143">
        <v>25</v>
      </c>
      <c r="AG25" s="143"/>
      <c r="AH25" s="143">
        <v>28</v>
      </c>
      <c r="AI25" s="143">
        <v>27</v>
      </c>
      <c r="AJ25" s="143">
        <v>26</v>
      </c>
      <c r="AK25" s="143">
        <v>30</v>
      </c>
      <c r="AL25" s="238"/>
      <c r="AM25" s="143">
        <v>29</v>
      </c>
      <c r="AN25" s="143">
        <v>30</v>
      </c>
      <c r="AO25" s="143">
        <v>30</v>
      </c>
      <c r="AP25" s="143">
        <v>28</v>
      </c>
      <c r="AQ25" s="244">
        <v>29</v>
      </c>
      <c r="AR25" s="244">
        <v>28.8</v>
      </c>
      <c r="AS25" s="244">
        <v>29.1</v>
      </c>
      <c r="AT25" s="244">
        <v>31.1</v>
      </c>
      <c r="AU25" s="244">
        <v>31.3</v>
      </c>
      <c r="AV25" s="244">
        <v>31.8</v>
      </c>
      <c r="AW25" s="244">
        <v>31</v>
      </c>
      <c r="AX25" s="244">
        <v>33.1</v>
      </c>
      <c r="AY25" s="244">
        <v>31.3</v>
      </c>
      <c r="AZ25" s="244">
        <v>31.1</v>
      </c>
      <c r="BA25" s="244">
        <v>27.3</v>
      </c>
      <c r="BB25" s="244">
        <v>24.1</v>
      </c>
      <c r="BC25" s="244">
        <v>22</v>
      </c>
      <c r="BD25" s="244">
        <v>19.112513733725976</v>
      </c>
      <c r="BE25" s="244">
        <v>19.932990003207742</v>
      </c>
      <c r="BF25" s="244">
        <v>26.620572045407524</v>
      </c>
      <c r="BG25" s="244">
        <v>31.17619663987027</v>
      </c>
      <c r="BH25" s="244">
        <v>28.998030702722925</v>
      </c>
      <c r="BI25" s="244">
        <v>30.401671776255228</v>
      </c>
      <c r="BJ25" s="244">
        <v>30.329508118195285</v>
      </c>
      <c r="BK25" s="244">
        <v>29.727990161247142</v>
      </c>
      <c r="BL25" s="244">
        <v>29.742607980919072</v>
      </c>
      <c r="BM25" s="244">
        <v>28.524955958040398</v>
      </c>
      <c r="BN25" s="244">
        <v>28.09043415699556</v>
      </c>
      <c r="BO25" s="244">
        <v>25.855563743401731</v>
      </c>
      <c r="BP25" s="244">
        <v>25.94232333337002</v>
      </c>
      <c r="BT25" s="18"/>
    </row>
    <row r="26" spans="2:78" ht="14.25" customHeight="1">
      <c r="B26" s="142" t="s">
        <v>54</v>
      </c>
      <c r="C26" s="142">
        <v>6</v>
      </c>
      <c r="D26" s="142">
        <v>6</v>
      </c>
      <c r="E26" s="142">
        <v>7</v>
      </c>
      <c r="F26" s="142">
        <v>7</v>
      </c>
      <c r="G26" s="142">
        <v>7</v>
      </c>
      <c r="H26" s="142">
        <v>7</v>
      </c>
      <c r="I26" s="142">
        <v>7</v>
      </c>
      <c r="J26" s="142">
        <v>7</v>
      </c>
      <c r="K26" s="142">
        <v>7</v>
      </c>
      <c r="L26" s="142">
        <v>7</v>
      </c>
      <c r="M26" s="142">
        <v>7</v>
      </c>
      <c r="N26" s="142">
        <v>7</v>
      </c>
      <c r="O26" s="142">
        <v>6</v>
      </c>
      <c r="P26" s="142">
        <v>6</v>
      </c>
      <c r="Q26" s="142">
        <v>6</v>
      </c>
      <c r="R26" s="142">
        <v>6</v>
      </c>
      <c r="S26" s="142">
        <v>6</v>
      </c>
      <c r="T26" s="142">
        <v>8</v>
      </c>
      <c r="U26" s="142">
        <v>8</v>
      </c>
      <c r="V26" s="142">
        <v>7</v>
      </c>
      <c r="W26" s="142">
        <v>7</v>
      </c>
      <c r="X26" s="237"/>
      <c r="Y26" s="142">
        <v>7</v>
      </c>
      <c r="Z26" s="142">
        <v>7</v>
      </c>
      <c r="AA26" s="142">
        <v>7</v>
      </c>
      <c r="AB26" s="142">
        <v>7</v>
      </c>
      <c r="AC26" s="142">
        <v>8</v>
      </c>
      <c r="AD26" s="142">
        <v>8</v>
      </c>
      <c r="AE26" s="142">
        <v>9</v>
      </c>
      <c r="AF26" s="142">
        <v>9</v>
      </c>
      <c r="AG26" s="142"/>
      <c r="AH26" s="142">
        <v>9</v>
      </c>
      <c r="AI26" s="142">
        <v>10</v>
      </c>
      <c r="AJ26" s="142">
        <v>9</v>
      </c>
      <c r="AK26" s="142">
        <v>9</v>
      </c>
      <c r="AL26" s="237"/>
      <c r="AM26" s="142">
        <v>8</v>
      </c>
      <c r="AN26" s="142">
        <v>8</v>
      </c>
      <c r="AO26" s="142">
        <v>8</v>
      </c>
      <c r="AP26" s="142">
        <v>9</v>
      </c>
      <c r="AQ26" s="245">
        <v>10</v>
      </c>
      <c r="AR26" s="245">
        <v>8.8000000000000007</v>
      </c>
      <c r="AS26" s="245">
        <v>8.6999999999999993</v>
      </c>
      <c r="AT26" s="245">
        <v>9.4</v>
      </c>
      <c r="AU26" s="245">
        <v>9.6</v>
      </c>
      <c r="AV26" s="245">
        <v>10</v>
      </c>
      <c r="AW26" s="245">
        <v>10.3</v>
      </c>
      <c r="AX26" s="245">
        <v>10.4</v>
      </c>
      <c r="AY26" s="245">
        <v>11.6</v>
      </c>
      <c r="AZ26" s="245">
        <v>10</v>
      </c>
      <c r="BA26" s="245">
        <v>10.3</v>
      </c>
      <c r="BB26" s="245">
        <v>9.5</v>
      </c>
      <c r="BC26" s="245">
        <v>8.4</v>
      </c>
      <c r="BD26" s="245">
        <v>8.2598457343467278</v>
      </c>
      <c r="BE26" s="245">
        <v>8.2133161618593942</v>
      </c>
      <c r="BF26" s="245">
        <v>8.9582288993195167</v>
      </c>
      <c r="BG26" s="245">
        <v>8.7716342200618058</v>
      </c>
      <c r="BH26" s="245">
        <v>8.4499172418584774</v>
      </c>
      <c r="BI26" s="245">
        <v>8.4777578110569554</v>
      </c>
      <c r="BJ26" s="245">
        <v>9.8071631892949966</v>
      </c>
      <c r="BK26" s="245">
        <v>10.968915284314235</v>
      </c>
      <c r="BL26" s="245">
        <v>10.415623650545728</v>
      </c>
      <c r="BM26" s="245">
        <v>10.777414251494578</v>
      </c>
      <c r="BN26" s="245">
        <v>10.619430181231998</v>
      </c>
      <c r="BO26" s="245">
        <v>13.326271322563995</v>
      </c>
      <c r="BP26" s="245">
        <v>9.4682078449578135</v>
      </c>
      <c r="BT26" s="18"/>
      <c r="BV26" s="396"/>
    </row>
    <row r="27" spans="2:78" ht="5.25" customHeight="1"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1"/>
      <c r="Y27" s="37"/>
      <c r="Z27" s="37"/>
      <c r="AA27" s="37"/>
      <c r="AB27" s="37"/>
      <c r="AC27" s="37"/>
      <c r="AD27" s="37"/>
      <c r="AE27" s="37"/>
      <c r="AF27" s="37"/>
      <c r="AG27" s="38"/>
      <c r="AH27" s="37"/>
      <c r="AI27" s="37"/>
      <c r="AJ27" s="37"/>
      <c r="AK27" s="37"/>
      <c r="AL27" s="31"/>
      <c r="AM27" s="37"/>
      <c r="AN27" s="37"/>
      <c r="AO27" s="37"/>
      <c r="AP27" s="37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T27" s="18"/>
    </row>
    <row r="28" spans="2:78" ht="14.25" customHeight="1">
      <c r="B28" s="136" t="s">
        <v>77</v>
      </c>
      <c r="C28" s="243"/>
      <c r="D28" s="243"/>
      <c r="E28" s="243"/>
      <c r="F28" s="243"/>
      <c r="G28" s="243"/>
      <c r="H28" s="243"/>
      <c r="I28" s="243"/>
      <c r="J28" s="243"/>
      <c r="K28" s="243"/>
      <c r="L28" s="243"/>
      <c r="M28" s="243"/>
      <c r="N28" s="243"/>
      <c r="O28" s="243"/>
      <c r="P28" s="243"/>
      <c r="Q28" s="243"/>
      <c r="R28" s="243"/>
      <c r="S28" s="243"/>
      <c r="T28" s="243"/>
      <c r="U28" s="243"/>
      <c r="V28" s="243"/>
      <c r="W28" s="243"/>
      <c r="X28" s="237"/>
      <c r="Y28" s="243"/>
      <c r="Z28" s="243"/>
      <c r="AA28" s="243"/>
      <c r="AB28" s="243"/>
      <c r="AC28" s="243"/>
      <c r="AD28" s="243"/>
      <c r="AE28" s="243"/>
      <c r="AF28" s="243"/>
      <c r="AG28" s="243"/>
      <c r="AH28" s="243"/>
      <c r="AI28" s="243"/>
      <c r="AJ28" s="243"/>
      <c r="AK28" s="243"/>
      <c r="AL28" s="237"/>
      <c r="AM28" s="243"/>
      <c r="AN28" s="243"/>
      <c r="AO28" s="243"/>
      <c r="AP28" s="243"/>
      <c r="AQ28" s="243"/>
      <c r="AR28" s="243"/>
      <c r="AS28" s="243"/>
      <c r="AT28" s="243"/>
      <c r="AU28" s="243"/>
      <c r="AV28" s="243"/>
      <c r="AW28" s="243"/>
      <c r="AX28" s="243"/>
      <c r="AY28" s="243"/>
      <c r="AZ28" s="243"/>
      <c r="BA28" s="243"/>
      <c r="BB28" s="243"/>
      <c r="BC28" s="243"/>
      <c r="BD28" s="243"/>
      <c r="BE28" s="243"/>
      <c r="BF28" s="243"/>
      <c r="BG28" s="243"/>
      <c r="BH28" s="243"/>
      <c r="BI28" s="243"/>
      <c r="BJ28" s="243"/>
      <c r="BK28" s="243"/>
      <c r="BL28" s="243"/>
      <c r="BM28" s="243"/>
      <c r="BN28" s="243"/>
      <c r="BO28" s="243"/>
      <c r="BP28" s="243"/>
      <c r="BT28" s="18"/>
      <c r="BV28" s="396"/>
    </row>
    <row r="29" spans="2:78" ht="14.25" customHeight="1">
      <c r="B29" s="136" t="s">
        <v>380</v>
      </c>
      <c r="C29" s="243"/>
      <c r="D29" s="243"/>
      <c r="E29" s="243"/>
      <c r="F29" s="243"/>
      <c r="G29" s="243"/>
      <c r="H29" s="243"/>
      <c r="I29" s="243"/>
      <c r="J29" s="243"/>
      <c r="K29" s="243"/>
      <c r="L29" s="243"/>
      <c r="M29" s="243"/>
      <c r="N29" s="243"/>
      <c r="O29" s="243"/>
      <c r="P29" s="243"/>
      <c r="Q29" s="243"/>
      <c r="R29" s="243"/>
      <c r="S29" s="243"/>
      <c r="T29" s="243"/>
      <c r="U29" s="243"/>
      <c r="V29" s="243"/>
      <c r="W29" s="243"/>
      <c r="X29" s="237"/>
      <c r="Y29" s="243"/>
      <c r="Z29" s="243"/>
      <c r="AA29" s="243"/>
      <c r="AB29" s="243"/>
      <c r="AC29" s="243"/>
      <c r="AD29" s="243"/>
      <c r="AE29" s="243"/>
      <c r="AF29" s="243"/>
      <c r="AG29" s="243"/>
      <c r="AH29" s="243"/>
      <c r="AI29" s="243"/>
      <c r="AJ29" s="243"/>
      <c r="AK29" s="243"/>
      <c r="AL29" s="237"/>
      <c r="AM29" s="243"/>
      <c r="AN29" s="243"/>
      <c r="AO29" s="243"/>
      <c r="AP29" s="243"/>
      <c r="AQ29" s="243"/>
      <c r="AR29" s="243"/>
      <c r="AS29" s="243"/>
      <c r="AT29" s="243"/>
      <c r="AU29" s="243"/>
      <c r="AV29" s="243"/>
      <c r="AW29" s="243"/>
      <c r="AX29" s="243"/>
      <c r="AY29" s="243"/>
      <c r="AZ29" s="243"/>
      <c r="BA29" s="243"/>
      <c r="BB29" s="243"/>
      <c r="BC29" s="243"/>
      <c r="BD29" s="243"/>
      <c r="BE29" s="243"/>
      <c r="BF29" s="243"/>
      <c r="BG29" s="243"/>
      <c r="BH29" s="243"/>
      <c r="BI29" s="243"/>
      <c r="BJ29" s="243"/>
      <c r="BK29" s="243"/>
      <c r="BL29" s="243"/>
      <c r="BM29" s="243"/>
      <c r="BN29" s="243"/>
      <c r="BO29" s="243"/>
      <c r="BP29" s="243"/>
      <c r="BQ29" s="455"/>
      <c r="BR29" s="455"/>
      <c r="BS29" s="455"/>
      <c r="BT29" s="455"/>
      <c r="BZ29" s="396"/>
    </row>
    <row r="30" spans="2:78" ht="14.25" customHeight="1">
      <c r="B30" s="143" t="s">
        <v>393</v>
      </c>
      <c r="C30" s="143">
        <v>21</v>
      </c>
      <c r="D30" s="143">
        <v>21</v>
      </c>
      <c r="E30" s="143">
        <v>21</v>
      </c>
      <c r="F30" s="143">
        <v>16</v>
      </c>
      <c r="G30" s="143">
        <v>18</v>
      </c>
      <c r="H30" s="143">
        <v>13</v>
      </c>
      <c r="I30" s="143">
        <v>13</v>
      </c>
      <c r="J30" s="143">
        <v>14</v>
      </c>
      <c r="K30" s="143">
        <v>15</v>
      </c>
      <c r="L30" s="143">
        <v>11</v>
      </c>
      <c r="M30" s="143">
        <v>12</v>
      </c>
      <c r="N30" s="143">
        <v>12</v>
      </c>
      <c r="O30" s="143">
        <v>12</v>
      </c>
      <c r="P30" s="143">
        <v>11</v>
      </c>
      <c r="Q30" s="143">
        <v>13</v>
      </c>
      <c r="R30" s="143">
        <v>14</v>
      </c>
      <c r="S30" s="143">
        <v>16</v>
      </c>
      <c r="T30" s="143">
        <v>14</v>
      </c>
      <c r="U30" s="143">
        <v>11</v>
      </c>
      <c r="V30" s="143">
        <v>16</v>
      </c>
      <c r="W30" s="143">
        <v>17</v>
      </c>
      <c r="X30" s="238"/>
      <c r="Y30" s="143">
        <v>16</v>
      </c>
      <c r="Z30" s="143">
        <v>15</v>
      </c>
      <c r="AA30" s="143">
        <v>17</v>
      </c>
      <c r="AB30" s="143">
        <v>18</v>
      </c>
      <c r="AC30" s="143">
        <v>19</v>
      </c>
      <c r="AD30" s="143">
        <v>20</v>
      </c>
      <c r="AE30" s="143">
        <v>20</v>
      </c>
      <c r="AF30" s="143">
        <v>23</v>
      </c>
      <c r="AG30" s="143"/>
      <c r="AH30" s="143">
        <v>23</v>
      </c>
      <c r="AI30" s="143">
        <v>20</v>
      </c>
      <c r="AJ30" s="143">
        <v>23</v>
      </c>
      <c r="AK30" s="143">
        <v>22</v>
      </c>
      <c r="AL30" s="238"/>
      <c r="AM30" s="143">
        <v>18</v>
      </c>
      <c r="AN30" s="143">
        <v>18</v>
      </c>
      <c r="AO30" s="143">
        <v>18</v>
      </c>
      <c r="AP30" s="143">
        <v>18</v>
      </c>
      <c r="AQ30" s="244">
        <v>16</v>
      </c>
      <c r="AR30" s="244">
        <v>15.2</v>
      </c>
      <c r="AS30" s="244">
        <v>15.9</v>
      </c>
      <c r="AT30" s="244">
        <v>17.7</v>
      </c>
      <c r="AU30" s="244">
        <v>15.7</v>
      </c>
      <c r="AV30" s="244">
        <v>17.100000000000001</v>
      </c>
      <c r="AW30" s="244">
        <v>18.899999999999999</v>
      </c>
      <c r="AX30" s="244">
        <v>20.3</v>
      </c>
      <c r="AY30" s="244">
        <v>16.8</v>
      </c>
      <c r="AZ30" s="244">
        <v>18.899999999999999</v>
      </c>
      <c r="BA30" s="244">
        <v>18.2</v>
      </c>
      <c r="BB30" s="244">
        <v>17.8</v>
      </c>
      <c r="BC30" s="244">
        <v>14.5</v>
      </c>
      <c r="BD30" s="244">
        <v>13.938105244821896</v>
      </c>
      <c r="BE30" s="244">
        <v>13.504599127680498</v>
      </c>
      <c r="BF30" s="244">
        <v>13.827143919063298</v>
      </c>
      <c r="BG30" s="244">
        <v>13.698022947514946</v>
      </c>
      <c r="BH30" s="244">
        <v>13.981086264037385</v>
      </c>
      <c r="BI30" s="244">
        <v>15.461202743304506</v>
      </c>
      <c r="BJ30" s="244">
        <v>17.10341256973998</v>
      </c>
      <c r="BK30" s="244">
        <v>16.645716933532245</v>
      </c>
      <c r="BL30" s="244">
        <v>16.239195598638339</v>
      </c>
      <c r="BM30" s="244">
        <v>17.904769073684641</v>
      </c>
      <c r="BN30" s="244">
        <v>18.326084368608218</v>
      </c>
      <c r="BO30" s="244">
        <v>17.197118615631737</v>
      </c>
      <c r="BP30" s="244">
        <v>18.117067521333695</v>
      </c>
      <c r="BT30" s="18"/>
      <c r="BV30" s="396"/>
    </row>
    <row r="31" spans="2:78" ht="14.25" customHeight="1">
      <c r="B31" s="142" t="s">
        <v>51</v>
      </c>
      <c r="C31" s="142">
        <v>7</v>
      </c>
      <c r="D31" s="142">
        <v>5</v>
      </c>
      <c r="E31" s="142">
        <v>5</v>
      </c>
      <c r="F31" s="142">
        <v>4</v>
      </c>
      <c r="G31" s="142">
        <v>5</v>
      </c>
      <c r="H31" s="142">
        <v>3</v>
      </c>
      <c r="I31" s="142">
        <v>4</v>
      </c>
      <c r="J31" s="142">
        <v>5</v>
      </c>
      <c r="K31" s="142">
        <v>4</v>
      </c>
      <c r="L31" s="142">
        <v>3</v>
      </c>
      <c r="M31" s="142">
        <v>4</v>
      </c>
      <c r="N31" s="142">
        <v>4</v>
      </c>
      <c r="O31" s="142">
        <v>5</v>
      </c>
      <c r="P31" s="142">
        <v>4</v>
      </c>
      <c r="Q31" s="142">
        <v>4</v>
      </c>
      <c r="R31" s="142">
        <v>5</v>
      </c>
      <c r="S31" s="142">
        <v>7</v>
      </c>
      <c r="T31" s="142">
        <v>7</v>
      </c>
      <c r="U31" s="142">
        <v>7</v>
      </c>
      <c r="V31" s="142">
        <v>9</v>
      </c>
      <c r="W31" s="142">
        <v>9</v>
      </c>
      <c r="X31" s="237"/>
      <c r="Y31" s="142">
        <v>3</v>
      </c>
      <c r="Z31" s="142">
        <v>5</v>
      </c>
      <c r="AA31" s="142">
        <v>7</v>
      </c>
      <c r="AB31" s="142">
        <v>8</v>
      </c>
      <c r="AC31" s="142">
        <v>6</v>
      </c>
      <c r="AD31" s="142">
        <v>6</v>
      </c>
      <c r="AE31" s="142">
        <v>8</v>
      </c>
      <c r="AF31" s="142">
        <v>10</v>
      </c>
      <c r="AG31" s="142"/>
      <c r="AH31" s="142">
        <v>9</v>
      </c>
      <c r="AI31" s="142">
        <v>8</v>
      </c>
      <c r="AJ31" s="142">
        <v>8</v>
      </c>
      <c r="AK31" s="142">
        <v>9</v>
      </c>
      <c r="AL31" s="237"/>
      <c r="AM31" s="142">
        <v>7</v>
      </c>
      <c r="AN31" s="142">
        <v>7</v>
      </c>
      <c r="AO31" s="142">
        <v>7</v>
      </c>
      <c r="AP31" s="142">
        <v>8</v>
      </c>
      <c r="AQ31" s="245">
        <v>6</v>
      </c>
      <c r="AR31" s="245">
        <v>6.4</v>
      </c>
      <c r="AS31" s="245">
        <v>6.5</v>
      </c>
      <c r="AT31" s="245">
        <v>8</v>
      </c>
      <c r="AU31" s="245">
        <v>6.8</v>
      </c>
      <c r="AV31" s="245">
        <v>8.1</v>
      </c>
      <c r="AW31" s="245">
        <v>8.8000000000000007</v>
      </c>
      <c r="AX31" s="245">
        <v>8.5</v>
      </c>
      <c r="AY31" s="245">
        <v>7</v>
      </c>
      <c r="AZ31" s="245">
        <v>8.1</v>
      </c>
      <c r="BA31" s="245">
        <v>8.1</v>
      </c>
      <c r="BB31" s="245">
        <v>7.2</v>
      </c>
      <c r="BC31" s="245">
        <v>5.7</v>
      </c>
      <c r="BD31" s="245">
        <v>5.8652664125111356</v>
      </c>
      <c r="BE31" s="245">
        <v>6.4502596797525253</v>
      </c>
      <c r="BF31" s="245">
        <v>5.5940925928872796</v>
      </c>
      <c r="BG31" s="245">
        <v>5.788951146480902</v>
      </c>
      <c r="BH31" s="245">
        <v>6.7556334618704739</v>
      </c>
      <c r="BI31" s="245">
        <v>8.3471806004714271</v>
      </c>
      <c r="BJ31" s="245">
        <v>11.300185319183639</v>
      </c>
      <c r="BK31" s="245">
        <v>8.5966444343637303</v>
      </c>
      <c r="BL31" s="245">
        <v>10.412418046299209</v>
      </c>
      <c r="BM31" s="245">
        <v>11.462307601495137</v>
      </c>
      <c r="BN31" s="245">
        <v>12.287939064268706</v>
      </c>
      <c r="BO31" s="245">
        <v>8.8035655447776975</v>
      </c>
      <c r="BP31" s="245">
        <v>10.275851708649816</v>
      </c>
      <c r="BT31" s="18"/>
    </row>
    <row r="32" spans="2:78" ht="14.25" customHeight="1">
      <c r="B32" s="143" t="s">
        <v>28</v>
      </c>
      <c r="C32" s="143">
        <v>6</v>
      </c>
      <c r="D32" s="143">
        <v>6</v>
      </c>
      <c r="E32" s="143">
        <v>6</v>
      </c>
      <c r="F32" s="143">
        <v>5</v>
      </c>
      <c r="G32" s="143">
        <v>5</v>
      </c>
      <c r="H32" s="143">
        <v>4</v>
      </c>
      <c r="I32" s="143">
        <v>3</v>
      </c>
      <c r="J32" s="143">
        <v>4</v>
      </c>
      <c r="K32" s="143">
        <v>4</v>
      </c>
      <c r="L32" s="143">
        <v>3</v>
      </c>
      <c r="M32" s="143">
        <v>3</v>
      </c>
      <c r="N32" s="143">
        <v>3</v>
      </c>
      <c r="O32" s="143">
        <v>3</v>
      </c>
      <c r="P32" s="143">
        <v>3</v>
      </c>
      <c r="Q32" s="143">
        <v>3</v>
      </c>
      <c r="R32" s="143">
        <v>3</v>
      </c>
      <c r="S32" s="143">
        <v>4</v>
      </c>
      <c r="T32" s="143">
        <v>3</v>
      </c>
      <c r="U32" s="143">
        <v>3</v>
      </c>
      <c r="V32" s="143">
        <v>3</v>
      </c>
      <c r="W32" s="143">
        <v>5</v>
      </c>
      <c r="X32" s="238"/>
      <c r="Y32" s="143">
        <v>4</v>
      </c>
      <c r="Z32" s="143">
        <v>3</v>
      </c>
      <c r="AA32" s="143">
        <v>3</v>
      </c>
      <c r="AB32" s="143">
        <v>4</v>
      </c>
      <c r="AC32" s="143">
        <v>4</v>
      </c>
      <c r="AD32" s="143">
        <v>4</v>
      </c>
      <c r="AE32" s="143">
        <v>4</v>
      </c>
      <c r="AF32" s="143">
        <v>5</v>
      </c>
      <c r="AG32" s="143"/>
      <c r="AH32" s="143">
        <v>5</v>
      </c>
      <c r="AI32" s="143">
        <v>4</v>
      </c>
      <c r="AJ32" s="143">
        <v>5</v>
      </c>
      <c r="AK32" s="143">
        <v>5</v>
      </c>
      <c r="AL32" s="238"/>
      <c r="AM32" s="143">
        <v>4</v>
      </c>
      <c r="AN32" s="143">
        <v>4</v>
      </c>
      <c r="AO32" s="143">
        <v>4</v>
      </c>
      <c r="AP32" s="143">
        <v>3</v>
      </c>
      <c r="AQ32" s="244">
        <v>4</v>
      </c>
      <c r="AR32" s="244">
        <v>2.2000000000000002</v>
      </c>
      <c r="AS32" s="244">
        <v>2.2000000000000002</v>
      </c>
      <c r="AT32" s="244">
        <v>2.5</v>
      </c>
      <c r="AU32" s="244">
        <v>2.5</v>
      </c>
      <c r="AV32" s="244">
        <v>2.7</v>
      </c>
      <c r="AW32" s="244">
        <v>3.1</v>
      </c>
      <c r="AX32" s="244">
        <v>3.3</v>
      </c>
      <c r="AY32" s="244">
        <v>2.7</v>
      </c>
      <c r="AZ32" s="244">
        <v>3.5</v>
      </c>
      <c r="BA32" s="244">
        <v>3.2</v>
      </c>
      <c r="BB32" s="244">
        <v>2.9</v>
      </c>
      <c r="BC32" s="244">
        <v>1.9</v>
      </c>
      <c r="BD32" s="244">
        <v>1.8157247069810714</v>
      </c>
      <c r="BE32" s="244">
        <v>1.6468875410479884</v>
      </c>
      <c r="BF32" s="244">
        <v>1.7010159154526625</v>
      </c>
      <c r="BG32" s="244">
        <v>1.7919899694130246</v>
      </c>
      <c r="BH32" s="244">
        <v>1.8172206652450771</v>
      </c>
      <c r="BI32" s="244">
        <v>2.105074644666149</v>
      </c>
      <c r="BJ32" s="244">
        <v>2.3443305998905752</v>
      </c>
      <c r="BK32" s="244">
        <v>2.2375114281212136</v>
      </c>
      <c r="BL32" s="244">
        <v>2.5211793581477031</v>
      </c>
      <c r="BM32" s="244">
        <v>2.5742910541218209</v>
      </c>
      <c r="BN32" s="244">
        <v>2.9425382827076132</v>
      </c>
      <c r="BO32" s="244">
        <v>2.6667243569943255</v>
      </c>
      <c r="BP32" s="244">
        <v>2.8914707941680433</v>
      </c>
      <c r="BT32" s="18"/>
    </row>
    <row r="33" spans="2:78" ht="14.25" customHeight="1">
      <c r="B33" s="136" t="s">
        <v>381</v>
      </c>
      <c r="C33" s="243"/>
      <c r="D33" s="243"/>
      <c r="E33" s="243"/>
      <c r="F33" s="243"/>
      <c r="G33" s="243"/>
      <c r="H33" s="243"/>
      <c r="I33" s="243"/>
      <c r="J33" s="243"/>
      <c r="K33" s="243"/>
      <c r="L33" s="243"/>
      <c r="M33" s="243"/>
      <c r="N33" s="243"/>
      <c r="O33" s="243"/>
      <c r="P33" s="243"/>
      <c r="Q33" s="243"/>
      <c r="R33" s="243"/>
      <c r="S33" s="243"/>
      <c r="T33" s="243"/>
      <c r="U33" s="243"/>
      <c r="V33" s="243"/>
      <c r="W33" s="243"/>
      <c r="X33" s="237"/>
      <c r="Y33" s="243"/>
      <c r="Z33" s="243"/>
      <c r="AA33" s="243"/>
      <c r="AB33" s="243"/>
      <c r="AC33" s="243"/>
      <c r="AD33" s="243"/>
      <c r="AE33" s="243"/>
      <c r="AF33" s="243"/>
      <c r="AG33" s="243"/>
      <c r="AH33" s="243"/>
      <c r="AI33" s="243"/>
      <c r="AJ33" s="243"/>
      <c r="AK33" s="243"/>
      <c r="AL33" s="237"/>
      <c r="AM33" s="243"/>
      <c r="AN33" s="243"/>
      <c r="AO33" s="243"/>
      <c r="AP33" s="243"/>
      <c r="AQ33" s="243"/>
      <c r="AR33" s="243"/>
      <c r="AS33" s="243"/>
      <c r="AT33" s="243"/>
      <c r="AU33" s="243"/>
      <c r="AV33" s="243"/>
      <c r="AW33" s="243"/>
      <c r="AX33" s="243"/>
      <c r="AY33" s="243"/>
      <c r="AZ33" s="243"/>
      <c r="BA33" s="243"/>
      <c r="BB33" s="243"/>
      <c r="BC33" s="243"/>
      <c r="BD33" s="243"/>
      <c r="BE33" s="243"/>
      <c r="BF33" s="243"/>
      <c r="BG33" s="243"/>
      <c r="BH33" s="243"/>
      <c r="BI33" s="243"/>
      <c r="BJ33" s="243"/>
      <c r="BK33" s="243"/>
      <c r="BL33" s="243"/>
      <c r="BM33" s="243"/>
      <c r="BN33" s="243"/>
      <c r="BO33" s="243"/>
      <c r="BP33" s="243"/>
      <c r="BQ33" s="455"/>
      <c r="BR33" s="455"/>
      <c r="BS33" s="455"/>
      <c r="BT33" s="455"/>
      <c r="BZ33" s="396"/>
    </row>
    <row r="34" spans="2:78" ht="14.25" customHeight="1">
      <c r="B34" s="142" t="s">
        <v>52</v>
      </c>
      <c r="C34" s="142">
        <v>48</v>
      </c>
      <c r="D34" s="142">
        <v>47</v>
      </c>
      <c r="E34" s="142">
        <v>47</v>
      </c>
      <c r="F34" s="142">
        <v>55</v>
      </c>
      <c r="G34" s="142">
        <v>53</v>
      </c>
      <c r="H34" s="142">
        <v>62</v>
      </c>
      <c r="I34" s="142">
        <v>64</v>
      </c>
      <c r="J34" s="142">
        <v>60</v>
      </c>
      <c r="K34" s="142">
        <v>60</v>
      </c>
      <c r="L34" s="142">
        <v>68</v>
      </c>
      <c r="M34" s="142">
        <v>66</v>
      </c>
      <c r="N34" s="142">
        <v>66</v>
      </c>
      <c r="O34" s="142">
        <v>66</v>
      </c>
      <c r="P34" s="142">
        <v>69</v>
      </c>
      <c r="Q34" s="142">
        <v>66</v>
      </c>
      <c r="R34" s="142">
        <v>62</v>
      </c>
      <c r="S34" s="142">
        <v>58</v>
      </c>
      <c r="T34" s="142">
        <v>61</v>
      </c>
      <c r="U34" s="142">
        <v>64</v>
      </c>
      <c r="V34" s="142">
        <v>57</v>
      </c>
      <c r="W34" s="142">
        <v>56</v>
      </c>
      <c r="X34" s="237"/>
      <c r="Y34" s="142">
        <v>62</v>
      </c>
      <c r="Z34" s="142">
        <v>63</v>
      </c>
      <c r="AA34" s="142">
        <v>58</v>
      </c>
      <c r="AB34" s="142">
        <v>55</v>
      </c>
      <c r="AC34" s="142">
        <v>54</v>
      </c>
      <c r="AD34" s="142">
        <v>53</v>
      </c>
      <c r="AE34" s="142">
        <v>50</v>
      </c>
      <c r="AF34" s="142">
        <v>43</v>
      </c>
      <c r="AG34" s="142"/>
      <c r="AH34" s="142">
        <v>44</v>
      </c>
      <c r="AI34" s="142">
        <v>51</v>
      </c>
      <c r="AJ34" s="142">
        <v>47</v>
      </c>
      <c r="AK34" s="142">
        <v>46</v>
      </c>
      <c r="AL34" s="237"/>
      <c r="AM34" s="142">
        <v>55</v>
      </c>
      <c r="AN34" s="142">
        <v>55</v>
      </c>
      <c r="AO34" s="142">
        <v>55</v>
      </c>
      <c r="AP34" s="142">
        <v>54</v>
      </c>
      <c r="AQ34" s="245">
        <v>57</v>
      </c>
      <c r="AR34" s="245">
        <v>60</v>
      </c>
      <c r="AS34" s="245">
        <v>57.5</v>
      </c>
      <c r="AT34" s="245">
        <v>53.5</v>
      </c>
      <c r="AU34" s="245">
        <v>56.5</v>
      </c>
      <c r="AV34" s="245">
        <v>53.6</v>
      </c>
      <c r="AW34" s="245">
        <v>50.1</v>
      </c>
      <c r="AX34" s="245">
        <v>47.7</v>
      </c>
      <c r="AY34" s="245">
        <v>54.6</v>
      </c>
      <c r="AZ34" s="245">
        <v>51.1</v>
      </c>
      <c r="BA34" s="245">
        <v>52.6</v>
      </c>
      <c r="BB34" s="245">
        <v>55.5</v>
      </c>
      <c r="BC34" s="245">
        <v>64.8</v>
      </c>
      <c r="BD34" s="245">
        <v>65.640326614251748</v>
      </c>
      <c r="BE34" s="245">
        <v>65.948173199957495</v>
      </c>
      <c r="BF34" s="245">
        <v>65.594516798725508</v>
      </c>
      <c r="BG34" s="245">
        <v>64.747391340989921</v>
      </c>
      <c r="BH34" s="245">
        <v>62.581377863742972</v>
      </c>
      <c r="BI34" s="245">
        <v>56.632183439776377</v>
      </c>
      <c r="BJ34" s="245">
        <v>51.246742256994317</v>
      </c>
      <c r="BK34" s="245">
        <v>55.989756220611419</v>
      </c>
      <c r="BL34" s="245">
        <v>54.756927959159697</v>
      </c>
      <c r="BM34" s="245">
        <v>50.559638056622234</v>
      </c>
      <c r="BN34" s="245">
        <v>49.227755492966942</v>
      </c>
      <c r="BO34" s="245">
        <v>54.534050934294697</v>
      </c>
      <c r="BP34" s="245">
        <v>50.977675226603168</v>
      </c>
      <c r="BT34" s="18"/>
    </row>
    <row r="35" spans="2:78" ht="14.25" customHeight="1">
      <c r="B35" s="143" t="s">
        <v>53</v>
      </c>
      <c r="C35" s="143">
        <v>9</v>
      </c>
      <c r="D35" s="143">
        <v>11</v>
      </c>
      <c r="E35" s="143">
        <v>10</v>
      </c>
      <c r="F35" s="143">
        <v>9</v>
      </c>
      <c r="G35" s="143">
        <v>9</v>
      </c>
      <c r="H35" s="143">
        <v>9</v>
      </c>
      <c r="I35" s="143">
        <v>8</v>
      </c>
      <c r="J35" s="143">
        <v>8</v>
      </c>
      <c r="K35" s="143">
        <v>8</v>
      </c>
      <c r="L35" s="143">
        <v>7</v>
      </c>
      <c r="M35" s="143">
        <v>7</v>
      </c>
      <c r="N35" s="143">
        <v>7</v>
      </c>
      <c r="O35" s="143">
        <v>6</v>
      </c>
      <c r="P35" s="143">
        <v>5</v>
      </c>
      <c r="Q35" s="143">
        <v>6</v>
      </c>
      <c r="R35" s="143">
        <v>7</v>
      </c>
      <c r="S35" s="143">
        <v>7</v>
      </c>
      <c r="T35" s="143">
        <v>7</v>
      </c>
      <c r="U35" s="143">
        <v>7</v>
      </c>
      <c r="V35" s="143">
        <v>7</v>
      </c>
      <c r="W35" s="143">
        <v>6</v>
      </c>
      <c r="X35" s="238"/>
      <c r="Y35" s="143">
        <v>8</v>
      </c>
      <c r="Z35" s="143">
        <v>7</v>
      </c>
      <c r="AA35" s="143">
        <v>7</v>
      </c>
      <c r="AB35" s="143">
        <v>7</v>
      </c>
      <c r="AC35" s="143">
        <v>8</v>
      </c>
      <c r="AD35" s="143">
        <v>7</v>
      </c>
      <c r="AE35" s="143">
        <v>8</v>
      </c>
      <c r="AF35" s="143">
        <v>8</v>
      </c>
      <c r="AG35" s="143"/>
      <c r="AH35" s="143">
        <v>8</v>
      </c>
      <c r="AI35" s="143">
        <v>7</v>
      </c>
      <c r="AJ35" s="143">
        <v>7</v>
      </c>
      <c r="AK35" s="143">
        <v>8</v>
      </c>
      <c r="AL35" s="238"/>
      <c r="AM35" s="143">
        <v>8</v>
      </c>
      <c r="AN35" s="143">
        <v>7</v>
      </c>
      <c r="AO35" s="143">
        <v>7</v>
      </c>
      <c r="AP35" s="143">
        <v>7</v>
      </c>
      <c r="AQ35" s="244">
        <v>7</v>
      </c>
      <c r="AR35" s="244">
        <v>5.8</v>
      </c>
      <c r="AS35" s="244">
        <v>6.6</v>
      </c>
      <c r="AT35" s="244">
        <v>6.7</v>
      </c>
      <c r="AU35" s="244">
        <v>6.7</v>
      </c>
      <c r="AV35" s="244">
        <v>6</v>
      </c>
      <c r="AW35" s="244">
        <v>6.7</v>
      </c>
      <c r="AX35" s="244">
        <v>6.9</v>
      </c>
      <c r="AY35" s="244">
        <v>6.4</v>
      </c>
      <c r="AZ35" s="244">
        <v>6.1</v>
      </c>
      <c r="BA35" s="244">
        <v>6.1</v>
      </c>
      <c r="BB35" s="244">
        <v>5.9</v>
      </c>
      <c r="BC35" s="244">
        <v>4.3</v>
      </c>
      <c r="BD35" s="244">
        <v>4.7148405870274539</v>
      </c>
      <c r="BE35" s="244">
        <v>5.1564323859485919</v>
      </c>
      <c r="BF35" s="244">
        <v>5.3647504771286183</v>
      </c>
      <c r="BG35" s="244">
        <v>5.4748435445772659</v>
      </c>
      <c r="BH35" s="244">
        <v>6.055104337198328</v>
      </c>
      <c r="BI35" s="244">
        <v>7.5733761842068912</v>
      </c>
      <c r="BJ35" s="244">
        <v>6.5026032193151426</v>
      </c>
      <c r="BK35" s="244">
        <v>5.457662161322947</v>
      </c>
      <c r="BL35" s="244">
        <v>5.6953039812323789</v>
      </c>
      <c r="BM35" s="244">
        <v>5.7793265851263458</v>
      </c>
      <c r="BN35" s="244">
        <v>5.8706102212677491</v>
      </c>
      <c r="BO35" s="244">
        <v>5.641103145884439</v>
      </c>
      <c r="BP35" s="244">
        <v>5.8737796547567536</v>
      </c>
      <c r="BT35" s="18"/>
    </row>
    <row r="36" spans="2:78" ht="14.25" customHeight="1">
      <c r="B36" s="142" t="s">
        <v>54</v>
      </c>
      <c r="C36" s="142">
        <v>9</v>
      </c>
      <c r="D36" s="142">
        <v>10</v>
      </c>
      <c r="E36" s="142">
        <v>11</v>
      </c>
      <c r="F36" s="142">
        <v>11</v>
      </c>
      <c r="G36" s="142">
        <v>10</v>
      </c>
      <c r="H36" s="142">
        <v>9</v>
      </c>
      <c r="I36" s="142">
        <v>8</v>
      </c>
      <c r="J36" s="142">
        <v>9</v>
      </c>
      <c r="K36" s="142">
        <v>9</v>
      </c>
      <c r="L36" s="142">
        <v>8</v>
      </c>
      <c r="M36" s="142">
        <v>8</v>
      </c>
      <c r="N36" s="142">
        <v>8</v>
      </c>
      <c r="O36" s="142">
        <v>8</v>
      </c>
      <c r="P36" s="142">
        <v>8</v>
      </c>
      <c r="Q36" s="142">
        <v>8</v>
      </c>
      <c r="R36" s="142">
        <v>9</v>
      </c>
      <c r="S36" s="142">
        <v>8</v>
      </c>
      <c r="T36" s="142">
        <v>8</v>
      </c>
      <c r="U36" s="142">
        <v>8</v>
      </c>
      <c r="V36" s="142">
        <v>8</v>
      </c>
      <c r="W36" s="142">
        <v>7</v>
      </c>
      <c r="X36" s="237"/>
      <c r="Y36" s="142">
        <v>7</v>
      </c>
      <c r="Z36" s="142">
        <v>7</v>
      </c>
      <c r="AA36" s="142">
        <v>8</v>
      </c>
      <c r="AB36" s="142">
        <v>8</v>
      </c>
      <c r="AC36" s="142">
        <v>9</v>
      </c>
      <c r="AD36" s="142">
        <v>10</v>
      </c>
      <c r="AE36" s="142">
        <v>10</v>
      </c>
      <c r="AF36" s="142">
        <v>11</v>
      </c>
      <c r="AG36" s="142"/>
      <c r="AH36" s="142">
        <v>11</v>
      </c>
      <c r="AI36" s="142">
        <v>10</v>
      </c>
      <c r="AJ36" s="142">
        <v>10</v>
      </c>
      <c r="AK36" s="142">
        <v>10</v>
      </c>
      <c r="AL36" s="237"/>
      <c r="AM36" s="142">
        <v>9</v>
      </c>
      <c r="AN36" s="142">
        <v>9</v>
      </c>
      <c r="AO36" s="142">
        <v>9</v>
      </c>
      <c r="AP36" s="142">
        <v>10</v>
      </c>
      <c r="AQ36" s="245">
        <v>10</v>
      </c>
      <c r="AR36" s="245">
        <v>10.4</v>
      </c>
      <c r="AS36" s="245">
        <v>11.4</v>
      </c>
      <c r="AT36" s="245">
        <v>11.6</v>
      </c>
      <c r="AU36" s="245">
        <v>11.7</v>
      </c>
      <c r="AV36" s="245">
        <v>12.5</v>
      </c>
      <c r="AW36" s="245">
        <v>12.5</v>
      </c>
      <c r="AX36" s="245">
        <v>13.2</v>
      </c>
      <c r="AY36" s="245">
        <v>12.5</v>
      </c>
      <c r="AZ36" s="245">
        <v>12.3</v>
      </c>
      <c r="BA36" s="245">
        <v>11.7</v>
      </c>
      <c r="BB36" s="245">
        <v>10.7</v>
      </c>
      <c r="BC36" s="245">
        <v>8.8000000000000007</v>
      </c>
      <c r="BD36" s="245">
        <v>8.0257364344066886</v>
      </c>
      <c r="BE36" s="245">
        <v>7.2936480656128966</v>
      </c>
      <c r="BF36" s="245">
        <v>7.9184802967426249</v>
      </c>
      <c r="BG36" s="245">
        <v>8.4988010510239391</v>
      </c>
      <c r="BH36" s="245">
        <v>8.8095774079057474</v>
      </c>
      <c r="BI36" s="245">
        <v>9.8809823875746474</v>
      </c>
      <c r="BJ36" s="245">
        <v>11.502726034876352</v>
      </c>
      <c r="BK36" s="245">
        <v>11.072708822048444</v>
      </c>
      <c r="BL36" s="245">
        <v>10.374975056522679</v>
      </c>
      <c r="BM36" s="245">
        <v>11.719667628949814</v>
      </c>
      <c r="BN36" s="245">
        <v>11.345072570180777</v>
      </c>
      <c r="BO36" s="245">
        <v>11.157437402417102</v>
      </c>
      <c r="BP36" s="245">
        <v>11.864155094488533</v>
      </c>
      <c r="BT36" s="18"/>
    </row>
    <row r="37" spans="2:78" ht="5.25" customHeight="1"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1"/>
      <c r="Y37" s="37"/>
      <c r="Z37" s="37"/>
      <c r="AA37" s="37"/>
      <c r="AB37" s="37"/>
      <c r="AC37" s="37"/>
      <c r="AD37" s="37"/>
      <c r="AE37" s="37"/>
      <c r="AF37" s="37"/>
      <c r="AG37" s="38"/>
      <c r="AH37" s="37"/>
      <c r="AI37" s="37"/>
      <c r="AJ37" s="37"/>
      <c r="AK37" s="37"/>
      <c r="AL37" s="31"/>
      <c r="AM37" s="37"/>
      <c r="AN37" s="37"/>
      <c r="AO37" s="37"/>
      <c r="AP37" s="37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T37" s="18"/>
    </row>
    <row r="38" spans="2:78" ht="14.25" customHeight="1">
      <c r="B38" s="136" t="s">
        <v>134</v>
      </c>
      <c r="C38" s="243"/>
      <c r="D38" s="243"/>
      <c r="E38" s="243"/>
      <c r="F38" s="243"/>
      <c r="G38" s="243"/>
      <c r="H38" s="243"/>
      <c r="I38" s="243"/>
      <c r="J38" s="243"/>
      <c r="K38" s="243"/>
      <c r="L38" s="243"/>
      <c r="M38" s="243"/>
      <c r="N38" s="243"/>
      <c r="O38" s="243"/>
      <c r="P38" s="243"/>
      <c r="Q38" s="243"/>
      <c r="R38" s="243"/>
      <c r="S38" s="243"/>
      <c r="T38" s="243"/>
      <c r="U38" s="243"/>
      <c r="V38" s="243"/>
      <c r="W38" s="243"/>
      <c r="X38" s="237"/>
      <c r="Y38" s="243"/>
      <c r="Z38" s="243"/>
      <c r="AA38" s="243"/>
      <c r="AB38" s="243"/>
      <c r="AC38" s="243"/>
      <c r="AD38" s="243"/>
      <c r="AE38" s="243"/>
      <c r="AF38" s="243"/>
      <c r="AG38" s="243"/>
      <c r="AH38" s="243"/>
      <c r="AI38" s="243"/>
      <c r="AJ38" s="243"/>
      <c r="AK38" s="243"/>
      <c r="AL38" s="237"/>
      <c r="AM38" s="243"/>
      <c r="AN38" s="243"/>
      <c r="AO38" s="243"/>
      <c r="AP38" s="243"/>
      <c r="AQ38" s="243"/>
      <c r="AR38" s="243"/>
      <c r="AS38" s="243"/>
      <c r="AT38" s="243"/>
      <c r="AU38" s="243"/>
      <c r="AV38" s="243"/>
      <c r="AW38" s="243"/>
      <c r="AX38" s="243"/>
      <c r="AY38" s="243"/>
      <c r="AZ38" s="243"/>
      <c r="BA38" s="243"/>
      <c r="BB38" s="243"/>
      <c r="BC38" s="243"/>
      <c r="BD38" s="243"/>
      <c r="BE38" s="243"/>
      <c r="BF38" s="243"/>
      <c r="BG38" s="243"/>
      <c r="BH38" s="243"/>
      <c r="BI38" s="243"/>
      <c r="BJ38" s="243"/>
      <c r="BK38" s="243"/>
      <c r="BL38" s="243"/>
      <c r="BM38" s="243"/>
      <c r="BN38" s="243"/>
      <c r="BO38" s="243"/>
      <c r="BP38" s="243"/>
      <c r="BT38" s="18"/>
    </row>
    <row r="39" spans="2:78" ht="14.25" customHeight="1">
      <c r="B39" s="136" t="s">
        <v>380</v>
      </c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37"/>
      <c r="Y39" s="243"/>
      <c r="Z39" s="243"/>
      <c r="AA39" s="243"/>
      <c r="AB39" s="243"/>
      <c r="AC39" s="243"/>
      <c r="AD39" s="243"/>
      <c r="AE39" s="243"/>
      <c r="AF39" s="243"/>
      <c r="AG39" s="243"/>
      <c r="AH39" s="243"/>
      <c r="AI39" s="243"/>
      <c r="AJ39" s="243"/>
      <c r="AK39" s="243"/>
      <c r="AL39" s="237"/>
      <c r="AM39" s="243"/>
      <c r="AN39" s="243"/>
      <c r="AO39" s="243"/>
      <c r="AP39" s="243"/>
      <c r="AQ39" s="243"/>
      <c r="AR39" s="243"/>
      <c r="AS39" s="243"/>
      <c r="AT39" s="243"/>
      <c r="AU39" s="243"/>
      <c r="AV39" s="243"/>
      <c r="AW39" s="243"/>
      <c r="AX39" s="243"/>
      <c r="AY39" s="243"/>
      <c r="AZ39" s="243"/>
      <c r="BA39" s="243"/>
      <c r="BB39" s="243"/>
      <c r="BC39" s="243"/>
      <c r="BD39" s="243"/>
      <c r="BE39" s="243"/>
      <c r="BF39" s="243"/>
      <c r="BG39" s="243"/>
      <c r="BH39" s="243"/>
      <c r="BI39" s="243"/>
      <c r="BJ39" s="243"/>
      <c r="BK39" s="243"/>
      <c r="BL39" s="243"/>
      <c r="BM39" s="243"/>
      <c r="BN39" s="243"/>
      <c r="BO39" s="243"/>
      <c r="BP39" s="243"/>
      <c r="BQ39" s="455"/>
      <c r="BR39" s="455"/>
      <c r="BS39" s="455"/>
      <c r="BT39" s="455"/>
      <c r="BZ39" s="396"/>
    </row>
    <row r="40" spans="2:78" ht="14.25" customHeight="1">
      <c r="B40" s="143" t="s">
        <v>393</v>
      </c>
      <c r="C40" s="143">
        <v>15</v>
      </c>
      <c r="D40" s="143">
        <v>13</v>
      </c>
      <c r="E40" s="143">
        <v>13</v>
      </c>
      <c r="F40" s="143">
        <v>12</v>
      </c>
      <c r="G40" s="143">
        <v>12</v>
      </c>
      <c r="H40" s="143">
        <v>12</v>
      </c>
      <c r="I40" s="143">
        <v>12</v>
      </c>
      <c r="J40" s="143">
        <v>12</v>
      </c>
      <c r="K40" s="143">
        <v>11</v>
      </c>
      <c r="L40" s="143">
        <v>11</v>
      </c>
      <c r="M40" s="143">
        <v>10</v>
      </c>
      <c r="N40" s="143">
        <v>12</v>
      </c>
      <c r="O40" s="143">
        <v>12</v>
      </c>
      <c r="P40" s="143">
        <v>11</v>
      </c>
      <c r="Q40" s="143">
        <v>10</v>
      </c>
      <c r="R40" s="143">
        <v>12</v>
      </c>
      <c r="S40" s="143">
        <v>12</v>
      </c>
      <c r="T40" s="143">
        <v>11</v>
      </c>
      <c r="U40" s="143">
        <v>11</v>
      </c>
      <c r="V40" s="143">
        <v>11</v>
      </c>
      <c r="W40" s="143">
        <v>11</v>
      </c>
      <c r="X40" s="238"/>
      <c r="Y40" s="143">
        <v>11</v>
      </c>
      <c r="Z40" s="143">
        <v>12</v>
      </c>
      <c r="AA40" s="143">
        <v>14</v>
      </c>
      <c r="AB40" s="143">
        <v>14</v>
      </c>
      <c r="AC40" s="143">
        <v>14</v>
      </c>
      <c r="AD40" s="143">
        <v>13</v>
      </c>
      <c r="AE40" s="143">
        <v>15</v>
      </c>
      <c r="AF40" s="143">
        <v>13</v>
      </c>
      <c r="AG40" s="143"/>
      <c r="AH40" s="143">
        <v>13</v>
      </c>
      <c r="AI40" s="143">
        <v>14</v>
      </c>
      <c r="AJ40" s="143">
        <v>13</v>
      </c>
      <c r="AK40" s="143">
        <v>16</v>
      </c>
      <c r="AL40" s="238"/>
      <c r="AM40" s="143">
        <v>14</v>
      </c>
      <c r="AN40" s="143">
        <v>13</v>
      </c>
      <c r="AO40" s="143">
        <v>13</v>
      </c>
      <c r="AP40" s="143">
        <v>15</v>
      </c>
      <c r="AQ40" s="244">
        <v>13</v>
      </c>
      <c r="AR40" s="244">
        <v>12.4</v>
      </c>
      <c r="AS40" s="244">
        <v>13</v>
      </c>
      <c r="AT40" s="244">
        <v>12.2</v>
      </c>
      <c r="AU40" s="244">
        <v>11.6</v>
      </c>
      <c r="AV40" s="244">
        <v>10.8</v>
      </c>
      <c r="AW40" s="244">
        <v>9.9</v>
      </c>
      <c r="AX40" s="244">
        <v>11</v>
      </c>
      <c r="AY40" s="244">
        <v>14.2</v>
      </c>
      <c r="AZ40" s="244">
        <v>12.4</v>
      </c>
      <c r="BA40" s="244">
        <v>12.2</v>
      </c>
      <c r="BB40" s="244">
        <v>13.5</v>
      </c>
      <c r="BC40" s="244">
        <v>11.7</v>
      </c>
      <c r="BD40" s="244">
        <v>9.7746990009230057</v>
      </c>
      <c r="BE40" s="244">
        <v>7.379231119989214</v>
      </c>
      <c r="BF40" s="244">
        <v>9.5835052009629766</v>
      </c>
      <c r="BG40" s="244">
        <v>9.5246468584871931</v>
      </c>
      <c r="BH40" s="244">
        <v>8.6045212794700472</v>
      </c>
      <c r="BI40" s="244">
        <v>9.7405823910072744</v>
      </c>
      <c r="BJ40" s="244">
        <v>10.061251097807371</v>
      </c>
      <c r="BK40" s="244">
        <v>12.915733757749843</v>
      </c>
      <c r="BL40" s="244">
        <v>11.755622945418361</v>
      </c>
      <c r="BM40" s="244">
        <v>13.715159715112401</v>
      </c>
      <c r="BN40" s="244">
        <v>14.808540444049878</v>
      </c>
      <c r="BO40" s="244">
        <v>12.871714092920858</v>
      </c>
      <c r="BP40" s="244">
        <v>12.875191455163314</v>
      </c>
      <c r="BT40" s="18"/>
    </row>
    <row r="41" spans="2:78" ht="14.25" customHeight="1">
      <c r="B41" s="142" t="s">
        <v>51</v>
      </c>
      <c r="C41" s="142">
        <v>6</v>
      </c>
      <c r="D41" s="142">
        <v>4</v>
      </c>
      <c r="E41" s="142">
        <v>4</v>
      </c>
      <c r="F41" s="142">
        <v>4</v>
      </c>
      <c r="G41" s="142">
        <v>4</v>
      </c>
      <c r="H41" s="142">
        <v>4</v>
      </c>
      <c r="I41" s="142">
        <v>4</v>
      </c>
      <c r="J41" s="142">
        <v>5</v>
      </c>
      <c r="K41" s="142">
        <v>4</v>
      </c>
      <c r="L41" s="142">
        <v>5</v>
      </c>
      <c r="M41" s="142">
        <v>5</v>
      </c>
      <c r="N41" s="142">
        <v>5</v>
      </c>
      <c r="O41" s="142">
        <v>5</v>
      </c>
      <c r="P41" s="142">
        <v>5</v>
      </c>
      <c r="Q41" s="142">
        <v>5</v>
      </c>
      <c r="R41" s="142">
        <v>6</v>
      </c>
      <c r="S41" s="142">
        <v>6</v>
      </c>
      <c r="T41" s="142">
        <v>5</v>
      </c>
      <c r="U41" s="142">
        <v>5</v>
      </c>
      <c r="V41" s="142">
        <v>5</v>
      </c>
      <c r="W41" s="142">
        <v>5</v>
      </c>
      <c r="X41" s="237"/>
      <c r="Y41" s="142">
        <v>5</v>
      </c>
      <c r="Z41" s="142">
        <v>6</v>
      </c>
      <c r="AA41" s="142">
        <v>7</v>
      </c>
      <c r="AB41" s="142">
        <v>7</v>
      </c>
      <c r="AC41" s="142">
        <v>5</v>
      </c>
      <c r="AD41" s="142">
        <v>4</v>
      </c>
      <c r="AE41" s="142">
        <v>4</v>
      </c>
      <c r="AF41" s="142">
        <v>4</v>
      </c>
      <c r="AG41" s="142"/>
      <c r="AH41" s="142">
        <v>4</v>
      </c>
      <c r="AI41" s="142">
        <v>5</v>
      </c>
      <c r="AJ41" s="142">
        <v>4</v>
      </c>
      <c r="AK41" s="142">
        <v>5</v>
      </c>
      <c r="AL41" s="237"/>
      <c r="AM41" s="142">
        <v>4</v>
      </c>
      <c r="AN41" s="142">
        <v>3</v>
      </c>
      <c r="AO41" s="142">
        <v>4</v>
      </c>
      <c r="AP41" s="142">
        <v>4</v>
      </c>
      <c r="AQ41" s="245">
        <v>3.7</v>
      </c>
      <c r="AR41" s="245">
        <v>3.7</v>
      </c>
      <c r="AS41" s="245">
        <v>4.5</v>
      </c>
      <c r="AT41" s="245">
        <v>4</v>
      </c>
      <c r="AU41" s="245">
        <v>3.9</v>
      </c>
      <c r="AV41" s="245">
        <v>3.6</v>
      </c>
      <c r="AW41" s="245">
        <v>3.9</v>
      </c>
      <c r="AX41" s="245">
        <v>4</v>
      </c>
      <c r="AY41" s="245">
        <v>4.5999999999999996</v>
      </c>
      <c r="AZ41" s="245">
        <v>4</v>
      </c>
      <c r="BA41" s="245">
        <v>4</v>
      </c>
      <c r="BB41" s="245">
        <v>4.4000000000000004</v>
      </c>
      <c r="BC41" s="245">
        <v>4.9000000000000004</v>
      </c>
      <c r="BD41" s="245">
        <v>3.3527225524460627</v>
      </c>
      <c r="BE41" s="245">
        <v>2.6439230152088826</v>
      </c>
      <c r="BF41" s="245">
        <v>3.5718228890381702</v>
      </c>
      <c r="BG41" s="245">
        <v>3.5856910847110179</v>
      </c>
      <c r="BH41" s="245">
        <v>2.8463211773547292</v>
      </c>
      <c r="BI41" s="245">
        <v>3.1938674052666296</v>
      </c>
      <c r="BJ41" s="245">
        <v>3.3383627751754457</v>
      </c>
      <c r="BK41" s="245">
        <v>4.7165850088422685</v>
      </c>
      <c r="BL41" s="245">
        <v>4.0425588266706969</v>
      </c>
      <c r="BM41" s="245">
        <v>5.415833422595064</v>
      </c>
      <c r="BN41" s="245">
        <v>5.5912452834506379</v>
      </c>
      <c r="BO41" s="245">
        <v>5.9342799097797965</v>
      </c>
      <c r="BP41" s="245">
        <v>4.85216011208911</v>
      </c>
      <c r="BT41" s="18"/>
    </row>
    <row r="42" spans="2:78" ht="14.25" customHeight="1">
      <c r="B42" s="143" t="s">
        <v>28</v>
      </c>
      <c r="C42" s="143">
        <v>3</v>
      </c>
      <c r="D42" s="143">
        <v>4</v>
      </c>
      <c r="E42" s="143">
        <v>4</v>
      </c>
      <c r="F42" s="143">
        <v>3</v>
      </c>
      <c r="G42" s="143">
        <v>4</v>
      </c>
      <c r="H42" s="143">
        <v>4</v>
      </c>
      <c r="I42" s="143">
        <v>4</v>
      </c>
      <c r="J42" s="143">
        <v>4</v>
      </c>
      <c r="K42" s="143">
        <v>4</v>
      </c>
      <c r="L42" s="143">
        <v>4</v>
      </c>
      <c r="M42" s="143">
        <v>3</v>
      </c>
      <c r="N42" s="143">
        <v>3</v>
      </c>
      <c r="O42" s="143">
        <v>3</v>
      </c>
      <c r="P42" s="143">
        <v>4</v>
      </c>
      <c r="Q42" s="143">
        <v>3</v>
      </c>
      <c r="R42" s="143">
        <v>3</v>
      </c>
      <c r="S42" s="143">
        <v>3</v>
      </c>
      <c r="T42" s="143">
        <v>3</v>
      </c>
      <c r="U42" s="143">
        <v>3</v>
      </c>
      <c r="V42" s="143">
        <v>3</v>
      </c>
      <c r="W42" s="143">
        <v>3</v>
      </c>
      <c r="X42" s="238"/>
      <c r="Y42" s="143">
        <v>3</v>
      </c>
      <c r="Z42" s="143">
        <v>4</v>
      </c>
      <c r="AA42" s="143">
        <v>3</v>
      </c>
      <c r="AB42" s="143">
        <v>4</v>
      </c>
      <c r="AC42" s="143">
        <v>4</v>
      </c>
      <c r="AD42" s="143">
        <v>3</v>
      </c>
      <c r="AE42" s="143">
        <v>3</v>
      </c>
      <c r="AF42" s="143">
        <v>4</v>
      </c>
      <c r="AG42" s="143"/>
      <c r="AH42" s="143">
        <v>4</v>
      </c>
      <c r="AI42" s="143">
        <v>4</v>
      </c>
      <c r="AJ42" s="143">
        <v>4</v>
      </c>
      <c r="AK42" s="143">
        <v>4</v>
      </c>
      <c r="AL42" s="238"/>
      <c r="AM42" s="143">
        <v>4</v>
      </c>
      <c r="AN42" s="143">
        <v>3</v>
      </c>
      <c r="AO42" s="143">
        <v>3</v>
      </c>
      <c r="AP42" s="143">
        <v>4</v>
      </c>
      <c r="AQ42" s="244">
        <v>4</v>
      </c>
      <c r="AR42" s="244">
        <v>2.7</v>
      </c>
      <c r="AS42" s="244">
        <v>2.7</v>
      </c>
      <c r="AT42" s="244">
        <v>2</v>
      </c>
      <c r="AU42" s="244">
        <v>2.2000000000000002</v>
      </c>
      <c r="AV42" s="244">
        <v>1.9</v>
      </c>
      <c r="AW42" s="244">
        <v>1.9</v>
      </c>
      <c r="AX42" s="244">
        <v>2</v>
      </c>
      <c r="AY42" s="244">
        <v>3</v>
      </c>
      <c r="AZ42" s="244">
        <v>3.5</v>
      </c>
      <c r="BA42" s="244">
        <v>2.4</v>
      </c>
      <c r="BB42" s="244">
        <v>2.2999999999999998</v>
      </c>
      <c r="BC42" s="244">
        <v>2.1</v>
      </c>
      <c r="BD42" s="244">
        <v>1.5779671628454748</v>
      </c>
      <c r="BE42" s="244">
        <v>1.1089045228318657</v>
      </c>
      <c r="BF42" s="244">
        <v>1.1512219967512172</v>
      </c>
      <c r="BG42" s="244">
        <v>1.1872386408775253</v>
      </c>
      <c r="BH42" s="244">
        <v>0.99487821763683959</v>
      </c>
      <c r="BI42" s="244">
        <v>1.0663049237335243</v>
      </c>
      <c r="BJ42" s="244">
        <v>0.97303671029543981</v>
      </c>
      <c r="BK42" s="244">
        <v>1.3112242815378374</v>
      </c>
      <c r="BL42" s="244">
        <v>1.1315768085313491</v>
      </c>
      <c r="BM42" s="244">
        <v>1.3444708421087899</v>
      </c>
      <c r="BN42" s="244">
        <v>1.576375766535236</v>
      </c>
      <c r="BO42" s="244">
        <v>1.4754806118780781</v>
      </c>
      <c r="BP42" s="244">
        <v>1.5169363029593117</v>
      </c>
      <c r="BT42" s="18"/>
    </row>
    <row r="43" spans="2:78" ht="14.25" customHeight="1">
      <c r="B43" s="136" t="s">
        <v>381</v>
      </c>
      <c r="C43" s="243"/>
      <c r="D43" s="243"/>
      <c r="E43" s="243"/>
      <c r="F43" s="243"/>
      <c r="G43" s="243"/>
      <c r="H43" s="243"/>
      <c r="I43" s="243"/>
      <c r="J43" s="243"/>
      <c r="K43" s="243"/>
      <c r="L43" s="243"/>
      <c r="M43" s="243"/>
      <c r="N43" s="243"/>
      <c r="O43" s="243"/>
      <c r="P43" s="243"/>
      <c r="Q43" s="243"/>
      <c r="R43" s="243"/>
      <c r="S43" s="243"/>
      <c r="T43" s="243"/>
      <c r="U43" s="243"/>
      <c r="V43" s="243"/>
      <c r="W43" s="243"/>
      <c r="X43" s="237"/>
      <c r="Y43" s="243"/>
      <c r="Z43" s="243"/>
      <c r="AA43" s="243"/>
      <c r="AB43" s="243"/>
      <c r="AC43" s="243"/>
      <c r="AD43" s="243"/>
      <c r="AE43" s="243"/>
      <c r="AF43" s="243"/>
      <c r="AG43" s="243"/>
      <c r="AH43" s="243"/>
      <c r="AI43" s="243"/>
      <c r="AJ43" s="243"/>
      <c r="AK43" s="243"/>
      <c r="AL43" s="237"/>
      <c r="AM43" s="243"/>
      <c r="AN43" s="243"/>
      <c r="AO43" s="243"/>
      <c r="AP43" s="243"/>
      <c r="AQ43" s="243"/>
      <c r="AR43" s="243"/>
      <c r="AS43" s="243"/>
      <c r="AT43" s="243"/>
      <c r="AU43" s="243"/>
      <c r="AV43" s="243"/>
      <c r="AW43" s="243"/>
      <c r="AX43" s="243"/>
      <c r="AY43" s="243"/>
      <c r="AZ43" s="243"/>
      <c r="BA43" s="243"/>
      <c r="BB43" s="243"/>
      <c r="BC43" s="243"/>
      <c r="BD43" s="243"/>
      <c r="BE43" s="243"/>
      <c r="BF43" s="243"/>
      <c r="BG43" s="243"/>
      <c r="BH43" s="243"/>
      <c r="BI43" s="243"/>
      <c r="BJ43" s="243"/>
      <c r="BK43" s="243"/>
      <c r="BL43" s="243"/>
      <c r="BM43" s="243"/>
      <c r="BN43" s="243"/>
      <c r="BO43" s="243"/>
      <c r="BP43" s="243"/>
      <c r="BQ43" s="455"/>
      <c r="BR43" s="455"/>
      <c r="BS43" s="455"/>
      <c r="BT43" s="455"/>
      <c r="BZ43" s="396"/>
    </row>
    <row r="44" spans="2:78" ht="14.25" customHeight="1">
      <c r="B44" s="142" t="s">
        <v>52</v>
      </c>
      <c r="C44" s="142">
        <v>58</v>
      </c>
      <c r="D44" s="142">
        <v>61</v>
      </c>
      <c r="E44" s="142">
        <v>57</v>
      </c>
      <c r="F44" s="142">
        <v>59</v>
      </c>
      <c r="G44" s="142">
        <v>59</v>
      </c>
      <c r="H44" s="142">
        <v>59</v>
      </c>
      <c r="I44" s="142">
        <v>58</v>
      </c>
      <c r="J44" s="142">
        <v>58</v>
      </c>
      <c r="K44" s="142">
        <v>60</v>
      </c>
      <c r="L44" s="142">
        <v>60</v>
      </c>
      <c r="M44" s="142">
        <v>66</v>
      </c>
      <c r="N44" s="142">
        <v>62</v>
      </c>
      <c r="O44" s="142">
        <v>64</v>
      </c>
      <c r="P44" s="142">
        <v>65</v>
      </c>
      <c r="Q44" s="142">
        <v>66</v>
      </c>
      <c r="R44" s="142">
        <v>65</v>
      </c>
      <c r="S44" s="142">
        <v>64</v>
      </c>
      <c r="T44" s="142">
        <v>67</v>
      </c>
      <c r="U44" s="142">
        <v>68</v>
      </c>
      <c r="V44" s="142">
        <v>66</v>
      </c>
      <c r="W44" s="142">
        <v>66</v>
      </c>
      <c r="X44" s="237"/>
      <c r="Y44" s="142">
        <v>68</v>
      </c>
      <c r="Z44" s="142">
        <v>65</v>
      </c>
      <c r="AA44" s="142">
        <v>62</v>
      </c>
      <c r="AB44" s="142">
        <v>61</v>
      </c>
      <c r="AC44" s="142">
        <v>62</v>
      </c>
      <c r="AD44" s="142">
        <v>64</v>
      </c>
      <c r="AE44" s="142">
        <v>60</v>
      </c>
      <c r="AF44" s="142">
        <v>62</v>
      </c>
      <c r="AG44" s="142"/>
      <c r="AH44" s="142">
        <v>60</v>
      </c>
      <c r="AI44" s="142">
        <v>58</v>
      </c>
      <c r="AJ44" s="142">
        <v>61</v>
      </c>
      <c r="AK44" s="142">
        <v>58</v>
      </c>
      <c r="AL44" s="237"/>
      <c r="AM44" s="142">
        <v>60</v>
      </c>
      <c r="AN44" s="142">
        <v>65</v>
      </c>
      <c r="AO44" s="142">
        <v>63</v>
      </c>
      <c r="AP44" s="142">
        <v>59</v>
      </c>
      <c r="AQ44" s="245">
        <v>61</v>
      </c>
      <c r="AR44" s="245">
        <v>65.900000000000006</v>
      </c>
      <c r="AS44" s="245">
        <v>64.2</v>
      </c>
      <c r="AT44" s="245">
        <v>68.7</v>
      </c>
      <c r="AU44" s="245">
        <v>68.400000000000006</v>
      </c>
      <c r="AV44" s="245">
        <v>69.5</v>
      </c>
      <c r="AW44" s="245">
        <v>69.7</v>
      </c>
      <c r="AX44" s="245">
        <v>68.599999999999994</v>
      </c>
      <c r="AY44" s="245">
        <v>60.2</v>
      </c>
      <c r="AZ44" s="245">
        <v>61.4</v>
      </c>
      <c r="BA44" s="245">
        <v>64.2</v>
      </c>
      <c r="BB44" s="245">
        <v>61.8</v>
      </c>
      <c r="BC44" s="245">
        <v>65.400000000000006</v>
      </c>
      <c r="BD44" s="245">
        <v>75.684497134302461</v>
      </c>
      <c r="BE44" s="245">
        <v>80.060023249140258</v>
      </c>
      <c r="BF44" s="245">
        <v>75.112816929035276</v>
      </c>
      <c r="BG44" s="245">
        <v>73.704808914781168</v>
      </c>
      <c r="BH44" s="245">
        <v>75.944606774865534</v>
      </c>
      <c r="BI44" s="245">
        <v>72.846628465203239</v>
      </c>
      <c r="BJ44" s="245">
        <v>74.010823937228153</v>
      </c>
      <c r="BK44" s="245">
        <v>66.669171603072527</v>
      </c>
      <c r="BL44" s="245">
        <v>68.909155695327868</v>
      </c>
      <c r="BM44" s="245">
        <v>63.591246761311481</v>
      </c>
      <c r="BN44" s="245">
        <v>62.630012215900535</v>
      </c>
      <c r="BO44" s="245">
        <v>65.262894902749267</v>
      </c>
      <c r="BP44" s="245">
        <v>67.859315050055244</v>
      </c>
      <c r="BT44" s="18"/>
    </row>
    <row r="45" spans="2:78" ht="14.25" customHeight="1">
      <c r="B45" s="143" t="s">
        <v>53</v>
      </c>
      <c r="C45" s="143">
        <v>14</v>
      </c>
      <c r="D45" s="143">
        <v>12</v>
      </c>
      <c r="E45" s="143">
        <v>16</v>
      </c>
      <c r="F45" s="143">
        <v>15</v>
      </c>
      <c r="G45" s="143">
        <v>15</v>
      </c>
      <c r="H45" s="143">
        <v>16</v>
      </c>
      <c r="I45" s="143">
        <v>17</v>
      </c>
      <c r="J45" s="143">
        <v>16</v>
      </c>
      <c r="K45" s="143">
        <v>16</v>
      </c>
      <c r="L45" s="143">
        <v>16</v>
      </c>
      <c r="M45" s="143">
        <v>11</v>
      </c>
      <c r="N45" s="143">
        <v>13</v>
      </c>
      <c r="O45" s="143">
        <v>11</v>
      </c>
      <c r="P45" s="143">
        <v>10</v>
      </c>
      <c r="Q45" s="143">
        <v>10</v>
      </c>
      <c r="R45" s="143">
        <v>9</v>
      </c>
      <c r="S45" s="143">
        <v>9</v>
      </c>
      <c r="T45" s="143">
        <v>9</v>
      </c>
      <c r="U45" s="143">
        <v>8</v>
      </c>
      <c r="V45" s="143">
        <v>9</v>
      </c>
      <c r="W45" s="143">
        <v>9</v>
      </c>
      <c r="X45" s="238"/>
      <c r="Y45" s="143">
        <v>8</v>
      </c>
      <c r="Z45" s="143">
        <v>8</v>
      </c>
      <c r="AA45" s="143">
        <v>9</v>
      </c>
      <c r="AB45" s="143">
        <v>8</v>
      </c>
      <c r="AC45" s="143">
        <v>9</v>
      </c>
      <c r="AD45" s="143">
        <v>10</v>
      </c>
      <c r="AE45" s="143">
        <v>11</v>
      </c>
      <c r="AF45" s="143">
        <v>11</v>
      </c>
      <c r="AG45" s="143"/>
      <c r="AH45" s="143">
        <v>12</v>
      </c>
      <c r="AI45" s="143">
        <v>12</v>
      </c>
      <c r="AJ45" s="143">
        <v>11</v>
      </c>
      <c r="AK45" s="143">
        <v>10</v>
      </c>
      <c r="AL45" s="238"/>
      <c r="AM45" s="143">
        <v>12</v>
      </c>
      <c r="AN45" s="143">
        <v>10</v>
      </c>
      <c r="AO45" s="143">
        <v>11</v>
      </c>
      <c r="AP45" s="143">
        <v>11</v>
      </c>
      <c r="AQ45" s="244">
        <v>12</v>
      </c>
      <c r="AR45" s="244">
        <v>9.4</v>
      </c>
      <c r="AS45" s="244">
        <v>9.6999999999999993</v>
      </c>
      <c r="AT45" s="244">
        <v>7.7</v>
      </c>
      <c r="AU45" s="244">
        <v>8.3000000000000007</v>
      </c>
      <c r="AV45" s="244">
        <v>8.4</v>
      </c>
      <c r="AW45" s="244">
        <v>8.9</v>
      </c>
      <c r="AX45" s="244">
        <v>8.6</v>
      </c>
      <c r="AY45" s="244">
        <v>11</v>
      </c>
      <c r="AZ45" s="244">
        <v>11.7</v>
      </c>
      <c r="BA45" s="244">
        <v>11</v>
      </c>
      <c r="BB45" s="244">
        <v>10.8</v>
      </c>
      <c r="BC45" s="244">
        <v>10.1</v>
      </c>
      <c r="BD45" s="244">
        <v>5.9927910212537547</v>
      </c>
      <c r="BE45" s="244">
        <v>5.3557722659378495</v>
      </c>
      <c r="BF45" s="244">
        <v>6.1549461391589473</v>
      </c>
      <c r="BG45" s="244">
        <v>7.2665377115482777</v>
      </c>
      <c r="BH45" s="244">
        <v>7.2878026048857043</v>
      </c>
      <c r="BI45" s="244">
        <v>8.4945649205281555</v>
      </c>
      <c r="BJ45" s="244">
        <v>7.2765245996557999</v>
      </c>
      <c r="BK45" s="244">
        <v>9.2082264655854047</v>
      </c>
      <c r="BL45" s="244">
        <v>9.0956244147671494</v>
      </c>
      <c r="BM45" s="244">
        <v>9.8935367886610539</v>
      </c>
      <c r="BN45" s="244">
        <v>9.7073310782577753</v>
      </c>
      <c r="BO45" s="244">
        <v>9.0400899260844856</v>
      </c>
      <c r="BP45" s="244">
        <v>7.9326790195203394</v>
      </c>
      <c r="BT45" s="18"/>
    </row>
    <row r="46" spans="2:78" ht="14.25" customHeight="1">
      <c r="B46" s="142" t="s">
        <v>54</v>
      </c>
      <c r="C46" s="142">
        <v>4</v>
      </c>
      <c r="D46" s="142">
        <v>6</v>
      </c>
      <c r="E46" s="142">
        <v>6</v>
      </c>
      <c r="F46" s="142">
        <v>7</v>
      </c>
      <c r="G46" s="142">
        <v>6</v>
      </c>
      <c r="H46" s="142">
        <v>5</v>
      </c>
      <c r="I46" s="142">
        <v>5</v>
      </c>
      <c r="J46" s="142">
        <v>5</v>
      </c>
      <c r="K46" s="142">
        <v>5</v>
      </c>
      <c r="L46" s="142">
        <v>4</v>
      </c>
      <c r="M46" s="142">
        <v>5</v>
      </c>
      <c r="N46" s="142">
        <v>5</v>
      </c>
      <c r="O46" s="142">
        <v>5</v>
      </c>
      <c r="P46" s="142">
        <v>5</v>
      </c>
      <c r="Q46" s="142">
        <v>6</v>
      </c>
      <c r="R46" s="142">
        <v>5</v>
      </c>
      <c r="S46" s="142">
        <v>6</v>
      </c>
      <c r="T46" s="142">
        <v>5</v>
      </c>
      <c r="U46" s="142">
        <v>5</v>
      </c>
      <c r="V46" s="142">
        <v>6</v>
      </c>
      <c r="W46" s="142">
        <v>6</v>
      </c>
      <c r="X46" s="237"/>
      <c r="Y46" s="142">
        <v>5</v>
      </c>
      <c r="Z46" s="142">
        <v>5</v>
      </c>
      <c r="AA46" s="142">
        <v>5</v>
      </c>
      <c r="AB46" s="142">
        <v>6</v>
      </c>
      <c r="AC46" s="142">
        <v>6</v>
      </c>
      <c r="AD46" s="142">
        <v>6</v>
      </c>
      <c r="AE46" s="142">
        <v>6</v>
      </c>
      <c r="AF46" s="142">
        <v>6</v>
      </c>
      <c r="AG46" s="142"/>
      <c r="AH46" s="142">
        <v>7</v>
      </c>
      <c r="AI46" s="142">
        <v>7</v>
      </c>
      <c r="AJ46" s="142">
        <v>7</v>
      </c>
      <c r="AK46" s="142">
        <v>7</v>
      </c>
      <c r="AL46" s="237"/>
      <c r="AM46" s="142">
        <v>6</v>
      </c>
      <c r="AN46" s="142">
        <v>6</v>
      </c>
      <c r="AO46" s="142">
        <v>6</v>
      </c>
      <c r="AP46" s="142">
        <v>7</v>
      </c>
      <c r="AQ46" s="245">
        <v>7</v>
      </c>
      <c r="AR46" s="245">
        <v>5.9</v>
      </c>
      <c r="AS46" s="245">
        <v>5.9</v>
      </c>
      <c r="AT46" s="245">
        <v>5.4</v>
      </c>
      <c r="AU46" s="245">
        <v>5.6</v>
      </c>
      <c r="AV46" s="245">
        <v>5.7</v>
      </c>
      <c r="AW46" s="245">
        <v>5.6</v>
      </c>
      <c r="AX46" s="245">
        <v>5.8</v>
      </c>
      <c r="AY46" s="245">
        <v>7</v>
      </c>
      <c r="AZ46" s="245">
        <v>6.7</v>
      </c>
      <c r="BA46" s="245">
        <v>6.2</v>
      </c>
      <c r="BB46" s="245">
        <v>7.2</v>
      </c>
      <c r="BC46" s="245">
        <v>5.6</v>
      </c>
      <c r="BD46" s="245">
        <v>3.6173231282292524</v>
      </c>
      <c r="BE46" s="245">
        <v>3.452145826891948</v>
      </c>
      <c r="BF46" s="245">
        <v>4.4256868450533897</v>
      </c>
      <c r="BG46" s="245">
        <v>4.7310767895947983</v>
      </c>
      <c r="BH46" s="245">
        <v>4.3218699457871477</v>
      </c>
      <c r="BI46" s="245">
        <v>4.658051894261181</v>
      </c>
      <c r="BJ46" s="245">
        <v>4.3400008798377616</v>
      </c>
      <c r="BK46" s="245">
        <v>5.1790588832120985</v>
      </c>
      <c r="BL46" s="245">
        <v>5.0654613092845668</v>
      </c>
      <c r="BM46" s="245">
        <v>6.0397524702111589</v>
      </c>
      <c r="BN46" s="245">
        <v>5.6864952118060028</v>
      </c>
      <c r="BO46" s="245">
        <v>5.4155405565874499</v>
      </c>
      <c r="BP46" s="245">
        <v>4.9637180602127309</v>
      </c>
      <c r="BT46" s="18"/>
    </row>
    <row r="47" spans="2:78" ht="5.25" customHeight="1"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1"/>
      <c r="Y47" s="37"/>
      <c r="Z47" s="37"/>
      <c r="AA47" s="37"/>
      <c r="AB47" s="37"/>
      <c r="AC47" s="37"/>
      <c r="AD47" s="37"/>
      <c r="AE47" s="37"/>
      <c r="AF47" s="37"/>
      <c r="AG47" s="38"/>
      <c r="AH47" s="37"/>
      <c r="AI47" s="37"/>
      <c r="AJ47" s="37"/>
      <c r="AK47" s="37"/>
      <c r="AL47" s="31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  <c r="BI47" s="37"/>
      <c r="BJ47" s="37"/>
      <c r="BK47" s="37"/>
      <c r="BL47" s="37"/>
      <c r="BM47" s="37"/>
      <c r="BN47" s="37"/>
      <c r="BO47" s="37"/>
      <c r="BP47" s="37"/>
      <c r="BT47" s="18"/>
    </row>
    <row r="48" spans="2:78" ht="14.25" customHeight="1">
      <c r="B48" s="136" t="s">
        <v>78</v>
      </c>
      <c r="C48" s="243"/>
      <c r="D48" s="243"/>
      <c r="E48" s="243"/>
      <c r="F48" s="243"/>
      <c r="G48" s="243"/>
      <c r="H48" s="243"/>
      <c r="I48" s="243"/>
      <c r="J48" s="243"/>
      <c r="K48" s="243"/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37"/>
      <c r="Y48" s="243"/>
      <c r="Z48" s="243"/>
      <c r="AA48" s="243"/>
      <c r="AB48" s="243"/>
      <c r="AC48" s="243"/>
      <c r="AD48" s="243"/>
      <c r="AE48" s="243"/>
      <c r="AF48" s="243"/>
      <c r="AG48" s="243"/>
      <c r="AH48" s="243"/>
      <c r="AI48" s="243"/>
      <c r="AJ48" s="243"/>
      <c r="AK48" s="243"/>
      <c r="AL48" s="237"/>
      <c r="AM48" s="243"/>
      <c r="AN48" s="243"/>
      <c r="AO48" s="243"/>
      <c r="AP48" s="243"/>
      <c r="AQ48" s="243"/>
      <c r="AR48" s="243"/>
      <c r="AS48" s="243"/>
      <c r="AT48" s="243"/>
      <c r="AU48" s="243"/>
      <c r="AV48" s="243"/>
      <c r="AW48" s="243"/>
      <c r="AX48" s="243"/>
      <c r="AY48" s="243"/>
      <c r="AZ48" s="243"/>
      <c r="BA48" s="243"/>
      <c r="BB48" s="243"/>
      <c r="BC48" s="243"/>
      <c r="BD48" s="243"/>
      <c r="BE48" s="243"/>
      <c r="BF48" s="243"/>
      <c r="BG48" s="243"/>
      <c r="BH48" s="243"/>
      <c r="BI48" s="243"/>
      <c r="BJ48" s="243"/>
      <c r="BK48" s="243"/>
      <c r="BL48" s="243"/>
      <c r="BM48" s="243"/>
      <c r="BN48" s="243"/>
      <c r="BO48" s="243"/>
      <c r="BP48" s="243"/>
      <c r="BT48" s="18"/>
    </row>
    <row r="49" spans="2:78" ht="14.25" customHeight="1">
      <c r="B49" s="136" t="s">
        <v>380</v>
      </c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37"/>
      <c r="Y49" s="243"/>
      <c r="Z49" s="243"/>
      <c r="AA49" s="243"/>
      <c r="AB49" s="243"/>
      <c r="AC49" s="243"/>
      <c r="AD49" s="243"/>
      <c r="AE49" s="243"/>
      <c r="AF49" s="243"/>
      <c r="AG49" s="243"/>
      <c r="AH49" s="243"/>
      <c r="AI49" s="243"/>
      <c r="AJ49" s="243"/>
      <c r="AK49" s="243"/>
      <c r="AL49" s="237"/>
      <c r="AM49" s="243"/>
      <c r="AN49" s="243"/>
      <c r="AO49" s="243"/>
      <c r="AP49" s="243"/>
      <c r="AQ49" s="243"/>
      <c r="AR49" s="243"/>
      <c r="AS49" s="243"/>
      <c r="AT49" s="243"/>
      <c r="AU49" s="243"/>
      <c r="AV49" s="243"/>
      <c r="AW49" s="243"/>
      <c r="AX49" s="243"/>
      <c r="AY49" s="243"/>
      <c r="AZ49" s="243"/>
      <c r="BA49" s="243"/>
      <c r="BB49" s="243"/>
      <c r="BC49" s="243"/>
      <c r="BD49" s="243"/>
      <c r="BE49" s="243"/>
      <c r="BF49" s="243"/>
      <c r="BG49" s="243"/>
      <c r="BH49" s="243"/>
      <c r="BI49" s="243"/>
      <c r="BJ49" s="243"/>
      <c r="BK49" s="243"/>
      <c r="BL49" s="243"/>
      <c r="BM49" s="243"/>
      <c r="BN49" s="243"/>
      <c r="BO49" s="243"/>
      <c r="BP49" s="243"/>
      <c r="BQ49" s="455"/>
      <c r="BR49" s="455"/>
      <c r="BS49" s="455"/>
      <c r="BT49" s="455"/>
      <c r="BZ49" s="396"/>
    </row>
    <row r="50" spans="2:78" ht="14.25" customHeight="1">
      <c r="B50" s="143" t="s">
        <v>393</v>
      </c>
      <c r="C50" s="143">
        <v>19</v>
      </c>
      <c r="D50" s="143">
        <v>27</v>
      </c>
      <c r="E50" s="143">
        <v>27</v>
      </c>
      <c r="F50" s="143">
        <v>23</v>
      </c>
      <c r="G50" s="143">
        <v>21</v>
      </c>
      <c r="H50" s="143">
        <v>19</v>
      </c>
      <c r="I50" s="143">
        <v>17</v>
      </c>
      <c r="J50" s="143">
        <v>17</v>
      </c>
      <c r="K50" s="143">
        <v>19</v>
      </c>
      <c r="L50" s="143">
        <v>17</v>
      </c>
      <c r="M50" s="143">
        <v>17</v>
      </c>
      <c r="N50" s="143">
        <v>17</v>
      </c>
      <c r="O50" s="143">
        <v>19</v>
      </c>
      <c r="P50" s="143">
        <v>19</v>
      </c>
      <c r="Q50" s="143">
        <v>19</v>
      </c>
      <c r="R50" s="143">
        <v>20</v>
      </c>
      <c r="S50" s="143">
        <v>22</v>
      </c>
      <c r="T50" s="143">
        <v>20</v>
      </c>
      <c r="U50" s="143">
        <v>20</v>
      </c>
      <c r="V50" s="143">
        <v>19</v>
      </c>
      <c r="W50" s="143">
        <v>21</v>
      </c>
      <c r="X50" s="238"/>
      <c r="Y50" s="143">
        <v>19</v>
      </c>
      <c r="Z50" s="143">
        <v>20</v>
      </c>
      <c r="AA50" s="143">
        <v>20</v>
      </c>
      <c r="AB50" s="143">
        <v>20</v>
      </c>
      <c r="AC50" s="143">
        <v>20</v>
      </c>
      <c r="AD50" s="143">
        <v>21</v>
      </c>
      <c r="AE50" s="143">
        <v>21</v>
      </c>
      <c r="AF50" s="143">
        <v>22</v>
      </c>
      <c r="AG50" s="143"/>
      <c r="AH50" s="143">
        <v>23</v>
      </c>
      <c r="AI50" s="143">
        <v>23</v>
      </c>
      <c r="AJ50" s="143">
        <v>27</v>
      </c>
      <c r="AK50" s="143">
        <v>28</v>
      </c>
      <c r="AL50" s="238"/>
      <c r="AM50" s="143">
        <v>23</v>
      </c>
      <c r="AN50" s="143">
        <v>20</v>
      </c>
      <c r="AO50" s="143">
        <v>20</v>
      </c>
      <c r="AP50" s="143">
        <v>20</v>
      </c>
      <c r="AQ50" s="244">
        <v>18</v>
      </c>
      <c r="AR50" s="244">
        <v>16.2</v>
      </c>
      <c r="AS50" s="244">
        <v>16.2</v>
      </c>
      <c r="AT50" s="244">
        <v>19.2</v>
      </c>
      <c r="AU50" s="244">
        <v>17.5</v>
      </c>
      <c r="AV50" s="244">
        <v>18.7</v>
      </c>
      <c r="AW50" s="244">
        <v>21.1</v>
      </c>
      <c r="AX50" s="244">
        <v>24.7</v>
      </c>
      <c r="AY50" s="244">
        <v>25.6</v>
      </c>
      <c r="AZ50" s="244">
        <v>32.799999999999997</v>
      </c>
      <c r="BA50" s="244">
        <v>29.7</v>
      </c>
      <c r="BB50" s="244">
        <v>22.8</v>
      </c>
      <c r="BC50" s="244">
        <v>20.3</v>
      </c>
      <c r="BD50" s="244">
        <v>20.698927381828724</v>
      </c>
      <c r="BE50" s="244">
        <v>19.332006216084356</v>
      </c>
      <c r="BF50" s="244">
        <v>19.416464098806628</v>
      </c>
      <c r="BG50" s="244">
        <v>16.539726427379776</v>
      </c>
      <c r="BH50" s="244">
        <v>15.390912359118817</v>
      </c>
      <c r="BI50" s="244">
        <v>20.404299341477152</v>
      </c>
      <c r="BJ50" s="244">
        <v>21.128487218000018</v>
      </c>
      <c r="BK50" s="244">
        <v>21.412871517613954</v>
      </c>
      <c r="BL50" s="244">
        <v>20.94378462980238</v>
      </c>
      <c r="BM50" s="244">
        <v>24.796065281610989</v>
      </c>
      <c r="BN50" s="244">
        <v>24.812064313388383</v>
      </c>
      <c r="BO50" s="244">
        <v>22.835556963788012</v>
      </c>
      <c r="BP50" s="244">
        <v>24.2511600821441</v>
      </c>
      <c r="BT50" s="18"/>
    </row>
    <row r="51" spans="2:78" ht="14.25" customHeight="1">
      <c r="B51" s="142" t="s">
        <v>51</v>
      </c>
      <c r="C51" s="142">
        <v>4</v>
      </c>
      <c r="D51" s="142">
        <v>6</v>
      </c>
      <c r="E51" s="142">
        <v>5</v>
      </c>
      <c r="F51" s="142">
        <v>5</v>
      </c>
      <c r="G51" s="142">
        <v>6</v>
      </c>
      <c r="H51" s="142">
        <v>5</v>
      </c>
      <c r="I51" s="142">
        <v>5</v>
      </c>
      <c r="J51" s="142">
        <v>6</v>
      </c>
      <c r="K51" s="142">
        <v>7</v>
      </c>
      <c r="L51" s="142">
        <v>6</v>
      </c>
      <c r="M51" s="142">
        <v>5</v>
      </c>
      <c r="N51" s="142">
        <v>6</v>
      </c>
      <c r="O51" s="142">
        <v>7</v>
      </c>
      <c r="P51" s="142">
        <v>7</v>
      </c>
      <c r="Q51" s="142">
        <v>6</v>
      </c>
      <c r="R51" s="142">
        <v>7</v>
      </c>
      <c r="S51" s="142">
        <v>7</v>
      </c>
      <c r="T51" s="142">
        <v>6</v>
      </c>
      <c r="U51" s="142">
        <v>6</v>
      </c>
      <c r="V51" s="142">
        <v>6</v>
      </c>
      <c r="W51" s="142">
        <v>6</v>
      </c>
      <c r="X51" s="237"/>
      <c r="Y51" s="142">
        <v>6</v>
      </c>
      <c r="Z51" s="142">
        <v>5</v>
      </c>
      <c r="AA51" s="142">
        <v>6</v>
      </c>
      <c r="AB51" s="142">
        <v>7</v>
      </c>
      <c r="AC51" s="142">
        <v>6</v>
      </c>
      <c r="AD51" s="142">
        <v>6</v>
      </c>
      <c r="AE51" s="142">
        <v>7</v>
      </c>
      <c r="AF51" s="142">
        <v>7</v>
      </c>
      <c r="AG51" s="142"/>
      <c r="AH51" s="142">
        <v>6</v>
      </c>
      <c r="AI51" s="142">
        <v>7</v>
      </c>
      <c r="AJ51" s="142">
        <v>6</v>
      </c>
      <c r="AK51" s="142">
        <v>7</v>
      </c>
      <c r="AL51" s="237"/>
      <c r="AM51" s="142">
        <v>5</v>
      </c>
      <c r="AN51" s="142">
        <v>6</v>
      </c>
      <c r="AO51" s="142">
        <v>5</v>
      </c>
      <c r="AP51" s="142">
        <v>5</v>
      </c>
      <c r="AQ51" s="245">
        <v>4</v>
      </c>
      <c r="AR51" s="245">
        <v>4.4000000000000004</v>
      </c>
      <c r="AS51" s="245">
        <v>4.5</v>
      </c>
      <c r="AT51" s="245">
        <v>4.9000000000000004</v>
      </c>
      <c r="AU51" s="245">
        <v>4.7</v>
      </c>
      <c r="AV51" s="245">
        <v>5.8</v>
      </c>
      <c r="AW51" s="245">
        <v>5.8</v>
      </c>
      <c r="AX51" s="245">
        <v>6.1</v>
      </c>
      <c r="AY51" s="245">
        <v>4.8</v>
      </c>
      <c r="AZ51" s="245">
        <v>7.7</v>
      </c>
      <c r="BA51" s="245">
        <v>5.7</v>
      </c>
      <c r="BB51" s="245">
        <v>4.7</v>
      </c>
      <c r="BC51" s="245">
        <v>4.4000000000000004</v>
      </c>
      <c r="BD51" s="245">
        <v>5.1585147151323802</v>
      </c>
      <c r="BE51" s="245">
        <v>5.1297279862494918</v>
      </c>
      <c r="BF51" s="245">
        <v>4.9004861112839571</v>
      </c>
      <c r="BG51" s="245">
        <v>4.4311947145740644</v>
      </c>
      <c r="BH51" s="245">
        <v>3.8539491213930841</v>
      </c>
      <c r="BI51" s="245">
        <v>6.69136269288009</v>
      </c>
      <c r="BJ51" s="245">
        <v>5.5717754315846104</v>
      </c>
      <c r="BK51" s="245">
        <v>5.3580578925628686</v>
      </c>
      <c r="BL51" s="245">
        <v>4.6641957711134188</v>
      </c>
      <c r="BM51" s="245">
        <v>7.3681256496322716</v>
      </c>
      <c r="BN51" s="245">
        <v>6.6767277961561708</v>
      </c>
      <c r="BO51" s="245">
        <v>5.4524249783165235</v>
      </c>
      <c r="BP51" s="245">
        <v>5.4842254301797144</v>
      </c>
      <c r="BT51" s="18"/>
    </row>
    <row r="52" spans="2:78" ht="14.25" customHeight="1">
      <c r="B52" s="143" t="s">
        <v>28</v>
      </c>
      <c r="C52" s="143">
        <v>5</v>
      </c>
      <c r="D52" s="143">
        <v>10</v>
      </c>
      <c r="E52" s="143">
        <v>9</v>
      </c>
      <c r="F52" s="143">
        <v>6</v>
      </c>
      <c r="G52" s="143">
        <v>6</v>
      </c>
      <c r="H52" s="143">
        <v>5</v>
      </c>
      <c r="I52" s="143">
        <v>4</v>
      </c>
      <c r="J52" s="143">
        <v>5</v>
      </c>
      <c r="K52" s="143">
        <v>5</v>
      </c>
      <c r="L52" s="143">
        <v>5</v>
      </c>
      <c r="M52" s="143">
        <v>4</v>
      </c>
      <c r="N52" s="143">
        <v>4</v>
      </c>
      <c r="O52" s="143">
        <v>5</v>
      </c>
      <c r="P52" s="143">
        <v>4</v>
      </c>
      <c r="Q52" s="143">
        <v>4</v>
      </c>
      <c r="R52" s="143">
        <v>5</v>
      </c>
      <c r="S52" s="143">
        <v>5</v>
      </c>
      <c r="T52" s="143">
        <v>5</v>
      </c>
      <c r="U52" s="143">
        <v>5</v>
      </c>
      <c r="V52" s="143">
        <v>5</v>
      </c>
      <c r="W52" s="143">
        <v>5</v>
      </c>
      <c r="X52" s="238"/>
      <c r="Y52" s="143">
        <v>5</v>
      </c>
      <c r="Z52" s="143">
        <v>5</v>
      </c>
      <c r="AA52" s="143">
        <v>6</v>
      </c>
      <c r="AB52" s="143">
        <v>5</v>
      </c>
      <c r="AC52" s="143">
        <v>5</v>
      </c>
      <c r="AD52" s="143">
        <v>6</v>
      </c>
      <c r="AE52" s="143">
        <v>7</v>
      </c>
      <c r="AF52" s="143">
        <v>8</v>
      </c>
      <c r="AG52" s="143"/>
      <c r="AH52" s="143">
        <v>8</v>
      </c>
      <c r="AI52" s="143">
        <v>6</v>
      </c>
      <c r="AJ52" s="143">
        <v>6</v>
      </c>
      <c r="AK52" s="143">
        <v>7</v>
      </c>
      <c r="AL52" s="238"/>
      <c r="AM52" s="143">
        <v>6</v>
      </c>
      <c r="AN52" s="143">
        <v>6</v>
      </c>
      <c r="AO52" s="143">
        <v>5</v>
      </c>
      <c r="AP52" s="143">
        <v>6</v>
      </c>
      <c r="AQ52" s="244">
        <v>5</v>
      </c>
      <c r="AR52" s="244">
        <v>4.2</v>
      </c>
      <c r="AS52" s="244">
        <v>4</v>
      </c>
      <c r="AT52" s="244">
        <v>4.3</v>
      </c>
      <c r="AU52" s="244">
        <v>4.0999999999999996</v>
      </c>
      <c r="AV52" s="244">
        <v>4.5999999999999996</v>
      </c>
      <c r="AW52" s="244">
        <v>5.3</v>
      </c>
      <c r="AX52" s="244">
        <v>6.6</v>
      </c>
      <c r="AY52" s="244">
        <v>5.0999999999999996</v>
      </c>
      <c r="AZ52" s="244">
        <v>9.3000000000000007</v>
      </c>
      <c r="BA52" s="244">
        <v>6.8</v>
      </c>
      <c r="BB52" s="244">
        <v>5</v>
      </c>
      <c r="BC52" s="244">
        <v>4</v>
      </c>
      <c r="BD52" s="244">
        <v>4.0552075981485958</v>
      </c>
      <c r="BE52" s="244">
        <v>3.6776297077712101</v>
      </c>
      <c r="BF52" s="244">
        <v>3.4291894033665038</v>
      </c>
      <c r="BG52" s="244">
        <v>3.631451983046377</v>
      </c>
      <c r="BH52" s="244">
        <v>3.2338690288537681</v>
      </c>
      <c r="BI52" s="244">
        <v>4.155883375080756</v>
      </c>
      <c r="BJ52" s="244">
        <v>4.6471874192864782</v>
      </c>
      <c r="BK52" s="244">
        <v>4.2908616210193307</v>
      </c>
      <c r="BL52" s="244">
        <v>4.028496399488243</v>
      </c>
      <c r="BM52" s="244">
        <v>4.5446480991486284</v>
      </c>
      <c r="BN52" s="244">
        <v>4.9779038563770657</v>
      </c>
      <c r="BO52" s="244">
        <v>4.347121960911041</v>
      </c>
      <c r="BP52" s="244">
        <v>4.6771148213736788</v>
      </c>
      <c r="BT52" s="18"/>
    </row>
    <row r="53" spans="2:78" ht="14.25" customHeight="1">
      <c r="B53" s="136" t="s">
        <v>381</v>
      </c>
      <c r="C53" s="243"/>
      <c r="D53" s="243"/>
      <c r="E53" s="243"/>
      <c r="F53" s="243"/>
      <c r="G53" s="243"/>
      <c r="H53" s="243"/>
      <c r="I53" s="243"/>
      <c r="J53" s="243"/>
      <c r="K53" s="243"/>
      <c r="L53" s="243"/>
      <c r="M53" s="243"/>
      <c r="N53" s="243"/>
      <c r="O53" s="243"/>
      <c r="P53" s="243"/>
      <c r="Q53" s="243"/>
      <c r="R53" s="243"/>
      <c r="S53" s="243"/>
      <c r="T53" s="243"/>
      <c r="U53" s="243"/>
      <c r="V53" s="243"/>
      <c r="W53" s="243"/>
      <c r="X53" s="237"/>
      <c r="Y53" s="243"/>
      <c r="Z53" s="243"/>
      <c r="AA53" s="243"/>
      <c r="AB53" s="243"/>
      <c r="AC53" s="243"/>
      <c r="AD53" s="243"/>
      <c r="AE53" s="243"/>
      <c r="AF53" s="243"/>
      <c r="AG53" s="243"/>
      <c r="AH53" s="243"/>
      <c r="AI53" s="243"/>
      <c r="AJ53" s="243"/>
      <c r="AK53" s="243"/>
      <c r="AL53" s="237"/>
      <c r="AM53" s="243"/>
      <c r="AN53" s="243"/>
      <c r="AO53" s="243"/>
      <c r="AP53" s="243"/>
      <c r="AQ53" s="243"/>
      <c r="AR53" s="243"/>
      <c r="AS53" s="243"/>
      <c r="AT53" s="243"/>
      <c r="AU53" s="243"/>
      <c r="AV53" s="243"/>
      <c r="AW53" s="243"/>
      <c r="AX53" s="243"/>
      <c r="AY53" s="243"/>
      <c r="AZ53" s="243"/>
      <c r="BA53" s="243"/>
      <c r="BB53" s="243"/>
      <c r="BC53" s="243"/>
      <c r="BD53" s="243"/>
      <c r="BE53" s="243"/>
      <c r="BF53" s="243"/>
      <c r="BG53" s="243"/>
      <c r="BH53" s="243"/>
      <c r="BI53" s="243"/>
      <c r="BJ53" s="243"/>
      <c r="BK53" s="243"/>
      <c r="BL53" s="243"/>
      <c r="BM53" s="243"/>
      <c r="BN53" s="243"/>
      <c r="BO53" s="243"/>
      <c r="BP53" s="243"/>
      <c r="BQ53" s="455"/>
      <c r="BR53" s="455"/>
      <c r="BS53" s="455"/>
      <c r="BT53" s="455"/>
      <c r="BZ53" s="396"/>
    </row>
    <row r="54" spans="2:78" ht="14.25" customHeight="1">
      <c r="B54" s="142" t="s">
        <v>52</v>
      </c>
      <c r="C54" s="142">
        <v>52</v>
      </c>
      <c r="D54" s="142">
        <v>34</v>
      </c>
      <c r="E54" s="142">
        <v>36</v>
      </c>
      <c r="F54" s="142">
        <v>41</v>
      </c>
      <c r="G54" s="142">
        <v>43</v>
      </c>
      <c r="H54" s="142">
        <v>50</v>
      </c>
      <c r="I54" s="142">
        <v>54</v>
      </c>
      <c r="J54" s="142">
        <v>51</v>
      </c>
      <c r="K54" s="142">
        <v>49</v>
      </c>
      <c r="L54" s="142">
        <v>54</v>
      </c>
      <c r="M54" s="142">
        <v>56</v>
      </c>
      <c r="N54" s="142">
        <v>54</v>
      </c>
      <c r="O54" s="142">
        <v>50</v>
      </c>
      <c r="P54" s="142">
        <v>51</v>
      </c>
      <c r="Q54" s="142">
        <v>52</v>
      </c>
      <c r="R54" s="142">
        <v>47</v>
      </c>
      <c r="S54" s="142">
        <v>45</v>
      </c>
      <c r="T54" s="142">
        <v>49</v>
      </c>
      <c r="U54" s="142">
        <v>47</v>
      </c>
      <c r="V54" s="142">
        <v>46</v>
      </c>
      <c r="W54" s="142">
        <v>45</v>
      </c>
      <c r="X54" s="237"/>
      <c r="Y54" s="142">
        <v>48</v>
      </c>
      <c r="Z54" s="142">
        <v>49</v>
      </c>
      <c r="AA54" s="142">
        <v>46</v>
      </c>
      <c r="AB54" s="142">
        <v>46</v>
      </c>
      <c r="AC54" s="142">
        <v>46</v>
      </c>
      <c r="AD54" s="142">
        <v>43</v>
      </c>
      <c r="AE54" s="142">
        <v>41</v>
      </c>
      <c r="AF54" s="142">
        <v>38</v>
      </c>
      <c r="AG54" s="142"/>
      <c r="AH54" s="142">
        <v>41</v>
      </c>
      <c r="AI54" s="142">
        <v>42</v>
      </c>
      <c r="AJ54" s="142">
        <v>38</v>
      </c>
      <c r="AK54" s="142">
        <v>34</v>
      </c>
      <c r="AL54" s="237"/>
      <c r="AM54" s="142">
        <v>43</v>
      </c>
      <c r="AN54" s="142">
        <v>46</v>
      </c>
      <c r="AO54" s="142">
        <v>48</v>
      </c>
      <c r="AP54" s="142">
        <v>45</v>
      </c>
      <c r="AQ54" s="245">
        <v>50</v>
      </c>
      <c r="AR54" s="245">
        <v>51</v>
      </c>
      <c r="AS54" s="245">
        <v>50.7</v>
      </c>
      <c r="AT54" s="245">
        <v>48.7</v>
      </c>
      <c r="AU54" s="245">
        <v>50.2</v>
      </c>
      <c r="AV54" s="245">
        <v>47</v>
      </c>
      <c r="AW54" s="245">
        <v>44</v>
      </c>
      <c r="AX54" s="245">
        <v>37.200000000000003</v>
      </c>
      <c r="AY54" s="245">
        <v>39.5</v>
      </c>
      <c r="AZ54" s="245">
        <v>27.4</v>
      </c>
      <c r="BA54" s="245">
        <v>35.6</v>
      </c>
      <c r="BB54" s="245">
        <v>45.9</v>
      </c>
      <c r="BC54" s="245">
        <v>52.3</v>
      </c>
      <c r="BD54" s="245">
        <v>51.899259055909383</v>
      </c>
      <c r="BE54" s="245">
        <v>53.292982030786021</v>
      </c>
      <c r="BF54" s="245">
        <v>52.907979481747248</v>
      </c>
      <c r="BG54" s="245">
        <v>56.38485159497354</v>
      </c>
      <c r="BH54" s="245">
        <v>58.581398779249781</v>
      </c>
      <c r="BI54" s="245">
        <v>48.649218350289274</v>
      </c>
      <c r="BJ54" s="245">
        <v>47.66177917591672</v>
      </c>
      <c r="BK54" s="245">
        <v>48.667802013250721</v>
      </c>
      <c r="BL54" s="245">
        <v>50.447281991434998</v>
      </c>
      <c r="BM54" s="245">
        <v>42.669468287174737</v>
      </c>
      <c r="BN54" s="245">
        <v>42.459525507928895</v>
      </c>
      <c r="BO54" s="245">
        <v>47.205073281314888</v>
      </c>
      <c r="BP54" s="245">
        <v>45.697529998553513</v>
      </c>
      <c r="BT54" s="18"/>
    </row>
    <row r="55" spans="2:78" ht="14.25" customHeight="1">
      <c r="B55" s="143" t="s">
        <v>53</v>
      </c>
      <c r="C55" s="143">
        <v>10</v>
      </c>
      <c r="D55" s="143">
        <v>12</v>
      </c>
      <c r="E55" s="143">
        <v>12</v>
      </c>
      <c r="F55" s="143">
        <v>12</v>
      </c>
      <c r="G55" s="143">
        <v>12</v>
      </c>
      <c r="H55" s="143">
        <v>11</v>
      </c>
      <c r="I55" s="143">
        <v>10</v>
      </c>
      <c r="J55" s="143">
        <v>10</v>
      </c>
      <c r="K55" s="143">
        <v>10</v>
      </c>
      <c r="L55" s="143">
        <v>9</v>
      </c>
      <c r="M55" s="143">
        <v>9</v>
      </c>
      <c r="N55" s="143">
        <v>9</v>
      </c>
      <c r="O55" s="143">
        <v>9</v>
      </c>
      <c r="P55" s="143">
        <v>9</v>
      </c>
      <c r="Q55" s="143">
        <v>9</v>
      </c>
      <c r="R55" s="143">
        <v>10</v>
      </c>
      <c r="S55" s="143">
        <v>10</v>
      </c>
      <c r="T55" s="143">
        <v>9</v>
      </c>
      <c r="U55" s="143">
        <v>11</v>
      </c>
      <c r="V55" s="143">
        <v>12</v>
      </c>
      <c r="W55" s="143">
        <v>12</v>
      </c>
      <c r="X55" s="238"/>
      <c r="Y55" s="143">
        <v>12</v>
      </c>
      <c r="Z55" s="143">
        <v>11</v>
      </c>
      <c r="AA55" s="143">
        <v>12</v>
      </c>
      <c r="AB55" s="143">
        <v>12</v>
      </c>
      <c r="AC55" s="143">
        <v>12</v>
      </c>
      <c r="AD55" s="143">
        <v>13</v>
      </c>
      <c r="AE55" s="143">
        <v>13</v>
      </c>
      <c r="AF55" s="143">
        <v>13</v>
      </c>
      <c r="AG55" s="143"/>
      <c r="AH55" s="143">
        <v>11</v>
      </c>
      <c r="AI55" s="143">
        <v>11</v>
      </c>
      <c r="AJ55" s="143">
        <v>13</v>
      </c>
      <c r="AK55" s="143">
        <v>14</v>
      </c>
      <c r="AL55" s="238"/>
      <c r="AM55" s="143">
        <v>13</v>
      </c>
      <c r="AN55" s="143">
        <v>13</v>
      </c>
      <c r="AO55" s="143">
        <v>12</v>
      </c>
      <c r="AP55" s="143">
        <v>13</v>
      </c>
      <c r="AQ55" s="244">
        <v>12</v>
      </c>
      <c r="AR55" s="244">
        <v>11.5</v>
      </c>
      <c r="AS55" s="244">
        <v>11.1</v>
      </c>
      <c r="AT55" s="244">
        <v>8.8000000000000007</v>
      </c>
      <c r="AU55" s="244">
        <v>8.5</v>
      </c>
      <c r="AV55" s="244">
        <v>9.3000000000000007</v>
      </c>
      <c r="AW55" s="244">
        <v>9.5</v>
      </c>
      <c r="AX55" s="244">
        <v>10.8</v>
      </c>
      <c r="AY55" s="244">
        <v>9.9</v>
      </c>
      <c r="AZ55" s="244">
        <v>10.9</v>
      </c>
      <c r="BA55" s="244">
        <v>9.8000000000000007</v>
      </c>
      <c r="BB55" s="244">
        <v>9.1999999999999993</v>
      </c>
      <c r="BC55" s="244">
        <v>8.3000000000000007</v>
      </c>
      <c r="BD55" s="244">
        <v>7.8455442642995354</v>
      </c>
      <c r="BE55" s="244">
        <v>8.6675371426417769</v>
      </c>
      <c r="BF55" s="244">
        <v>9.4890979819243508</v>
      </c>
      <c r="BG55" s="244">
        <v>8.5784381509537244</v>
      </c>
      <c r="BH55" s="244">
        <v>8.9204694442069439</v>
      </c>
      <c r="BI55" s="244">
        <v>9.2025993580548331</v>
      </c>
      <c r="BJ55" s="244">
        <v>9.5290595123651531</v>
      </c>
      <c r="BK55" s="244">
        <v>8.6545287607829167</v>
      </c>
      <c r="BL55" s="244">
        <v>8.059172257668914</v>
      </c>
      <c r="BM55" s="244">
        <v>8.8162543380044731</v>
      </c>
      <c r="BN55" s="244">
        <v>8.955940157690808</v>
      </c>
      <c r="BO55" s="244">
        <v>8.3451583538579772</v>
      </c>
      <c r="BP55" s="244">
        <v>7.8280827273200808</v>
      </c>
      <c r="BT55" s="18"/>
    </row>
    <row r="56" spans="2:78" ht="14.25" customHeight="1">
      <c r="B56" s="142" t="s">
        <v>54</v>
      </c>
      <c r="C56" s="142">
        <v>10</v>
      </c>
      <c r="D56" s="142">
        <v>11</v>
      </c>
      <c r="E56" s="142">
        <v>11</v>
      </c>
      <c r="F56" s="142">
        <v>13</v>
      </c>
      <c r="G56" s="142">
        <v>12</v>
      </c>
      <c r="H56" s="142">
        <v>10</v>
      </c>
      <c r="I56" s="142">
        <v>10</v>
      </c>
      <c r="J56" s="142">
        <v>11</v>
      </c>
      <c r="K56" s="142">
        <v>10</v>
      </c>
      <c r="L56" s="142">
        <v>9</v>
      </c>
      <c r="M56" s="142">
        <v>9</v>
      </c>
      <c r="N56" s="142">
        <v>10</v>
      </c>
      <c r="O56" s="142">
        <v>10</v>
      </c>
      <c r="P56" s="142">
        <v>10</v>
      </c>
      <c r="Q56" s="142">
        <v>10</v>
      </c>
      <c r="R56" s="142">
        <v>11</v>
      </c>
      <c r="S56" s="142">
        <v>11</v>
      </c>
      <c r="T56" s="142">
        <v>11</v>
      </c>
      <c r="U56" s="142">
        <v>11</v>
      </c>
      <c r="V56" s="142">
        <v>12</v>
      </c>
      <c r="W56" s="142">
        <v>11</v>
      </c>
      <c r="X56" s="237"/>
      <c r="Y56" s="142">
        <v>10</v>
      </c>
      <c r="Z56" s="142">
        <v>10</v>
      </c>
      <c r="AA56" s="142">
        <v>10</v>
      </c>
      <c r="AB56" s="142">
        <v>10</v>
      </c>
      <c r="AC56" s="142">
        <v>11</v>
      </c>
      <c r="AD56" s="142">
        <v>11</v>
      </c>
      <c r="AE56" s="142">
        <v>11</v>
      </c>
      <c r="AF56" s="142">
        <v>12</v>
      </c>
      <c r="AG56" s="142"/>
      <c r="AH56" s="142">
        <v>12</v>
      </c>
      <c r="AI56" s="142">
        <v>11</v>
      </c>
      <c r="AJ56" s="142">
        <v>10</v>
      </c>
      <c r="AK56" s="142">
        <v>10</v>
      </c>
      <c r="AL56" s="237"/>
      <c r="AM56" s="142">
        <v>10</v>
      </c>
      <c r="AN56" s="142">
        <v>9</v>
      </c>
      <c r="AO56" s="142">
        <v>10</v>
      </c>
      <c r="AP56" s="142">
        <v>11</v>
      </c>
      <c r="AQ56" s="245">
        <v>12.6</v>
      </c>
      <c r="AR56" s="245">
        <v>12.6</v>
      </c>
      <c r="AS56" s="245">
        <v>13.6</v>
      </c>
      <c r="AT56" s="245">
        <v>14.3</v>
      </c>
      <c r="AU56" s="245">
        <v>15</v>
      </c>
      <c r="AV56" s="245">
        <v>14.6</v>
      </c>
      <c r="AW56" s="245">
        <v>14.4</v>
      </c>
      <c r="AX56" s="245">
        <v>14.6</v>
      </c>
      <c r="AY56" s="245">
        <v>15.1</v>
      </c>
      <c r="AZ56" s="245">
        <v>11.9</v>
      </c>
      <c r="BA56" s="245">
        <v>12.3</v>
      </c>
      <c r="BB56" s="245">
        <v>12.4</v>
      </c>
      <c r="BC56" s="245">
        <v>10.6</v>
      </c>
      <c r="BD56" s="245">
        <v>10.342546984681395</v>
      </c>
      <c r="BE56" s="245">
        <v>9.9001169164671392</v>
      </c>
      <c r="BF56" s="245">
        <v>9.8567829228713233</v>
      </c>
      <c r="BG56" s="245">
        <v>10.434337129072537</v>
      </c>
      <c r="BH56" s="245">
        <v>10.01940126717766</v>
      </c>
      <c r="BI56" s="245">
        <v>10.896636882217877</v>
      </c>
      <c r="BJ56" s="245">
        <v>11.461711242847025</v>
      </c>
      <c r="BK56" s="245">
        <v>11.615878194770184</v>
      </c>
      <c r="BL56" s="245">
        <v>11.857068950492051</v>
      </c>
      <c r="BM56" s="245">
        <v>11.805438344428914</v>
      </c>
      <c r="BN56" s="245">
        <v>12.11783836845869</v>
      </c>
      <c r="BO56" s="245">
        <v>11.814664461811573</v>
      </c>
      <c r="BP56" s="245">
        <v>12.061886940428874</v>
      </c>
      <c r="BT56" s="18"/>
    </row>
    <row r="57" spans="2:78" ht="14.5"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43"/>
      <c r="AH57" s="31"/>
      <c r="AI57" s="31"/>
      <c r="AJ57" s="31"/>
      <c r="AK57" s="31"/>
      <c r="AL57" s="31"/>
      <c r="AM57" s="31"/>
      <c r="AN57" s="31"/>
      <c r="AO57" s="31"/>
      <c r="AP57" s="31"/>
      <c r="AQ57" s="31"/>
    </row>
    <row r="58" spans="2:78" ht="14.5"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43"/>
      <c r="AH58" s="31"/>
      <c r="AI58" s="31"/>
      <c r="AJ58" s="31"/>
      <c r="AK58" s="31"/>
      <c r="AL58" s="31"/>
    </row>
    <row r="59" spans="2:78" ht="16"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43"/>
      <c r="AH59" s="31"/>
      <c r="AI59" s="31"/>
      <c r="AJ59" s="31"/>
      <c r="AK59" s="31"/>
      <c r="AL59" s="31"/>
      <c r="AR59" s="109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/>
    </row>
    <row r="60" spans="2:78" ht="16">
      <c r="AR60" s="109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/>
    </row>
    <row r="61" spans="2:78" ht="14.25" customHeight="1">
      <c r="B61" s="4"/>
      <c r="C61" s="4"/>
      <c r="D61" s="4"/>
      <c r="E61" s="4"/>
      <c r="F61" s="5"/>
      <c r="G61" s="6"/>
      <c r="H61" s="6"/>
      <c r="I61" s="6"/>
      <c r="J61" s="6"/>
      <c r="K61" s="6"/>
      <c r="L61" s="6"/>
      <c r="M61" s="6"/>
      <c r="AR61" s="109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</row>
    <row r="62" spans="2:78" ht="16">
      <c r="AR62" s="109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63"/>
      <c r="BN62" s="63"/>
      <c r="BO62" s="63"/>
      <c r="BP62" s="63"/>
    </row>
  </sheetData>
  <phoneticPr fontId="0" type="noConversion"/>
  <pageMargins left="0.19685039370078741" right="0.19685039370078741" top="0.19685039370078741" bottom="0.19685039370078741" header="0.51181102362204722" footer="0.51181102362204722"/>
  <pageSetup paperSize="9" scale="81" orientation="landscape" r:id="rId1"/>
  <headerFooter alignWithMargins="0">
    <oddFooter>&amp;C&amp;1#&amp;"Calibri"&amp;10&amp;K0000FFThis content is Internal.</oddFooter>
  </headerFooter>
  <customProperties>
    <customPr name="_pios_id" r:id="rId2"/>
  </customPropertie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97"/>
  <sheetViews>
    <sheetView showGridLines="0" zoomScaleNormal="100" workbookViewId="0">
      <selection activeCell="M20" sqref="M20"/>
    </sheetView>
  </sheetViews>
  <sheetFormatPr defaultColWidth="9.1796875" defaultRowHeight="16"/>
  <cols>
    <col min="1" max="1" width="43.1796875" style="309" customWidth="1"/>
    <col min="2" max="2" width="10.7265625" style="309" hidden="1" customWidth="1"/>
    <col min="3" max="7" width="9.453125" style="309" customWidth="1"/>
    <col min="8" max="16384" width="9.1796875" style="309"/>
  </cols>
  <sheetData>
    <row r="1" spans="1:7" s="306" customFormat="1">
      <c r="A1" s="486" t="s">
        <v>190</v>
      </c>
      <c r="B1" s="486"/>
      <c r="C1" s="486"/>
      <c r="D1" s="486"/>
      <c r="E1" s="486"/>
      <c r="F1" s="486"/>
      <c r="G1" s="486"/>
    </row>
    <row r="2" spans="1:7" s="306" customFormat="1">
      <c r="A2" s="336"/>
      <c r="B2" s="336"/>
      <c r="C2" s="336"/>
      <c r="D2" s="336"/>
      <c r="E2" s="336"/>
      <c r="F2" s="336"/>
      <c r="G2" s="336"/>
    </row>
    <row r="3" spans="1:7" s="306" customFormat="1">
      <c r="A3" s="336"/>
      <c r="B3" s="336"/>
      <c r="C3" s="336"/>
      <c r="D3" s="336"/>
      <c r="E3" s="336"/>
      <c r="F3" s="336"/>
      <c r="G3" s="336"/>
    </row>
    <row r="4" spans="1:7" s="306" customFormat="1">
      <c r="A4" s="336"/>
      <c r="B4" s="336"/>
      <c r="C4" s="336"/>
      <c r="D4" s="336"/>
      <c r="E4" s="336"/>
      <c r="F4" s="336"/>
      <c r="G4" s="336"/>
    </row>
    <row r="5" spans="1:7" s="308" customFormat="1" ht="4.5" customHeight="1" thickBot="1">
      <c r="A5" s="307"/>
    </row>
    <row r="6" spans="1:7" ht="14.25" customHeight="1" thickBot="1">
      <c r="A6" s="240" t="s">
        <v>191</v>
      </c>
      <c r="B6" s="333" t="s">
        <v>189</v>
      </c>
      <c r="C6" s="241" t="s">
        <v>167</v>
      </c>
      <c r="D6" s="241" t="s">
        <v>168</v>
      </c>
      <c r="E6" s="241" t="s">
        <v>169</v>
      </c>
      <c r="F6" s="241" t="s">
        <v>181</v>
      </c>
      <c r="G6" s="241">
        <v>2018</v>
      </c>
    </row>
    <row r="7" spans="1:7" ht="16.5" thickTop="1">
      <c r="A7" s="310" t="s">
        <v>192</v>
      </c>
      <c r="B7" s="311"/>
      <c r="C7" s="312"/>
      <c r="D7" s="312"/>
      <c r="E7" s="312"/>
      <c r="F7" s="312"/>
      <c r="G7" s="312"/>
    </row>
    <row r="8" spans="1:7">
      <c r="A8" s="313" t="s">
        <v>193</v>
      </c>
      <c r="B8" s="314">
        <v>3217</v>
      </c>
      <c r="C8" s="316">
        <v>1532</v>
      </c>
      <c r="D8" s="316">
        <v>1381</v>
      </c>
      <c r="E8" s="315">
        <v>1479</v>
      </c>
      <c r="F8" s="315">
        <v>1454</v>
      </c>
      <c r="G8" s="315">
        <f>SUM(C8:F8)</f>
        <v>5846</v>
      </c>
    </row>
    <row r="9" spans="1:7">
      <c r="A9" s="317" t="s">
        <v>194</v>
      </c>
      <c r="B9" s="337">
        <v>2985</v>
      </c>
      <c r="C9" s="338">
        <v>1438</v>
      </c>
      <c r="D9" s="338">
        <v>1364</v>
      </c>
      <c r="E9" s="338">
        <v>1422</v>
      </c>
      <c r="F9" s="338">
        <v>1311.1079999999999</v>
      </c>
      <c r="G9" s="338">
        <f>SUM(C9:F9)</f>
        <v>5535.1080000000002</v>
      </c>
    </row>
    <row r="10" spans="1:7">
      <c r="A10" s="310" t="s">
        <v>195</v>
      </c>
      <c r="B10" s="318"/>
      <c r="C10" s="319"/>
      <c r="D10" s="319"/>
      <c r="E10" s="319"/>
      <c r="F10" s="319"/>
      <c r="G10" s="319"/>
    </row>
    <row r="11" spans="1:7" ht="14.25" customHeight="1">
      <c r="A11" s="313" t="s">
        <v>196</v>
      </c>
      <c r="B11" s="314">
        <v>10026</v>
      </c>
      <c r="C11" s="316">
        <v>3611</v>
      </c>
      <c r="D11" s="316">
        <v>3798</v>
      </c>
      <c r="E11" s="315">
        <v>4390</v>
      </c>
      <c r="F11" s="315">
        <v>3945.8471660600003</v>
      </c>
      <c r="G11" s="315">
        <f>SUM(C11:F11)</f>
        <v>15744.847166060001</v>
      </c>
    </row>
    <row r="12" spans="1:7">
      <c r="A12" s="317" t="s">
        <v>23</v>
      </c>
      <c r="B12" s="337">
        <v>-8757</v>
      </c>
      <c r="C12" s="338">
        <f>C13-C11</f>
        <v>-2929</v>
      </c>
      <c r="D12" s="338">
        <f>D13-D11</f>
        <v>-3139</v>
      </c>
      <c r="E12" s="338">
        <f>E13-E11</f>
        <v>-3602</v>
      </c>
      <c r="F12" s="338">
        <f>F13-F11</f>
        <v>-3374.4782453800981</v>
      </c>
      <c r="G12" s="338">
        <f>SUM(C12:F12)</f>
        <v>-13044.478245380098</v>
      </c>
    </row>
    <row r="13" spans="1:7" ht="14.25" customHeight="1">
      <c r="A13" s="313" t="s">
        <v>24</v>
      </c>
      <c r="B13" s="314">
        <f>B11+B12</f>
        <v>1269</v>
      </c>
      <c r="C13" s="316">
        <v>682</v>
      </c>
      <c r="D13" s="316">
        <v>659</v>
      </c>
      <c r="E13" s="315">
        <v>788</v>
      </c>
      <c r="F13" s="315">
        <v>571.3689206799022</v>
      </c>
      <c r="G13" s="315">
        <f>SUM(C13:F13)</f>
        <v>2700.3689206799022</v>
      </c>
    </row>
    <row r="14" spans="1:7" s="323" customFormat="1" ht="14.25" customHeight="1">
      <c r="A14" s="320" t="s">
        <v>197</v>
      </c>
      <c r="B14" s="321">
        <f t="shared" ref="B14:G14" si="0">B13/B11</f>
        <v>0.12657091561938957</v>
      </c>
      <c r="C14" s="322">
        <f t="shared" si="0"/>
        <v>0.18886734976460814</v>
      </c>
      <c r="D14" s="322">
        <f t="shared" si="0"/>
        <v>0.17351237493417587</v>
      </c>
      <c r="E14" s="322">
        <f t="shared" si="0"/>
        <v>0.17949886104783599</v>
      </c>
      <c r="F14" s="322">
        <f t="shared" si="0"/>
        <v>0.14480259792992042</v>
      </c>
      <c r="G14" s="322">
        <f t="shared" si="0"/>
        <v>0.17150810625211321</v>
      </c>
    </row>
    <row r="15" spans="1:7" ht="14.25" customHeight="1">
      <c r="A15" s="317" t="s">
        <v>198</v>
      </c>
      <c r="B15" s="327">
        <v>1552</v>
      </c>
      <c r="C15" s="329">
        <v>751</v>
      </c>
      <c r="D15" s="329">
        <v>743</v>
      </c>
      <c r="E15" s="328">
        <v>891</v>
      </c>
      <c r="F15" s="328">
        <v>646.66360937990214</v>
      </c>
      <c r="G15" s="328">
        <f>SUM(C15:F15)</f>
        <v>3031.663609379902</v>
      </c>
    </row>
    <row r="16" spans="1:7" s="323" customFormat="1" ht="14.25" customHeight="1" thickBot="1">
      <c r="A16" s="330" t="s">
        <v>199</v>
      </c>
      <c r="B16" s="331">
        <f t="shared" ref="B16:G16" si="1">B15/B11</f>
        <v>0.15479752643127867</v>
      </c>
      <c r="C16" s="324">
        <f t="shared" si="1"/>
        <v>0.20797563001938521</v>
      </c>
      <c r="D16" s="324">
        <f t="shared" si="1"/>
        <v>0.19562927856766718</v>
      </c>
      <c r="E16" s="324">
        <f t="shared" si="1"/>
        <v>0.20296127562642369</v>
      </c>
      <c r="F16" s="324">
        <f t="shared" si="1"/>
        <v>0.16388460631271926</v>
      </c>
      <c r="G16" s="324">
        <f t="shared" si="1"/>
        <v>0.19254957367354028</v>
      </c>
    </row>
    <row r="17" spans="1:7" ht="14.25" customHeight="1">
      <c r="A17" s="325"/>
      <c r="B17" s="339"/>
      <c r="C17" s="339"/>
      <c r="D17" s="339"/>
      <c r="E17" s="339"/>
      <c r="F17" s="339"/>
      <c r="G17" s="326"/>
    </row>
    <row r="18" spans="1:7" s="308" customFormat="1" ht="4.5" customHeight="1" thickBot="1">
      <c r="A18" s="307"/>
    </row>
    <row r="19" spans="1:7" ht="14.25" customHeight="1" thickBot="1">
      <c r="A19" s="240" t="s">
        <v>200</v>
      </c>
      <c r="B19" s="333" t="s">
        <v>189</v>
      </c>
      <c r="C19" s="241" t="s">
        <v>167</v>
      </c>
      <c r="D19" s="241" t="s">
        <v>168</v>
      </c>
      <c r="E19" s="241" t="s">
        <v>169</v>
      </c>
      <c r="F19" s="241" t="s">
        <v>181</v>
      </c>
      <c r="G19" s="241">
        <v>2018</v>
      </c>
    </row>
    <row r="20" spans="1:7" ht="16.5" thickTop="1">
      <c r="A20" s="310" t="s">
        <v>192</v>
      </c>
      <c r="B20" s="311"/>
      <c r="C20" s="312"/>
      <c r="D20" s="312"/>
      <c r="E20" s="312"/>
      <c r="F20" s="312"/>
      <c r="G20" s="312"/>
    </row>
    <row r="21" spans="1:7">
      <c r="A21" s="313" t="s">
        <v>193</v>
      </c>
      <c r="B21" s="314">
        <v>3217</v>
      </c>
      <c r="C21" s="316">
        <v>1328</v>
      </c>
      <c r="D21" s="316">
        <v>1297</v>
      </c>
      <c r="E21" s="315">
        <v>1221</v>
      </c>
      <c r="F21" s="315">
        <v>1008</v>
      </c>
      <c r="G21" s="315">
        <f>SUM(C21:F21)</f>
        <v>4854</v>
      </c>
    </row>
    <row r="22" spans="1:7">
      <c r="A22" s="317" t="s">
        <v>194</v>
      </c>
      <c r="B22" s="337">
        <v>2985</v>
      </c>
      <c r="C22" s="338">
        <v>1061</v>
      </c>
      <c r="D22" s="338">
        <v>1125</v>
      </c>
      <c r="E22" s="338">
        <v>1027</v>
      </c>
      <c r="F22" s="338">
        <v>1003</v>
      </c>
      <c r="G22" s="338">
        <f>SUM(C22:F22)</f>
        <v>4216</v>
      </c>
    </row>
    <row r="23" spans="1:7">
      <c r="A23" s="310" t="s">
        <v>195</v>
      </c>
      <c r="B23" s="318"/>
      <c r="C23" s="319"/>
      <c r="D23" s="319"/>
      <c r="E23" s="319"/>
      <c r="F23" s="319"/>
      <c r="G23" s="319"/>
    </row>
    <row r="24" spans="1:7" ht="14.25" customHeight="1">
      <c r="A24" s="313" t="s">
        <v>196</v>
      </c>
      <c r="B24" s="314">
        <v>10026</v>
      </c>
      <c r="C24" s="316">
        <v>2933</v>
      </c>
      <c r="D24" s="316">
        <v>3818</v>
      </c>
      <c r="E24" s="315">
        <v>4030</v>
      </c>
      <c r="F24" s="315">
        <v>3705</v>
      </c>
      <c r="G24" s="315">
        <f>SUM(C24:F24)</f>
        <v>14486</v>
      </c>
    </row>
    <row r="25" spans="1:7">
      <c r="A25" s="317" t="s">
        <v>23</v>
      </c>
      <c r="B25" s="337">
        <v>-8757</v>
      </c>
      <c r="C25" s="338">
        <v>-2693</v>
      </c>
      <c r="D25" s="338">
        <v>-3376</v>
      </c>
      <c r="E25" s="338">
        <v>-3516</v>
      </c>
      <c r="F25" s="338">
        <v>-3325</v>
      </c>
      <c r="G25" s="338">
        <f>SUM(C25:F25)</f>
        <v>-12910</v>
      </c>
    </row>
    <row r="26" spans="1:7" ht="14.25" customHeight="1">
      <c r="A26" s="313" t="s">
        <v>24</v>
      </c>
      <c r="B26" s="314">
        <f>B24+B25</f>
        <v>1269</v>
      </c>
      <c r="C26" s="316">
        <f>C24+C25</f>
        <v>240</v>
      </c>
      <c r="D26" s="316">
        <f>D24+D25</f>
        <v>442</v>
      </c>
      <c r="E26" s="316">
        <f>E24+E25</f>
        <v>514</v>
      </c>
      <c r="F26" s="316">
        <f>F24+F25</f>
        <v>380</v>
      </c>
      <c r="G26" s="315">
        <f>SUM(C26:F26)</f>
        <v>1576</v>
      </c>
    </row>
    <row r="27" spans="1:7" s="323" customFormat="1" ht="14.25" customHeight="1">
      <c r="A27" s="320" t="s">
        <v>197</v>
      </c>
      <c r="B27" s="321">
        <f t="shared" ref="B27:G27" si="2">B26/B24</f>
        <v>0.12657091561938957</v>
      </c>
      <c r="C27" s="322">
        <f t="shared" si="2"/>
        <v>8.1827480395499488E-2</v>
      </c>
      <c r="D27" s="322">
        <f t="shared" si="2"/>
        <v>0.11576741749607124</v>
      </c>
      <c r="E27" s="322">
        <f t="shared" si="2"/>
        <v>0.12754342431761787</v>
      </c>
      <c r="F27" s="322">
        <f t="shared" si="2"/>
        <v>0.10256410256410256</v>
      </c>
      <c r="G27" s="322">
        <f t="shared" si="2"/>
        <v>0.10879469832942151</v>
      </c>
    </row>
    <row r="28" spans="1:7" ht="14.25" customHeight="1">
      <c r="A28" s="317" t="s">
        <v>198</v>
      </c>
      <c r="B28" s="327">
        <v>1552</v>
      </c>
      <c r="C28" s="329">
        <v>239</v>
      </c>
      <c r="D28" s="329">
        <v>437</v>
      </c>
      <c r="E28" s="328">
        <v>522</v>
      </c>
      <c r="F28" s="328">
        <v>406</v>
      </c>
      <c r="G28" s="328">
        <f>SUM(C28:F28)</f>
        <v>1604</v>
      </c>
    </row>
    <row r="29" spans="1:7" s="323" customFormat="1" ht="14.25" customHeight="1" thickBot="1">
      <c r="A29" s="330" t="s">
        <v>199</v>
      </c>
      <c r="B29" s="331">
        <f t="shared" ref="B29:G29" si="3">B28/B24</f>
        <v>0.15479752643127867</v>
      </c>
      <c r="C29" s="324">
        <f t="shared" si="3"/>
        <v>8.1486532560518243E-2</v>
      </c>
      <c r="D29" s="324">
        <f t="shared" si="3"/>
        <v>0.1144578313253012</v>
      </c>
      <c r="E29" s="324">
        <f t="shared" si="3"/>
        <v>0.12952853598014888</v>
      </c>
      <c r="F29" s="324">
        <f t="shared" si="3"/>
        <v>0.10958164642375169</v>
      </c>
      <c r="G29" s="324">
        <f t="shared" si="3"/>
        <v>0.1107275990611625</v>
      </c>
    </row>
    <row r="31" spans="1:7" s="308" customFormat="1" ht="4.5" customHeight="1" thickBot="1">
      <c r="A31" s="307"/>
    </row>
    <row r="32" spans="1:7" ht="14.25" customHeight="1" thickBot="1">
      <c r="A32" s="240" t="s">
        <v>201</v>
      </c>
      <c r="B32" s="333" t="s">
        <v>189</v>
      </c>
      <c r="C32" s="241" t="s">
        <v>167</v>
      </c>
      <c r="D32" s="241" t="s">
        <v>168</v>
      </c>
      <c r="E32" s="241" t="s">
        <v>169</v>
      </c>
      <c r="F32" s="241" t="s">
        <v>181</v>
      </c>
      <c r="G32" s="241">
        <v>2018</v>
      </c>
    </row>
    <row r="33" spans="1:7" ht="16.5" thickTop="1">
      <c r="A33" s="310" t="s">
        <v>192</v>
      </c>
      <c r="B33" s="311"/>
      <c r="C33" s="312"/>
      <c r="D33" s="312"/>
      <c r="E33" s="312"/>
      <c r="F33" s="312"/>
      <c r="G33" s="312"/>
    </row>
    <row r="34" spans="1:7">
      <c r="A34" s="313" t="s">
        <v>193</v>
      </c>
      <c r="B34" s="314">
        <v>3217</v>
      </c>
      <c r="C34" s="316">
        <v>522</v>
      </c>
      <c r="D34" s="316">
        <v>568</v>
      </c>
      <c r="E34" s="315">
        <v>578</v>
      </c>
      <c r="F34" s="315">
        <v>444</v>
      </c>
      <c r="G34" s="315">
        <f>SUM(C34:F34)</f>
        <v>2112</v>
      </c>
    </row>
    <row r="35" spans="1:7">
      <c r="A35" s="317" t="s">
        <v>194</v>
      </c>
      <c r="B35" s="337">
        <v>2985</v>
      </c>
      <c r="C35" s="338">
        <v>445</v>
      </c>
      <c r="D35" s="338">
        <v>502</v>
      </c>
      <c r="E35" s="338">
        <v>494</v>
      </c>
      <c r="F35" s="338">
        <v>474</v>
      </c>
      <c r="G35" s="338">
        <f>SUM(C35:F35)</f>
        <v>1915</v>
      </c>
    </row>
    <row r="36" spans="1:7">
      <c r="A36" s="310" t="s">
        <v>195</v>
      </c>
      <c r="B36" s="318"/>
      <c r="C36" s="319"/>
      <c r="D36" s="319"/>
      <c r="E36" s="319"/>
      <c r="F36" s="319"/>
      <c r="G36" s="319"/>
    </row>
    <row r="37" spans="1:7" ht="14.25" customHeight="1">
      <c r="A37" s="313" t="s">
        <v>196</v>
      </c>
      <c r="B37" s="314">
        <v>10026</v>
      </c>
      <c r="C37" s="316">
        <v>1557</v>
      </c>
      <c r="D37" s="316">
        <v>1931</v>
      </c>
      <c r="E37" s="315">
        <v>2116</v>
      </c>
      <c r="F37" s="315">
        <v>1989</v>
      </c>
      <c r="G37" s="315">
        <f>SUM(C37:F37)</f>
        <v>7593</v>
      </c>
    </row>
    <row r="38" spans="1:7">
      <c r="A38" s="317" t="s">
        <v>23</v>
      </c>
      <c r="B38" s="337">
        <v>-8757</v>
      </c>
      <c r="C38" s="338">
        <v>-1321</v>
      </c>
      <c r="D38" s="338">
        <v>-1633</v>
      </c>
      <c r="E38" s="338">
        <v>-1819</v>
      </c>
      <c r="F38" s="338">
        <v>-1814</v>
      </c>
      <c r="G38" s="338">
        <f>SUM(C38:F38)</f>
        <v>-6587</v>
      </c>
    </row>
    <row r="39" spans="1:7" ht="14.25" customHeight="1">
      <c r="A39" s="313" t="s">
        <v>24</v>
      </c>
      <c r="B39" s="314">
        <f>B37+B38</f>
        <v>1269</v>
      </c>
      <c r="C39" s="316">
        <f>C37+C38</f>
        <v>236</v>
      </c>
      <c r="D39" s="316">
        <f>D37+D38</f>
        <v>298</v>
      </c>
      <c r="E39" s="316">
        <f>E37+E38</f>
        <v>297</v>
      </c>
      <c r="F39" s="316">
        <f>F37+F38</f>
        <v>175</v>
      </c>
      <c r="G39" s="315">
        <f>SUM(C39:F39)</f>
        <v>1006</v>
      </c>
    </row>
    <row r="40" spans="1:7" s="323" customFormat="1" ht="14.25" customHeight="1">
      <c r="A40" s="320" t="s">
        <v>197</v>
      </c>
      <c r="B40" s="321">
        <f t="shared" ref="B40:G40" si="4">B39/B37</f>
        <v>0.12657091561938957</v>
      </c>
      <c r="C40" s="322">
        <f t="shared" si="4"/>
        <v>0.15157353885677585</v>
      </c>
      <c r="D40" s="322">
        <f t="shared" si="4"/>
        <v>0.15432418436043502</v>
      </c>
      <c r="E40" s="322">
        <f t="shared" si="4"/>
        <v>0.14035916824196598</v>
      </c>
      <c r="F40" s="322">
        <f t="shared" si="4"/>
        <v>8.7983911513323285E-2</v>
      </c>
      <c r="G40" s="322">
        <f t="shared" si="4"/>
        <v>0.13249045173185828</v>
      </c>
    </row>
    <row r="41" spans="1:7" ht="14.25" customHeight="1">
      <c r="A41" s="317" t="s">
        <v>198</v>
      </c>
      <c r="B41" s="327">
        <v>1552</v>
      </c>
      <c r="C41" s="329">
        <v>283</v>
      </c>
      <c r="D41" s="329">
        <v>351</v>
      </c>
      <c r="E41" s="328">
        <v>342</v>
      </c>
      <c r="F41" s="328">
        <v>226</v>
      </c>
      <c r="G41" s="328">
        <f>SUM(C41:F41)</f>
        <v>1202</v>
      </c>
    </row>
    <row r="42" spans="1:7" s="323" customFormat="1" ht="14.25" customHeight="1" thickBot="1">
      <c r="A42" s="330" t="s">
        <v>199</v>
      </c>
      <c r="B42" s="331">
        <f t="shared" ref="B42:G42" si="5">B41/B37</f>
        <v>0.15479752643127867</v>
      </c>
      <c r="C42" s="324">
        <f t="shared" si="5"/>
        <v>0.18175979447655749</v>
      </c>
      <c r="D42" s="324">
        <f t="shared" si="5"/>
        <v>0.18177110305541169</v>
      </c>
      <c r="E42" s="324">
        <f t="shared" si="5"/>
        <v>0.16162570888468808</v>
      </c>
      <c r="F42" s="324">
        <f t="shared" si="5"/>
        <v>0.11362493715434892</v>
      </c>
      <c r="G42" s="324">
        <f t="shared" si="5"/>
        <v>0.15830370077703149</v>
      </c>
    </row>
    <row r="44" spans="1:7" s="308" customFormat="1" ht="4.5" customHeight="1" thickBot="1">
      <c r="A44" s="307"/>
    </row>
    <row r="45" spans="1:7" ht="14.25" customHeight="1" thickBot="1">
      <c r="A45" s="240" t="s">
        <v>202</v>
      </c>
      <c r="B45" s="333" t="s">
        <v>189</v>
      </c>
      <c r="C45" s="241" t="s">
        <v>167</v>
      </c>
      <c r="D45" s="241" t="s">
        <v>168</v>
      </c>
      <c r="E45" s="241" t="s">
        <v>169</v>
      </c>
      <c r="F45" s="241" t="s">
        <v>181</v>
      </c>
      <c r="G45" s="241">
        <v>2018</v>
      </c>
    </row>
    <row r="46" spans="1:7" ht="16.5" thickTop="1">
      <c r="A46" s="310" t="s">
        <v>192</v>
      </c>
      <c r="B46" s="311"/>
      <c r="C46" s="312"/>
      <c r="D46" s="312"/>
      <c r="E46" s="312"/>
      <c r="F46" s="312"/>
      <c r="G46" s="312"/>
    </row>
    <row r="47" spans="1:7">
      <c r="A47" s="313" t="s">
        <v>193</v>
      </c>
      <c r="B47" s="314">
        <v>3217</v>
      </c>
      <c r="C47" s="316">
        <v>146</v>
      </c>
      <c r="D47" s="316">
        <v>169</v>
      </c>
      <c r="E47" s="315">
        <v>142</v>
      </c>
      <c r="F47" s="315">
        <v>144</v>
      </c>
      <c r="G47" s="315">
        <f>SUM(C47:F47)</f>
        <v>601</v>
      </c>
    </row>
    <row r="48" spans="1:7">
      <c r="A48" s="317" t="s">
        <v>194</v>
      </c>
      <c r="B48" s="337">
        <v>2985</v>
      </c>
      <c r="C48" s="338">
        <v>262</v>
      </c>
      <c r="D48" s="338">
        <v>275</v>
      </c>
      <c r="E48" s="338">
        <v>284</v>
      </c>
      <c r="F48" s="338">
        <v>262</v>
      </c>
      <c r="G48" s="338">
        <f>SUM(C48:F48)</f>
        <v>1083</v>
      </c>
    </row>
    <row r="49" spans="1:7">
      <c r="A49" s="310" t="s">
        <v>195</v>
      </c>
      <c r="B49" s="318"/>
      <c r="C49" s="319"/>
      <c r="D49" s="319"/>
      <c r="E49" s="319"/>
      <c r="F49" s="319"/>
      <c r="G49" s="319"/>
    </row>
    <row r="50" spans="1:7" ht="14.25" customHeight="1">
      <c r="A50" s="313" t="s">
        <v>196</v>
      </c>
      <c r="B50" s="314">
        <v>10026</v>
      </c>
      <c r="C50" s="316">
        <v>691</v>
      </c>
      <c r="D50" s="316">
        <v>808</v>
      </c>
      <c r="E50" s="315">
        <v>907</v>
      </c>
      <c r="F50" s="315">
        <v>819</v>
      </c>
      <c r="G50" s="315">
        <f>SUM(C50:F50)</f>
        <v>3225</v>
      </c>
    </row>
    <row r="51" spans="1:7">
      <c r="A51" s="317" t="s">
        <v>23</v>
      </c>
      <c r="B51" s="337">
        <v>-8757</v>
      </c>
      <c r="C51" s="338">
        <v>-583</v>
      </c>
      <c r="D51" s="338">
        <v>-667</v>
      </c>
      <c r="E51" s="338">
        <v>-762</v>
      </c>
      <c r="F51" s="338">
        <v>-701</v>
      </c>
      <c r="G51" s="338">
        <f>SUM(C51:F51)</f>
        <v>-2713</v>
      </c>
    </row>
    <row r="52" spans="1:7" ht="14.25" customHeight="1">
      <c r="A52" s="313" t="s">
        <v>24</v>
      </c>
      <c r="B52" s="314">
        <f>B50+B51</f>
        <v>1269</v>
      </c>
      <c r="C52" s="316">
        <f>C50+C51</f>
        <v>108</v>
      </c>
      <c r="D52" s="316">
        <f>D50+D51</f>
        <v>141</v>
      </c>
      <c r="E52" s="316">
        <f>E50+E51</f>
        <v>145</v>
      </c>
      <c r="F52" s="316">
        <f>F50+F51</f>
        <v>118</v>
      </c>
      <c r="G52" s="315">
        <f>SUM(C52:F52)</f>
        <v>512</v>
      </c>
    </row>
    <row r="53" spans="1:7" s="323" customFormat="1" ht="14.25" customHeight="1">
      <c r="A53" s="320" t="s">
        <v>197</v>
      </c>
      <c r="B53" s="321">
        <f t="shared" ref="B53:G53" si="6">B52/B50</f>
        <v>0.12657091561938957</v>
      </c>
      <c r="C53" s="322">
        <f t="shared" si="6"/>
        <v>0.15629522431259044</v>
      </c>
      <c r="D53" s="322">
        <f t="shared" si="6"/>
        <v>0.17450495049504949</v>
      </c>
      <c r="E53" s="322">
        <f t="shared" si="6"/>
        <v>0.15986769570011025</v>
      </c>
      <c r="F53" s="322">
        <f t="shared" si="6"/>
        <v>0.14407814407814407</v>
      </c>
      <c r="G53" s="322">
        <f t="shared" si="6"/>
        <v>0.15875968992248063</v>
      </c>
    </row>
    <row r="54" spans="1:7" ht="14.25" customHeight="1">
      <c r="A54" s="317" t="s">
        <v>198</v>
      </c>
      <c r="B54" s="327">
        <v>1552</v>
      </c>
      <c r="C54" s="329">
        <v>154</v>
      </c>
      <c r="D54" s="329">
        <v>174</v>
      </c>
      <c r="E54" s="328">
        <v>185</v>
      </c>
      <c r="F54" s="328">
        <v>128</v>
      </c>
      <c r="G54" s="328">
        <f>SUM(C54:F54)</f>
        <v>641</v>
      </c>
    </row>
    <row r="55" spans="1:7" s="323" customFormat="1" ht="14.25" customHeight="1" thickBot="1">
      <c r="A55" s="330" t="s">
        <v>199</v>
      </c>
      <c r="B55" s="331">
        <f t="shared" ref="B55:G55" si="7">B54/B50</f>
        <v>0.15479752643127867</v>
      </c>
      <c r="C55" s="324">
        <f t="shared" si="7"/>
        <v>0.22286541244573083</v>
      </c>
      <c r="D55" s="324">
        <f t="shared" si="7"/>
        <v>0.21534653465346534</v>
      </c>
      <c r="E55" s="324">
        <f t="shared" si="7"/>
        <v>0.20396912899669239</v>
      </c>
      <c r="F55" s="324">
        <f t="shared" si="7"/>
        <v>0.15628815628815629</v>
      </c>
      <c r="G55" s="324">
        <f t="shared" si="7"/>
        <v>0.19875968992248061</v>
      </c>
    </row>
    <row r="56" spans="1:7" ht="16.5" thickBot="1"/>
    <row r="57" spans="1:7" ht="14.25" customHeight="1" thickBot="1">
      <c r="A57" s="240" t="s">
        <v>203</v>
      </c>
      <c r="B57" s="333" t="s">
        <v>189</v>
      </c>
      <c r="C57" s="241" t="s">
        <v>167</v>
      </c>
      <c r="D57" s="241" t="s">
        <v>168</v>
      </c>
      <c r="E57" s="241" t="s">
        <v>169</v>
      </c>
      <c r="F57" s="241" t="s">
        <v>181</v>
      </c>
      <c r="G57" s="241">
        <v>2018</v>
      </c>
    </row>
    <row r="58" spans="1:7" ht="16.5" thickTop="1">
      <c r="A58" s="310" t="s">
        <v>192</v>
      </c>
      <c r="B58" s="311"/>
      <c r="C58" s="312"/>
      <c r="D58" s="312"/>
      <c r="E58" s="312"/>
      <c r="F58" s="312"/>
      <c r="G58" s="312"/>
    </row>
    <row r="59" spans="1:7">
      <c r="A59" s="313" t="s">
        <v>193</v>
      </c>
      <c r="B59" s="314">
        <v>3217</v>
      </c>
      <c r="C59" s="316">
        <v>3527</v>
      </c>
      <c r="D59" s="316">
        <v>3412</v>
      </c>
      <c r="E59" s="315">
        <v>3421</v>
      </c>
      <c r="F59" s="315">
        <v>3051</v>
      </c>
      <c r="G59" s="315">
        <f>SUM(C59:F59)</f>
        <v>13411</v>
      </c>
    </row>
    <row r="60" spans="1:7">
      <c r="A60" s="317" t="s">
        <v>194</v>
      </c>
      <c r="B60" s="337">
        <v>2985</v>
      </c>
      <c r="C60" s="338">
        <v>3060</v>
      </c>
      <c r="D60" s="338">
        <v>3117</v>
      </c>
      <c r="E60" s="338">
        <v>3124</v>
      </c>
      <c r="F60" s="338">
        <v>2971</v>
      </c>
      <c r="G60" s="338">
        <f>SUM(C60:F60)</f>
        <v>12272</v>
      </c>
    </row>
    <row r="61" spans="1:7">
      <c r="A61" s="310" t="s">
        <v>195</v>
      </c>
      <c r="B61" s="318"/>
      <c r="C61" s="319"/>
      <c r="D61" s="319"/>
      <c r="E61" s="319"/>
      <c r="F61" s="319"/>
      <c r="G61" s="319"/>
    </row>
    <row r="62" spans="1:7">
      <c r="A62" s="313" t="s">
        <v>196</v>
      </c>
      <c r="B62" s="314">
        <v>10026</v>
      </c>
      <c r="C62" s="316">
        <v>8443</v>
      </c>
      <c r="D62" s="316">
        <v>9937</v>
      </c>
      <c r="E62" s="315">
        <v>10927</v>
      </c>
      <c r="F62" s="315">
        <v>10270</v>
      </c>
      <c r="G62" s="315">
        <f>SUM(C62:F62)</f>
        <v>39577</v>
      </c>
    </row>
    <row r="63" spans="1:7">
      <c r="A63" s="317" t="s">
        <v>23</v>
      </c>
      <c r="B63" s="337">
        <v>-8757</v>
      </c>
      <c r="C63" s="338">
        <v>-7167</v>
      </c>
      <c r="D63" s="338">
        <v>-8397</v>
      </c>
      <c r="E63" s="338">
        <v>-9177</v>
      </c>
      <c r="F63" s="338">
        <v>-9006</v>
      </c>
      <c r="G63" s="338">
        <f>SUM(C63:F63)</f>
        <v>-33747</v>
      </c>
    </row>
    <row r="64" spans="1:7">
      <c r="A64" s="313" t="s">
        <v>24</v>
      </c>
      <c r="B64" s="314">
        <f>B62+B63</f>
        <v>1269</v>
      </c>
      <c r="C64" s="316">
        <f>C62+C63</f>
        <v>1276</v>
      </c>
      <c r="D64" s="316">
        <f>D62+D63</f>
        <v>1540</v>
      </c>
      <c r="E64" s="316">
        <f>E62+E63</f>
        <v>1750</v>
      </c>
      <c r="F64" s="316">
        <f>F62+F63</f>
        <v>1264</v>
      </c>
      <c r="G64" s="315">
        <f>SUM(C64:F64)</f>
        <v>5830</v>
      </c>
    </row>
    <row r="65" spans="1:10">
      <c r="A65" s="320" t="s">
        <v>197</v>
      </c>
      <c r="B65" s="321">
        <f t="shared" ref="B65:G65" si="8">B64/B62</f>
        <v>0.12657091561938957</v>
      </c>
      <c r="C65" s="322">
        <f t="shared" si="8"/>
        <v>0.15113111453274902</v>
      </c>
      <c r="D65" s="322">
        <f t="shared" si="8"/>
        <v>0.15497635101137164</v>
      </c>
      <c r="E65" s="322">
        <f t="shared" si="8"/>
        <v>0.1601537475976938</v>
      </c>
      <c r="F65" s="322">
        <f t="shared" si="8"/>
        <v>0.12307692307692308</v>
      </c>
      <c r="G65" s="322">
        <f t="shared" si="8"/>
        <v>0.14730777977107917</v>
      </c>
    </row>
    <row r="66" spans="1:10">
      <c r="A66" s="317" t="s">
        <v>198</v>
      </c>
      <c r="B66" s="327">
        <v>1552</v>
      </c>
      <c r="C66" s="329">
        <v>1410</v>
      </c>
      <c r="D66" s="329">
        <v>1657</v>
      </c>
      <c r="E66" s="328">
        <v>1899</v>
      </c>
      <c r="F66" s="328">
        <v>1373</v>
      </c>
      <c r="G66" s="328">
        <f>SUM(C66:F66)</f>
        <v>6339</v>
      </c>
    </row>
    <row r="67" spans="1:10" ht="16.5" thickBot="1">
      <c r="A67" s="330" t="s">
        <v>198</v>
      </c>
      <c r="B67" s="331">
        <f t="shared" ref="B67:G67" si="9">B66/B62</f>
        <v>0.15479752643127867</v>
      </c>
      <c r="C67" s="324">
        <f t="shared" si="9"/>
        <v>0.16700225038493427</v>
      </c>
      <c r="D67" s="324">
        <f t="shared" si="9"/>
        <v>0.16675052832846934</v>
      </c>
      <c r="E67" s="324">
        <f t="shared" si="9"/>
        <v>0.17378969525029742</v>
      </c>
      <c r="F67" s="324">
        <f t="shared" si="9"/>
        <v>0.13369036027263875</v>
      </c>
      <c r="G67" s="324">
        <f t="shared" si="9"/>
        <v>0.16016878490032088</v>
      </c>
    </row>
    <row r="68" spans="1:10" ht="16.5" thickBot="1"/>
    <row r="69" spans="1:10" ht="14.25" customHeight="1" thickBot="1">
      <c r="A69" s="240" t="s">
        <v>204</v>
      </c>
      <c r="B69" s="333" t="s">
        <v>189</v>
      </c>
      <c r="C69" s="241" t="s">
        <v>167</v>
      </c>
      <c r="D69" s="241" t="s">
        <v>168</v>
      </c>
      <c r="E69" s="241" t="s">
        <v>169</v>
      </c>
      <c r="F69" s="241" t="s">
        <v>181</v>
      </c>
      <c r="G69" s="241">
        <v>2018</v>
      </c>
    </row>
    <row r="70" spans="1:10" ht="16.5" thickTop="1">
      <c r="A70" s="310" t="s">
        <v>192</v>
      </c>
      <c r="B70" s="311"/>
      <c r="C70" s="312"/>
      <c r="D70" s="312"/>
      <c r="E70" s="312"/>
      <c r="F70" s="312"/>
      <c r="G70" s="312"/>
    </row>
    <row r="71" spans="1:10">
      <c r="A71" s="313" t="s">
        <v>193</v>
      </c>
      <c r="B71" s="314">
        <v>3217</v>
      </c>
      <c r="C71" s="316">
        <v>638</v>
      </c>
      <c r="D71" s="316">
        <v>575</v>
      </c>
      <c r="E71" s="315">
        <v>548</v>
      </c>
      <c r="F71" s="315">
        <v>170</v>
      </c>
      <c r="G71" s="315">
        <f>SUM(C71:F71)</f>
        <v>1931</v>
      </c>
      <c r="J71" s="332"/>
    </row>
    <row r="72" spans="1:10">
      <c r="A72" s="317" t="s">
        <v>194</v>
      </c>
      <c r="B72" s="337">
        <v>2985</v>
      </c>
      <c r="C72" s="338">
        <v>811</v>
      </c>
      <c r="D72" s="338">
        <v>718</v>
      </c>
      <c r="E72" s="338">
        <v>564</v>
      </c>
      <c r="F72" s="338">
        <v>196</v>
      </c>
      <c r="G72" s="338">
        <f>SUM(C72:F72)</f>
        <v>2289</v>
      </c>
      <c r="J72" s="332"/>
    </row>
    <row r="73" spans="1:10">
      <c r="A73" s="310" t="s">
        <v>195</v>
      </c>
      <c r="B73" s="318"/>
      <c r="C73" s="319"/>
      <c r="D73" s="319"/>
      <c r="E73" s="319"/>
      <c r="F73" s="319"/>
      <c r="G73" s="319"/>
      <c r="J73" s="332"/>
    </row>
    <row r="74" spans="1:10">
      <c r="A74" s="313" t="s">
        <v>196</v>
      </c>
      <c r="B74" s="314">
        <v>10026</v>
      </c>
      <c r="C74" s="316">
        <v>1946</v>
      </c>
      <c r="D74" s="316">
        <v>2097</v>
      </c>
      <c r="E74" s="315">
        <v>1909</v>
      </c>
      <c r="F74" s="315">
        <v>630</v>
      </c>
      <c r="G74" s="315">
        <f>SUM(C74:F74)</f>
        <v>6582</v>
      </c>
      <c r="J74" s="332"/>
    </row>
    <row r="75" spans="1:10">
      <c r="A75" s="317" t="s">
        <v>23</v>
      </c>
      <c r="B75" s="337">
        <v>-8757</v>
      </c>
      <c r="C75" s="338">
        <v>-1883</v>
      </c>
      <c r="D75" s="338">
        <v>-1993</v>
      </c>
      <c r="E75" s="338">
        <v>-1797</v>
      </c>
      <c r="F75" s="338">
        <v>-590</v>
      </c>
      <c r="G75" s="338">
        <f>SUM(C75:F75)</f>
        <v>-6263</v>
      </c>
      <c r="J75" s="332"/>
    </row>
    <row r="76" spans="1:10">
      <c r="A76" s="313" t="s">
        <v>24</v>
      </c>
      <c r="B76" s="314">
        <f>B74+B75</f>
        <v>1269</v>
      </c>
      <c r="C76" s="316">
        <f>C74+C75</f>
        <v>63</v>
      </c>
      <c r="D76" s="316">
        <f>D74+D75</f>
        <v>104</v>
      </c>
      <c r="E76" s="316">
        <f>E74+E75</f>
        <v>112</v>
      </c>
      <c r="F76" s="316">
        <f>F74+F75</f>
        <v>40</v>
      </c>
      <c r="G76" s="315">
        <f>SUM(C76:F76)</f>
        <v>319</v>
      </c>
      <c r="J76" s="332"/>
    </row>
    <row r="77" spans="1:10">
      <c r="A77" s="320" t="s">
        <v>197</v>
      </c>
      <c r="B77" s="321">
        <f>B76/B74</f>
        <v>0.12657091561938957</v>
      </c>
      <c r="C77" s="322"/>
      <c r="D77" s="322"/>
      <c r="E77" s="322"/>
      <c r="F77" s="322"/>
      <c r="G77" s="322"/>
      <c r="J77" s="332"/>
    </row>
    <row r="78" spans="1:10">
      <c r="A78" s="317" t="s">
        <v>198</v>
      </c>
      <c r="B78" s="327">
        <v>1552</v>
      </c>
      <c r="C78" s="329">
        <v>74</v>
      </c>
      <c r="D78" s="329">
        <v>99</v>
      </c>
      <c r="E78" s="328">
        <v>114</v>
      </c>
      <c r="F78" s="328">
        <v>31</v>
      </c>
      <c r="G78" s="328">
        <f>SUM(C78:F78)</f>
        <v>318</v>
      </c>
      <c r="J78" s="332"/>
    </row>
    <row r="79" spans="1:10" ht="16.5" thickBot="1">
      <c r="A79" s="330" t="s">
        <v>199</v>
      </c>
      <c r="B79" s="331">
        <f>B78/B74</f>
        <v>0.15479752643127867</v>
      </c>
      <c r="C79" s="324"/>
      <c r="D79" s="324"/>
      <c r="E79" s="324"/>
      <c r="F79" s="324"/>
      <c r="G79" s="324"/>
    </row>
    <row r="80" spans="1:10" ht="16.5" thickBot="1"/>
    <row r="81" spans="1:7" ht="14.25" customHeight="1" thickBot="1">
      <c r="A81" s="240" t="s">
        <v>205</v>
      </c>
      <c r="B81" s="333" t="s">
        <v>189</v>
      </c>
      <c r="C81" s="241" t="s">
        <v>167</v>
      </c>
      <c r="D81" s="241" t="s">
        <v>168</v>
      </c>
      <c r="E81" s="241" t="s">
        <v>169</v>
      </c>
      <c r="F81" s="241" t="s">
        <v>181</v>
      </c>
      <c r="G81" s="241">
        <v>2018</v>
      </c>
    </row>
    <row r="82" spans="1:7" ht="16.5" thickTop="1">
      <c r="A82" s="310" t="s">
        <v>192</v>
      </c>
      <c r="B82" s="311"/>
      <c r="C82" s="312"/>
      <c r="D82" s="312"/>
      <c r="E82" s="312"/>
      <c r="F82" s="312"/>
      <c r="G82" s="312"/>
    </row>
    <row r="83" spans="1:7">
      <c r="A83" s="313" t="s">
        <v>193</v>
      </c>
      <c r="B83" s="314">
        <v>3217</v>
      </c>
      <c r="C83" s="316">
        <v>4165</v>
      </c>
      <c r="D83" s="316">
        <v>3987</v>
      </c>
      <c r="E83" s="315">
        <v>3969</v>
      </c>
      <c r="F83" s="315">
        <v>3221</v>
      </c>
      <c r="G83" s="315">
        <f>SUM(C83:F83)</f>
        <v>15342</v>
      </c>
    </row>
    <row r="84" spans="1:7">
      <c r="A84" s="317" t="s">
        <v>194</v>
      </c>
      <c r="B84" s="337">
        <v>2985</v>
      </c>
      <c r="C84" s="338">
        <v>3871</v>
      </c>
      <c r="D84" s="338">
        <v>3835</v>
      </c>
      <c r="E84" s="338">
        <v>3688</v>
      </c>
      <c r="F84" s="338">
        <v>3167</v>
      </c>
      <c r="G84" s="338">
        <f>SUM(C84:F84)</f>
        <v>14561</v>
      </c>
    </row>
    <row r="85" spans="1:7">
      <c r="A85" s="310" t="s">
        <v>195</v>
      </c>
      <c r="B85" s="318"/>
      <c r="C85" s="319"/>
      <c r="D85" s="319"/>
      <c r="E85" s="319"/>
      <c r="F85" s="319"/>
      <c r="G85" s="319"/>
    </row>
    <row r="86" spans="1:7">
      <c r="A86" s="313" t="s">
        <v>196</v>
      </c>
      <c r="B86" s="314">
        <v>10026</v>
      </c>
      <c r="C86" s="316">
        <v>10389</v>
      </c>
      <c r="D86" s="316">
        <v>12034</v>
      </c>
      <c r="E86" s="315">
        <v>12836</v>
      </c>
      <c r="F86" s="315">
        <v>10900</v>
      </c>
      <c r="G86" s="315">
        <f>SUM(C86:F86)</f>
        <v>46159</v>
      </c>
    </row>
    <row r="87" spans="1:7">
      <c r="A87" s="317" t="s">
        <v>23</v>
      </c>
      <c r="B87" s="337">
        <v>-8757</v>
      </c>
      <c r="C87" s="338">
        <v>-9050</v>
      </c>
      <c r="D87" s="338">
        <v>-10390</v>
      </c>
      <c r="E87" s="338">
        <v>-10974</v>
      </c>
      <c r="F87" s="338">
        <v>-9596</v>
      </c>
      <c r="G87" s="338">
        <f>SUM(C87:F87)</f>
        <v>-40010</v>
      </c>
    </row>
    <row r="88" spans="1:7">
      <c r="A88" s="313" t="s">
        <v>24</v>
      </c>
      <c r="B88" s="314">
        <f>B86+B87</f>
        <v>1269</v>
      </c>
      <c r="C88" s="316">
        <f>C86+C87</f>
        <v>1339</v>
      </c>
      <c r="D88" s="316">
        <f>D86+D87</f>
        <v>1644</v>
      </c>
      <c r="E88" s="316">
        <f>E86+E87</f>
        <v>1862</v>
      </c>
      <c r="F88" s="316">
        <f>F86+F87</f>
        <v>1304</v>
      </c>
      <c r="G88" s="315">
        <f>SUM(C88:F88)</f>
        <v>6149</v>
      </c>
    </row>
    <row r="89" spans="1:7">
      <c r="A89" s="320" t="s">
        <v>197</v>
      </c>
      <c r="B89" s="321">
        <f t="shared" ref="B89:G89" si="10">B88/B86</f>
        <v>0.12657091561938957</v>
      </c>
      <c r="C89" s="322">
        <f t="shared" si="10"/>
        <v>0.1288863220714217</v>
      </c>
      <c r="D89" s="322">
        <f t="shared" si="10"/>
        <v>0.13661293003157721</v>
      </c>
      <c r="E89" s="322">
        <f t="shared" si="10"/>
        <v>0.1450607665939545</v>
      </c>
      <c r="F89" s="322">
        <f t="shared" si="10"/>
        <v>0.11963302752293578</v>
      </c>
      <c r="G89" s="322">
        <f t="shared" si="10"/>
        <v>0.13321345783054225</v>
      </c>
    </row>
    <row r="90" spans="1:7">
      <c r="A90" s="317" t="s">
        <v>198</v>
      </c>
      <c r="B90" s="327">
        <v>1552</v>
      </c>
      <c r="C90" s="329">
        <v>1484</v>
      </c>
      <c r="D90" s="329">
        <v>1756</v>
      </c>
      <c r="E90" s="328">
        <v>2013</v>
      </c>
      <c r="F90" s="328">
        <v>1404</v>
      </c>
      <c r="G90" s="328">
        <f>SUM(C90:F90)</f>
        <v>6657</v>
      </c>
    </row>
    <row r="91" spans="1:7" ht="16.5" thickBot="1">
      <c r="A91" s="330" t="s">
        <v>199</v>
      </c>
      <c r="B91" s="331">
        <f t="shared" ref="B91:G91" si="11">B90/B86</f>
        <v>0.15479752643127867</v>
      </c>
      <c r="C91" s="324">
        <f t="shared" si="11"/>
        <v>0.1428433920492829</v>
      </c>
      <c r="D91" s="324">
        <f t="shared" si="11"/>
        <v>0.14591989363470168</v>
      </c>
      <c r="E91" s="324">
        <f t="shared" si="11"/>
        <v>0.1568245559364288</v>
      </c>
      <c r="F91" s="324">
        <f t="shared" si="11"/>
        <v>0.12880733944954129</v>
      </c>
      <c r="G91" s="324">
        <f t="shared" si="11"/>
        <v>0.14421889555666284</v>
      </c>
    </row>
    <row r="96" spans="1:7">
      <c r="A96" s="334"/>
    </row>
    <row r="97" spans="1:1" ht="18.5">
      <c r="A97" s="335"/>
    </row>
  </sheetData>
  <mergeCells count="1">
    <mergeCell ref="A1:G1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&amp;C&amp;1#&amp;"Calibri"&amp;10&amp;K0000FFThis content is Internal.</oddFooter>
  </headerFooter>
  <customProperties>
    <customPr name="_pios_id" r:id="rId2"/>
  </customProperties>
  <ignoredErrors>
    <ignoredError sqref="G8:G13 G15:G16 G21:G26 G28 G34:G39 G41:G42 G47:G52 G54:G55" formulaRange="1"/>
    <ignoredError sqref="G14 G27 G40 G53" formula="1" formulaRange="1"/>
    <ignoredError sqref="G65 G89" formula="1"/>
  </ignoredError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C108"/>
  <sheetViews>
    <sheetView showGridLines="0" zoomScale="80" zoomScaleNormal="80" workbookViewId="0">
      <selection activeCell="A17" sqref="A17"/>
    </sheetView>
  </sheetViews>
  <sheetFormatPr defaultColWidth="9.1796875" defaultRowHeight="16"/>
  <cols>
    <col min="1" max="1" width="24.26953125" style="309" customWidth="1"/>
    <col min="2" max="2" width="23.26953125" style="309" bestFit="1" customWidth="1"/>
    <col min="3" max="3" width="5" style="309" bestFit="1" customWidth="1"/>
    <col min="4" max="4" width="14.453125" style="309" bestFit="1" customWidth="1"/>
    <col min="5" max="7" width="9.453125" style="309" customWidth="1"/>
    <col min="8" max="27" width="9.1796875" style="309" customWidth="1"/>
    <col min="28" max="16384" width="9.1796875" style="309"/>
  </cols>
  <sheetData>
    <row r="1" spans="1:29" s="306" customFormat="1">
      <c r="A1" s="486" t="s">
        <v>190</v>
      </c>
      <c r="B1" s="486"/>
      <c r="C1" s="486"/>
      <c r="D1" s="486"/>
      <c r="E1" s="486"/>
      <c r="F1" s="486"/>
      <c r="G1" s="486"/>
    </row>
    <row r="2" spans="1:29" s="306" customFormat="1">
      <c r="A2" s="336"/>
      <c r="B2" s="336"/>
      <c r="C2" s="336"/>
      <c r="D2" s="336"/>
      <c r="E2" s="336"/>
      <c r="F2" s="336"/>
      <c r="G2" s="336"/>
    </row>
    <row r="3" spans="1:29" s="306" customFormat="1">
      <c r="A3" s="336"/>
      <c r="B3" s="336"/>
      <c r="C3" s="336"/>
      <c r="D3" s="336"/>
      <c r="E3" s="336"/>
      <c r="F3" s="336"/>
      <c r="G3" s="336"/>
    </row>
    <row r="4" spans="1:29" s="306" customFormat="1">
      <c r="A4" s="336"/>
      <c r="B4" s="336"/>
      <c r="C4" s="336"/>
      <c r="D4" s="336"/>
      <c r="E4" s="336"/>
      <c r="F4" s="336"/>
      <c r="G4" s="336"/>
    </row>
    <row r="5" spans="1:29" s="308" customFormat="1" ht="4.5" customHeight="1">
      <c r="A5" s="307"/>
      <c r="S5" s="306"/>
    </row>
    <row r="6" spans="1:29" ht="14.25" customHeight="1">
      <c r="A6" s="325"/>
      <c r="B6" s="339"/>
      <c r="C6" s="339"/>
      <c r="D6" s="339"/>
      <c r="E6" s="339"/>
      <c r="F6" s="339"/>
      <c r="G6" s="326"/>
      <c r="S6" s="308"/>
    </row>
    <row r="7" spans="1:29" s="308" customFormat="1" ht="8.5" customHeight="1">
      <c r="A7" s="307"/>
      <c r="S7" s="309"/>
    </row>
    <row r="8" spans="1:29" ht="19" customHeight="1">
      <c r="A8" s="401" t="s">
        <v>349</v>
      </c>
      <c r="S8" s="308"/>
    </row>
    <row r="9" spans="1:29" ht="14.25" customHeight="1" thickBot="1">
      <c r="A9" s="240" t="s">
        <v>221</v>
      </c>
      <c r="B9" s="376" t="s">
        <v>222</v>
      </c>
      <c r="C9" s="241" t="s">
        <v>223</v>
      </c>
      <c r="D9" s="241" t="s">
        <v>224</v>
      </c>
      <c r="E9" s="241" t="s">
        <v>225</v>
      </c>
      <c r="F9" s="241" t="s">
        <v>226</v>
      </c>
      <c r="G9" s="241">
        <v>2001</v>
      </c>
      <c r="H9" s="241">
        <v>2002</v>
      </c>
      <c r="I9" s="241">
        <v>2003</v>
      </c>
      <c r="J9" s="241">
        <v>2004</v>
      </c>
      <c r="K9" s="241">
        <v>2005</v>
      </c>
      <c r="L9" s="241">
        <v>2006</v>
      </c>
      <c r="M9" s="241">
        <v>2007</v>
      </c>
      <c r="N9" s="241">
        <v>2008</v>
      </c>
      <c r="O9" s="241">
        <v>2009</v>
      </c>
      <c r="P9" s="241">
        <v>2010</v>
      </c>
      <c r="Q9" s="241">
        <v>2011</v>
      </c>
      <c r="R9" s="241">
        <v>2012</v>
      </c>
      <c r="S9" s="241">
        <v>2013</v>
      </c>
      <c r="T9" s="241">
        <v>2014</v>
      </c>
      <c r="U9" s="241">
        <v>2015</v>
      </c>
      <c r="V9" s="241">
        <v>2016</v>
      </c>
      <c r="W9" s="241">
        <v>2017</v>
      </c>
      <c r="X9" s="241">
        <v>2018</v>
      </c>
      <c r="Y9" s="241">
        <v>2019</v>
      </c>
      <c r="Z9" s="241">
        <v>2020</v>
      </c>
      <c r="AA9" s="241">
        <v>2021</v>
      </c>
      <c r="AB9" s="241">
        <v>2022</v>
      </c>
      <c r="AC9" s="241">
        <v>2023</v>
      </c>
    </row>
    <row r="10" spans="1:29" ht="16.5" thickTop="1">
      <c r="A10" s="368" t="s">
        <v>227</v>
      </c>
      <c r="B10" s="368" t="s">
        <v>294</v>
      </c>
      <c r="C10" s="368" t="s">
        <v>229</v>
      </c>
      <c r="D10" s="368" t="s">
        <v>282</v>
      </c>
      <c r="E10" s="370">
        <v>-20.541945999999999</v>
      </c>
      <c r="F10" s="370">
        <v>-43.742612999999999</v>
      </c>
      <c r="G10" s="368">
        <v>0</v>
      </c>
      <c r="H10" s="368">
        <v>3000</v>
      </c>
      <c r="I10" s="368">
        <v>3000</v>
      </c>
      <c r="J10" s="368">
        <v>3000</v>
      </c>
      <c r="K10" s="368">
        <v>3000</v>
      </c>
      <c r="L10" s="368">
        <v>3000</v>
      </c>
      <c r="M10" s="368">
        <v>4500</v>
      </c>
      <c r="N10" s="368">
        <v>4500</v>
      </c>
      <c r="O10" s="368">
        <v>4500</v>
      </c>
      <c r="P10" s="368">
        <v>4500</v>
      </c>
      <c r="Q10" s="368">
        <v>4500</v>
      </c>
      <c r="R10" s="368">
        <v>4500</v>
      </c>
      <c r="S10" s="368">
        <v>4500</v>
      </c>
      <c r="T10" s="368">
        <v>4500</v>
      </c>
      <c r="U10" s="368">
        <v>4500</v>
      </c>
      <c r="V10" s="368">
        <v>4500</v>
      </c>
      <c r="W10" s="368">
        <v>4500</v>
      </c>
      <c r="X10" s="368">
        <v>4500</v>
      </c>
      <c r="Y10" s="368">
        <v>4500</v>
      </c>
      <c r="Z10" s="368">
        <v>3850</v>
      </c>
      <c r="AA10" s="368">
        <v>3600</v>
      </c>
      <c r="AB10" s="368">
        <v>3600</v>
      </c>
      <c r="AC10" s="368">
        <v>3600</v>
      </c>
    </row>
    <row r="11" spans="1:29">
      <c r="A11" s="368" t="s">
        <v>230</v>
      </c>
      <c r="B11" s="368" t="s">
        <v>294</v>
      </c>
      <c r="C11" s="368" t="s">
        <v>231</v>
      </c>
      <c r="D11" s="368" t="s">
        <v>282</v>
      </c>
      <c r="E11" s="371">
        <v>-23.438216000000001</v>
      </c>
      <c r="F11" s="370">
        <v>-47.088388999999999</v>
      </c>
      <c r="G11" s="368">
        <v>0</v>
      </c>
      <c r="H11" s="368">
        <v>0</v>
      </c>
      <c r="I11" s="368">
        <v>0</v>
      </c>
      <c r="J11" s="368">
        <v>0</v>
      </c>
      <c r="K11" s="368">
        <v>900</v>
      </c>
      <c r="L11" s="368">
        <v>900</v>
      </c>
      <c r="M11" s="368">
        <v>900</v>
      </c>
      <c r="N11" s="368">
        <v>900</v>
      </c>
      <c r="O11" s="368">
        <v>900</v>
      </c>
      <c r="P11" s="368">
        <v>820</v>
      </c>
      <c r="Q11" s="368">
        <v>820</v>
      </c>
      <c r="R11" s="368">
        <v>820</v>
      </c>
      <c r="S11" s="368">
        <v>820</v>
      </c>
      <c r="T11" s="368">
        <v>820</v>
      </c>
      <c r="U11" s="368">
        <v>820</v>
      </c>
      <c r="V11" s="368">
        <v>950</v>
      </c>
      <c r="W11" s="368">
        <v>950</v>
      </c>
      <c r="X11" s="368">
        <v>950</v>
      </c>
      <c r="Y11" s="368">
        <v>950</v>
      </c>
      <c r="Z11" s="368">
        <v>950</v>
      </c>
      <c r="AA11" s="368">
        <v>950</v>
      </c>
      <c r="AB11" s="368">
        <v>950</v>
      </c>
      <c r="AC11" s="368">
        <v>950</v>
      </c>
    </row>
    <row r="12" spans="1:29">
      <c r="A12" s="368" t="s">
        <v>232</v>
      </c>
      <c r="B12" s="368" t="s">
        <v>294</v>
      </c>
      <c r="C12" s="368" t="s">
        <v>231</v>
      </c>
      <c r="D12" s="368" t="s">
        <v>282</v>
      </c>
      <c r="E12" s="371">
        <v>-22.886655000000001</v>
      </c>
      <c r="F12" s="370">
        <v>-43.751722000000001</v>
      </c>
      <c r="G12" s="368">
        <v>1404</v>
      </c>
      <c r="H12" s="368">
        <v>1404</v>
      </c>
      <c r="I12" s="368">
        <v>1400</v>
      </c>
      <c r="J12" s="368">
        <v>1400</v>
      </c>
      <c r="K12" s="368">
        <v>1400</v>
      </c>
      <c r="L12" s="368">
        <v>1600</v>
      </c>
      <c r="M12" s="368">
        <v>1600</v>
      </c>
      <c r="N12" s="368">
        <v>900</v>
      </c>
      <c r="O12" s="368">
        <v>900</v>
      </c>
      <c r="P12" s="368">
        <v>930</v>
      </c>
      <c r="Q12" s="368">
        <v>930</v>
      </c>
      <c r="R12" s="368">
        <v>930</v>
      </c>
      <c r="S12" s="368">
        <v>932</v>
      </c>
      <c r="T12" s="368">
        <v>932</v>
      </c>
      <c r="U12" s="368">
        <v>932</v>
      </c>
      <c r="V12" s="368">
        <v>932</v>
      </c>
      <c r="W12" s="368">
        <v>932</v>
      </c>
      <c r="X12" s="368">
        <v>932</v>
      </c>
      <c r="Y12" s="368">
        <v>932</v>
      </c>
      <c r="Z12" s="368">
        <v>936</v>
      </c>
      <c r="AA12" s="368">
        <v>936</v>
      </c>
      <c r="AB12" s="368">
        <v>936</v>
      </c>
      <c r="AC12" s="368">
        <v>936</v>
      </c>
    </row>
    <row r="13" spans="1:29" ht="14.25" customHeight="1">
      <c r="A13" s="368" t="s">
        <v>233</v>
      </c>
      <c r="B13" s="368" t="s">
        <v>294</v>
      </c>
      <c r="C13" s="368" t="s">
        <v>229</v>
      </c>
      <c r="D13" s="368" t="s">
        <v>282</v>
      </c>
      <c r="E13" s="371">
        <v>-20.153541000000001</v>
      </c>
      <c r="F13" s="370">
        <v>-44.875486000000002</v>
      </c>
      <c r="G13" s="368">
        <v>500</v>
      </c>
      <c r="H13" s="368">
        <v>600</v>
      </c>
      <c r="I13" s="368">
        <v>600</v>
      </c>
      <c r="J13" s="368">
        <v>600</v>
      </c>
      <c r="K13" s="368">
        <v>600</v>
      </c>
      <c r="L13" s="368">
        <v>600</v>
      </c>
      <c r="M13" s="368">
        <v>600</v>
      </c>
      <c r="N13" s="368">
        <v>600</v>
      </c>
      <c r="O13" s="368">
        <v>600</v>
      </c>
      <c r="P13" s="368">
        <v>580</v>
      </c>
      <c r="Q13" s="368">
        <v>580</v>
      </c>
      <c r="R13" s="368">
        <v>580</v>
      </c>
      <c r="S13" s="368">
        <v>570</v>
      </c>
      <c r="T13" s="368">
        <v>570</v>
      </c>
      <c r="U13" s="368">
        <v>570</v>
      </c>
      <c r="V13" s="368">
        <v>570</v>
      </c>
      <c r="W13" s="368">
        <v>570</v>
      </c>
      <c r="X13" s="368">
        <v>570</v>
      </c>
      <c r="Y13" s="368">
        <v>570</v>
      </c>
      <c r="Z13" s="368">
        <v>600</v>
      </c>
      <c r="AA13" s="368">
        <v>600</v>
      </c>
      <c r="AB13" s="368">
        <v>600</v>
      </c>
      <c r="AC13" s="368">
        <v>600</v>
      </c>
    </row>
    <row r="14" spans="1:29">
      <c r="A14" s="368" t="s">
        <v>234</v>
      </c>
      <c r="B14" s="368" t="s">
        <v>294</v>
      </c>
      <c r="C14" s="368" t="s">
        <v>231</v>
      </c>
      <c r="D14" s="368" t="s">
        <v>282</v>
      </c>
      <c r="E14" s="371">
        <v>-29.808160999999998</v>
      </c>
      <c r="F14" s="370">
        <v>-51.174163999999998</v>
      </c>
      <c r="G14" s="368">
        <v>390</v>
      </c>
      <c r="H14" s="368">
        <v>390</v>
      </c>
      <c r="I14" s="368">
        <v>440</v>
      </c>
      <c r="J14" s="368">
        <v>440</v>
      </c>
      <c r="K14" s="368">
        <v>440</v>
      </c>
      <c r="L14" s="368">
        <v>450</v>
      </c>
      <c r="M14" s="368">
        <v>480</v>
      </c>
      <c r="N14" s="368">
        <v>440</v>
      </c>
      <c r="O14" s="368">
        <v>440</v>
      </c>
      <c r="P14" s="368">
        <v>450</v>
      </c>
      <c r="Q14" s="368">
        <v>450</v>
      </c>
      <c r="R14" s="368">
        <v>450</v>
      </c>
      <c r="S14" s="368">
        <v>450</v>
      </c>
      <c r="T14" s="368">
        <v>450</v>
      </c>
      <c r="U14" s="368">
        <v>450</v>
      </c>
      <c r="V14" s="368">
        <v>450</v>
      </c>
      <c r="W14" s="368">
        <v>450</v>
      </c>
      <c r="X14" s="368">
        <v>450</v>
      </c>
      <c r="Y14" s="368">
        <v>450</v>
      </c>
      <c r="Z14" s="368">
        <v>450</v>
      </c>
      <c r="AA14" s="368">
        <v>450</v>
      </c>
      <c r="AB14" s="368">
        <v>450</v>
      </c>
      <c r="AC14" s="368">
        <v>450</v>
      </c>
    </row>
    <row r="15" spans="1:29" ht="14.25" customHeight="1">
      <c r="A15" s="368" t="s">
        <v>235</v>
      </c>
      <c r="B15" s="368" t="s">
        <v>294</v>
      </c>
      <c r="C15" s="368" t="s">
        <v>229</v>
      </c>
      <c r="D15" s="368" t="s">
        <v>282</v>
      </c>
      <c r="E15" s="371">
        <v>-19.936737000000001</v>
      </c>
      <c r="F15" s="370">
        <v>-43.477446</v>
      </c>
      <c r="G15" s="368">
        <v>330</v>
      </c>
      <c r="H15" s="368">
        <v>330</v>
      </c>
      <c r="I15" s="368">
        <v>350</v>
      </c>
      <c r="J15" s="368">
        <v>350</v>
      </c>
      <c r="K15" s="368">
        <v>350</v>
      </c>
      <c r="L15" s="368">
        <v>350</v>
      </c>
      <c r="M15" s="368">
        <v>350</v>
      </c>
      <c r="N15" s="368">
        <v>350</v>
      </c>
      <c r="O15" s="368">
        <v>350</v>
      </c>
      <c r="P15" s="368">
        <v>330</v>
      </c>
      <c r="Q15" s="368">
        <v>330</v>
      </c>
      <c r="R15" s="368">
        <v>330</v>
      </c>
      <c r="S15" s="368">
        <v>330</v>
      </c>
      <c r="T15" s="368">
        <v>330</v>
      </c>
      <c r="U15" s="368">
        <v>330</v>
      </c>
      <c r="V15" s="368">
        <v>330</v>
      </c>
      <c r="W15" s="368">
        <v>330</v>
      </c>
      <c r="X15" s="368">
        <v>330</v>
      </c>
      <c r="Y15" s="368">
        <v>330</v>
      </c>
      <c r="Z15" s="368">
        <v>330</v>
      </c>
      <c r="AA15" s="368">
        <v>330</v>
      </c>
      <c r="AB15" s="368">
        <v>330</v>
      </c>
      <c r="AC15" s="426" t="s">
        <v>382</v>
      </c>
    </row>
    <row r="16" spans="1:29" s="323" customFormat="1" ht="14.25" customHeight="1">
      <c r="A16" s="368" t="s">
        <v>236</v>
      </c>
      <c r="B16" s="368" t="s">
        <v>294</v>
      </c>
      <c r="C16" s="368" t="s">
        <v>231</v>
      </c>
      <c r="D16" s="368" t="s">
        <v>282</v>
      </c>
      <c r="E16" s="371">
        <v>-8.0745260000000005</v>
      </c>
      <c r="F16" s="370">
        <v>-34.975701000000001</v>
      </c>
      <c r="G16" s="368">
        <v>230</v>
      </c>
      <c r="H16" s="368">
        <v>230</v>
      </c>
      <c r="I16" s="368">
        <v>250</v>
      </c>
      <c r="J16" s="368">
        <v>250</v>
      </c>
      <c r="K16" s="368">
        <v>280</v>
      </c>
      <c r="L16" s="368">
        <v>280</v>
      </c>
      <c r="M16" s="368">
        <v>300</v>
      </c>
      <c r="N16" s="368">
        <v>300</v>
      </c>
      <c r="O16" s="368">
        <v>300</v>
      </c>
      <c r="P16" s="368">
        <v>260</v>
      </c>
      <c r="Q16" s="368">
        <v>260</v>
      </c>
      <c r="R16" s="368">
        <v>260</v>
      </c>
      <c r="S16" s="368">
        <v>265</v>
      </c>
      <c r="T16" s="368">
        <v>265</v>
      </c>
      <c r="U16" s="368">
        <v>265</v>
      </c>
      <c r="V16" s="368">
        <v>265</v>
      </c>
      <c r="W16" s="368">
        <v>265</v>
      </c>
      <c r="X16" s="368">
        <v>265</v>
      </c>
      <c r="Y16" s="368">
        <v>265</v>
      </c>
      <c r="Z16" s="368">
        <v>265</v>
      </c>
      <c r="AA16" s="368">
        <v>265</v>
      </c>
      <c r="AB16" s="368">
        <v>265</v>
      </c>
      <c r="AC16" s="476">
        <v>265</v>
      </c>
    </row>
    <row r="17" spans="1:29" ht="14.25" customHeight="1">
      <c r="A17" s="368" t="s">
        <v>237</v>
      </c>
      <c r="B17" s="368" t="s">
        <v>294</v>
      </c>
      <c r="C17" s="368" t="s">
        <v>231</v>
      </c>
      <c r="D17" s="368" t="s">
        <v>282</v>
      </c>
      <c r="E17" s="371">
        <v>-3.8548979999999999</v>
      </c>
      <c r="F17" s="370">
        <v>-38.605668999999999</v>
      </c>
      <c r="G17" s="368">
        <v>120</v>
      </c>
      <c r="H17" s="368">
        <v>120</v>
      </c>
      <c r="I17" s="368">
        <v>130</v>
      </c>
      <c r="J17" s="368">
        <v>130</v>
      </c>
      <c r="K17" s="368">
        <v>145</v>
      </c>
      <c r="L17" s="368">
        <v>170</v>
      </c>
      <c r="M17" s="368">
        <v>200</v>
      </c>
      <c r="N17" s="368">
        <v>200</v>
      </c>
      <c r="O17" s="368">
        <v>200</v>
      </c>
      <c r="P17" s="368">
        <v>200</v>
      </c>
      <c r="Q17" s="368">
        <v>200</v>
      </c>
      <c r="R17" s="368">
        <v>200</v>
      </c>
      <c r="S17" s="368">
        <v>198</v>
      </c>
      <c r="T17" s="368">
        <v>198</v>
      </c>
      <c r="U17" s="368">
        <v>198</v>
      </c>
      <c r="V17" s="368">
        <v>198</v>
      </c>
      <c r="W17" s="368">
        <v>198</v>
      </c>
      <c r="X17" s="368">
        <v>198</v>
      </c>
      <c r="Y17" s="368">
        <v>198</v>
      </c>
      <c r="Z17" s="368">
        <v>160</v>
      </c>
      <c r="AA17" s="368">
        <v>160</v>
      </c>
      <c r="AB17" s="368">
        <v>160</v>
      </c>
      <c r="AC17" s="475" t="s">
        <v>395</v>
      </c>
    </row>
    <row r="18" spans="1:29" s="323" customFormat="1" ht="14.25" customHeight="1">
      <c r="A18" s="368" t="s">
        <v>238</v>
      </c>
      <c r="B18" s="368" t="s">
        <v>294</v>
      </c>
      <c r="C18" s="368" t="s">
        <v>231</v>
      </c>
      <c r="D18" s="368" t="s">
        <v>282</v>
      </c>
      <c r="E18" s="371">
        <v>-25.563196000000001</v>
      </c>
      <c r="F18" s="370">
        <v>-49.421805999999997</v>
      </c>
      <c r="G18" s="368">
        <v>390</v>
      </c>
      <c r="H18" s="368">
        <v>390</v>
      </c>
      <c r="I18" s="368">
        <v>510</v>
      </c>
      <c r="J18" s="368">
        <v>510</v>
      </c>
      <c r="K18" s="368">
        <v>510</v>
      </c>
      <c r="L18" s="368">
        <v>560</v>
      </c>
      <c r="M18" s="368">
        <v>560</v>
      </c>
      <c r="N18" s="368">
        <v>560</v>
      </c>
      <c r="O18" s="368">
        <v>560</v>
      </c>
      <c r="P18" s="368">
        <v>540</v>
      </c>
      <c r="Q18" s="368">
        <v>540</v>
      </c>
      <c r="R18" s="368">
        <v>540</v>
      </c>
      <c r="S18" s="368">
        <v>541</v>
      </c>
      <c r="T18" s="368">
        <v>541</v>
      </c>
      <c r="U18" s="368">
        <v>0</v>
      </c>
      <c r="V18" s="368">
        <v>0</v>
      </c>
      <c r="W18" s="368">
        <v>0</v>
      </c>
      <c r="X18" s="368">
        <v>0</v>
      </c>
      <c r="Y18" s="368">
        <v>0</v>
      </c>
      <c r="Z18" s="368">
        <v>0</v>
      </c>
      <c r="AA18" s="368">
        <v>420</v>
      </c>
      <c r="AB18" s="368">
        <v>420</v>
      </c>
      <c r="AC18" s="475" t="s">
        <v>396</v>
      </c>
    </row>
    <row r="19" spans="1:29">
      <c r="A19" s="369" t="s">
        <v>239</v>
      </c>
      <c r="B19" s="369" t="s">
        <v>294</v>
      </c>
      <c r="C19" s="369" t="s">
        <v>231</v>
      </c>
      <c r="D19" s="369" t="s">
        <v>282</v>
      </c>
      <c r="E19" s="372">
        <v>-12.85547</v>
      </c>
      <c r="F19" s="374">
        <v>-38.421968</v>
      </c>
      <c r="G19" s="369">
        <v>500</v>
      </c>
      <c r="H19" s="369">
        <v>600</v>
      </c>
      <c r="I19" s="369">
        <v>520</v>
      </c>
      <c r="J19" s="369">
        <v>520</v>
      </c>
      <c r="K19" s="369">
        <v>560</v>
      </c>
      <c r="L19" s="369">
        <v>560</v>
      </c>
      <c r="M19" s="369">
        <v>560</v>
      </c>
      <c r="N19" s="369">
        <v>560</v>
      </c>
      <c r="O19" s="369">
        <v>520</v>
      </c>
      <c r="P19" s="369">
        <v>490</v>
      </c>
      <c r="Q19" s="369">
        <v>490</v>
      </c>
      <c r="R19" s="369">
        <v>490</v>
      </c>
      <c r="S19" s="369">
        <v>495</v>
      </c>
      <c r="T19" s="369">
        <v>495</v>
      </c>
      <c r="U19" s="425" t="s">
        <v>347</v>
      </c>
      <c r="V19" s="425" t="s">
        <v>347</v>
      </c>
      <c r="W19" s="425" t="s">
        <v>347</v>
      </c>
      <c r="X19" s="425" t="s">
        <v>347</v>
      </c>
      <c r="Y19" s="425" t="s">
        <v>347</v>
      </c>
      <c r="Z19" s="425" t="s">
        <v>347</v>
      </c>
      <c r="AA19" s="425" t="s">
        <v>347</v>
      </c>
      <c r="AB19" s="425" t="s">
        <v>347</v>
      </c>
      <c r="AC19" s="425" t="s">
        <v>347</v>
      </c>
    </row>
    <row r="20" spans="1:29" s="308" customFormat="1">
      <c r="A20" s="368" t="s">
        <v>240</v>
      </c>
      <c r="B20" s="368" t="s">
        <v>294</v>
      </c>
      <c r="C20" s="368" t="s">
        <v>231</v>
      </c>
      <c r="D20" s="368" t="s">
        <v>283</v>
      </c>
      <c r="E20" s="371">
        <v>-22.902715000000001</v>
      </c>
      <c r="F20" s="370">
        <v>-45.354213999999999</v>
      </c>
      <c r="G20" s="368">
        <v>0</v>
      </c>
      <c r="H20" s="368">
        <v>0</v>
      </c>
      <c r="I20" s="368">
        <v>0</v>
      </c>
      <c r="J20" s="368">
        <v>0</v>
      </c>
      <c r="K20" s="368">
        <v>0</v>
      </c>
      <c r="L20" s="368">
        <v>0</v>
      </c>
      <c r="M20" s="368">
        <v>0</v>
      </c>
      <c r="N20" s="368">
        <v>990</v>
      </c>
      <c r="O20" s="368">
        <v>990</v>
      </c>
      <c r="P20" s="368">
        <v>1000</v>
      </c>
      <c r="Q20" s="368">
        <v>700</v>
      </c>
      <c r="R20" s="368">
        <v>620</v>
      </c>
      <c r="S20" s="368">
        <v>620</v>
      </c>
      <c r="T20" s="368">
        <v>620</v>
      </c>
      <c r="U20" s="368">
        <v>620</v>
      </c>
      <c r="V20" s="368">
        <v>620</v>
      </c>
      <c r="W20" s="368">
        <v>620</v>
      </c>
      <c r="X20" s="368">
        <v>620</v>
      </c>
      <c r="Y20" s="368">
        <v>620</v>
      </c>
      <c r="Z20" s="368">
        <v>620</v>
      </c>
      <c r="AA20" s="368">
        <v>620</v>
      </c>
      <c r="AB20" s="368">
        <v>620</v>
      </c>
      <c r="AC20" s="368">
        <v>530</v>
      </c>
    </row>
    <row r="21" spans="1:29" ht="14.25" customHeight="1">
      <c r="A21" s="368" t="s">
        <v>241</v>
      </c>
      <c r="B21" s="368" t="s">
        <v>294</v>
      </c>
      <c r="C21" s="368" t="s">
        <v>231</v>
      </c>
      <c r="D21" s="368" t="s">
        <v>283</v>
      </c>
      <c r="E21" s="371">
        <v>-29.959537999999998</v>
      </c>
      <c r="F21" s="370">
        <v>-51.615285999999998</v>
      </c>
      <c r="G21" s="368">
        <v>310</v>
      </c>
      <c r="H21" s="368">
        <v>310</v>
      </c>
      <c r="I21" s="368">
        <v>375</v>
      </c>
      <c r="J21" s="368">
        <v>375</v>
      </c>
      <c r="K21" s="368">
        <v>400</v>
      </c>
      <c r="L21" s="368">
        <v>400</v>
      </c>
      <c r="M21" s="368">
        <v>390</v>
      </c>
      <c r="N21" s="368">
        <v>410</v>
      </c>
      <c r="O21" s="368">
        <v>430</v>
      </c>
      <c r="P21" s="368">
        <v>430</v>
      </c>
      <c r="Q21" s="368">
        <v>430</v>
      </c>
      <c r="R21" s="368">
        <v>430</v>
      </c>
      <c r="S21" s="368">
        <v>430</v>
      </c>
      <c r="T21" s="368">
        <v>430</v>
      </c>
      <c r="U21" s="368">
        <v>430</v>
      </c>
      <c r="V21" s="368">
        <v>430</v>
      </c>
      <c r="W21" s="368">
        <v>430</v>
      </c>
      <c r="X21" s="368">
        <v>430</v>
      </c>
      <c r="Y21" s="368">
        <v>430</v>
      </c>
      <c r="Z21" s="368">
        <v>430</v>
      </c>
      <c r="AA21" s="368">
        <v>430</v>
      </c>
      <c r="AB21" s="368">
        <v>430</v>
      </c>
      <c r="AC21" s="368">
        <v>430</v>
      </c>
    </row>
    <row r="22" spans="1:29">
      <c r="A22" s="368" t="s">
        <v>242</v>
      </c>
      <c r="B22" s="368" t="s">
        <v>295</v>
      </c>
      <c r="C22" s="368" t="s">
        <v>231</v>
      </c>
      <c r="D22" s="368" t="s">
        <v>283</v>
      </c>
      <c r="E22" s="371">
        <v>41.894281999999997</v>
      </c>
      <c r="F22" s="370">
        <v>-83.359920000000002</v>
      </c>
      <c r="G22" s="368">
        <v>0</v>
      </c>
      <c r="H22" s="368">
        <v>0</v>
      </c>
      <c r="I22" s="368">
        <v>0</v>
      </c>
      <c r="J22" s="368">
        <v>0</v>
      </c>
      <c r="K22" s="368">
        <v>0</v>
      </c>
      <c r="L22" s="368">
        <v>0</v>
      </c>
      <c r="M22" s="368">
        <v>0</v>
      </c>
      <c r="N22" s="368">
        <v>460</v>
      </c>
      <c r="O22" s="368">
        <v>460</v>
      </c>
      <c r="P22" s="368">
        <v>520</v>
      </c>
      <c r="Q22" s="368">
        <v>520</v>
      </c>
      <c r="R22" s="368">
        <v>520</v>
      </c>
      <c r="S22" s="368">
        <v>551</v>
      </c>
      <c r="T22" s="368">
        <v>551</v>
      </c>
      <c r="U22" s="368">
        <v>551</v>
      </c>
      <c r="V22" s="368">
        <v>600</v>
      </c>
      <c r="W22" s="368">
        <v>600</v>
      </c>
      <c r="X22" s="368">
        <v>600</v>
      </c>
      <c r="Y22" s="368">
        <v>600</v>
      </c>
      <c r="Z22" s="368">
        <v>600</v>
      </c>
      <c r="AA22" s="368">
        <v>600</v>
      </c>
      <c r="AB22" s="368">
        <v>600</v>
      </c>
      <c r="AC22" s="368">
        <v>730</v>
      </c>
    </row>
    <row r="23" spans="1:29">
      <c r="A23" s="368" t="s">
        <v>243</v>
      </c>
      <c r="B23" s="368" t="s">
        <v>295</v>
      </c>
      <c r="C23" s="368" t="s">
        <v>231</v>
      </c>
      <c r="D23" s="368" t="s">
        <v>283</v>
      </c>
      <c r="E23" s="370">
        <v>35.307222000000003</v>
      </c>
      <c r="F23" s="370">
        <v>-94.374323000000004</v>
      </c>
      <c r="G23" s="368">
        <v>0</v>
      </c>
      <c r="H23" s="368">
        <v>0</v>
      </c>
      <c r="I23" s="368">
        <v>0</v>
      </c>
      <c r="J23" s="368">
        <v>0</v>
      </c>
      <c r="K23" s="368">
        <v>0</v>
      </c>
      <c r="L23" s="368">
        <v>0</v>
      </c>
      <c r="M23" s="368">
        <v>0</v>
      </c>
      <c r="N23" s="368">
        <v>470</v>
      </c>
      <c r="O23" s="368">
        <v>470</v>
      </c>
      <c r="P23" s="368">
        <v>535</v>
      </c>
      <c r="Q23" s="368">
        <v>535</v>
      </c>
      <c r="R23" s="368">
        <v>535</v>
      </c>
      <c r="S23" s="368">
        <v>474</v>
      </c>
      <c r="T23" s="368">
        <v>474</v>
      </c>
      <c r="U23" s="368">
        <v>474</v>
      </c>
      <c r="V23" s="368">
        <v>550</v>
      </c>
      <c r="W23" s="368">
        <v>550</v>
      </c>
      <c r="X23" s="368">
        <v>550</v>
      </c>
      <c r="Y23" s="368">
        <v>550</v>
      </c>
      <c r="Z23" s="368">
        <v>500</v>
      </c>
      <c r="AA23" s="368">
        <v>500</v>
      </c>
      <c r="AB23" s="368">
        <v>500</v>
      </c>
      <c r="AC23" s="368">
        <v>500</v>
      </c>
    </row>
    <row r="24" spans="1:29">
      <c r="A24" s="368" t="s">
        <v>244</v>
      </c>
      <c r="B24" s="368" t="s">
        <v>294</v>
      </c>
      <c r="C24" s="368" t="s">
        <v>231</v>
      </c>
      <c r="D24" s="368" t="s">
        <v>283</v>
      </c>
      <c r="E24" s="371">
        <v>-23.524728</v>
      </c>
      <c r="F24" s="370">
        <v>-46.157938000000001</v>
      </c>
      <c r="G24" s="368">
        <v>0</v>
      </c>
      <c r="H24" s="368">
        <v>0</v>
      </c>
      <c r="I24" s="368">
        <v>0</v>
      </c>
      <c r="J24" s="368">
        <v>0</v>
      </c>
      <c r="K24" s="368">
        <v>0</v>
      </c>
      <c r="L24" s="368">
        <v>0</v>
      </c>
      <c r="M24" s="368">
        <v>0</v>
      </c>
      <c r="N24" s="368">
        <v>0</v>
      </c>
      <c r="O24" s="368">
        <v>0</v>
      </c>
      <c r="P24" s="368">
        <v>0</v>
      </c>
      <c r="Q24" s="368">
        <v>0</v>
      </c>
      <c r="R24" s="368">
        <v>375</v>
      </c>
      <c r="S24" s="368">
        <v>375</v>
      </c>
      <c r="T24" s="368">
        <v>375</v>
      </c>
      <c r="U24" s="368">
        <v>0</v>
      </c>
      <c r="V24" s="368">
        <v>0</v>
      </c>
      <c r="W24" s="368">
        <v>375</v>
      </c>
      <c r="X24" s="368">
        <v>375</v>
      </c>
      <c r="Y24" s="368">
        <v>375</v>
      </c>
      <c r="Z24" s="368">
        <v>0</v>
      </c>
      <c r="AA24" s="368">
        <v>340</v>
      </c>
      <c r="AB24" s="368">
        <v>340</v>
      </c>
      <c r="AC24" s="426" t="s">
        <v>351</v>
      </c>
    </row>
    <row r="25" spans="1:29">
      <c r="A25" s="368" t="s">
        <v>245</v>
      </c>
      <c r="B25" s="368" t="s">
        <v>295</v>
      </c>
      <c r="C25" s="368" t="s">
        <v>231</v>
      </c>
      <c r="D25" s="368" t="s">
        <v>283</v>
      </c>
      <c r="E25" s="370">
        <v>42.313298000000003</v>
      </c>
      <c r="F25" s="370">
        <v>-84.430014</v>
      </c>
      <c r="G25" s="368">
        <v>0</v>
      </c>
      <c r="H25" s="368">
        <v>0</v>
      </c>
      <c r="I25" s="368">
        <v>0</v>
      </c>
      <c r="J25" s="368">
        <v>0</v>
      </c>
      <c r="K25" s="368">
        <v>0</v>
      </c>
      <c r="L25" s="368">
        <v>0</v>
      </c>
      <c r="M25" s="368">
        <v>0</v>
      </c>
      <c r="N25" s="368">
        <v>250</v>
      </c>
      <c r="O25" s="368">
        <v>250</v>
      </c>
      <c r="P25" s="368">
        <v>300</v>
      </c>
      <c r="Q25" s="368">
        <v>300</v>
      </c>
      <c r="R25" s="368">
        <v>300</v>
      </c>
      <c r="S25" s="368">
        <v>299</v>
      </c>
      <c r="T25" s="368">
        <v>299</v>
      </c>
      <c r="U25" s="368">
        <v>299</v>
      </c>
      <c r="V25" s="368">
        <v>300</v>
      </c>
      <c r="W25" s="368">
        <v>300</v>
      </c>
      <c r="X25" s="368">
        <v>300</v>
      </c>
      <c r="Y25" s="368">
        <v>300</v>
      </c>
      <c r="Z25" s="426" t="s">
        <v>351</v>
      </c>
      <c r="AA25" s="426" t="s">
        <v>351</v>
      </c>
      <c r="AB25" s="426" t="s">
        <v>351</v>
      </c>
      <c r="AC25" s="426" t="s">
        <v>351</v>
      </c>
    </row>
    <row r="26" spans="1:29" ht="14.25" customHeight="1">
      <c r="A26" s="368" t="s">
        <v>246</v>
      </c>
      <c r="B26" s="368" t="s">
        <v>297</v>
      </c>
      <c r="C26" s="368" t="s">
        <v>231</v>
      </c>
      <c r="D26" s="368" t="s">
        <v>283</v>
      </c>
      <c r="E26" s="370">
        <v>43.229018000000003</v>
      </c>
      <c r="F26" s="370">
        <v>-2.8857249999999999</v>
      </c>
      <c r="G26" s="368">
        <v>0</v>
      </c>
      <c r="H26" s="368">
        <v>0</v>
      </c>
      <c r="I26" s="368">
        <v>0</v>
      </c>
      <c r="J26" s="368">
        <v>0</v>
      </c>
      <c r="K26" s="368">
        <v>0</v>
      </c>
      <c r="L26" s="368">
        <v>975</v>
      </c>
      <c r="M26" s="368">
        <v>975</v>
      </c>
      <c r="N26" s="368">
        <v>735</v>
      </c>
      <c r="O26" s="368">
        <v>740</v>
      </c>
      <c r="P26" s="368">
        <v>740</v>
      </c>
      <c r="Q26" s="368">
        <v>740</v>
      </c>
      <c r="R26" s="368">
        <v>735</v>
      </c>
      <c r="S26" s="368">
        <v>735</v>
      </c>
      <c r="T26" s="368">
        <v>820</v>
      </c>
      <c r="U26" s="368">
        <v>820</v>
      </c>
      <c r="V26" s="368">
        <v>0</v>
      </c>
      <c r="W26" s="368">
        <v>0</v>
      </c>
      <c r="X26" s="368">
        <v>0</v>
      </c>
      <c r="Y26" s="368">
        <v>0</v>
      </c>
      <c r="Z26" s="368">
        <v>0</v>
      </c>
      <c r="AA26" s="368">
        <v>0</v>
      </c>
      <c r="AB26" s="368">
        <v>0</v>
      </c>
      <c r="AC26" s="368">
        <v>0</v>
      </c>
    </row>
    <row r="27" spans="1:29">
      <c r="A27" s="368" t="s">
        <v>247</v>
      </c>
      <c r="B27" s="368" t="s">
        <v>297</v>
      </c>
      <c r="C27" s="368" t="s">
        <v>231</v>
      </c>
      <c r="D27" s="368" t="s">
        <v>283</v>
      </c>
      <c r="E27" s="370">
        <v>43.011865</v>
      </c>
      <c r="F27" s="370">
        <v>-4.1367969999999996</v>
      </c>
      <c r="G27" s="368">
        <v>0</v>
      </c>
      <c r="H27" s="368">
        <v>0</v>
      </c>
      <c r="I27" s="368">
        <v>0</v>
      </c>
      <c r="J27" s="368">
        <v>0</v>
      </c>
      <c r="K27" s="368">
        <v>0</v>
      </c>
      <c r="L27" s="368">
        <v>0</v>
      </c>
      <c r="M27" s="368">
        <v>0</v>
      </c>
      <c r="N27" s="368">
        <v>240</v>
      </c>
      <c r="O27" s="368">
        <v>240</v>
      </c>
      <c r="P27" s="368">
        <v>240</v>
      </c>
      <c r="Q27" s="368">
        <v>240</v>
      </c>
      <c r="R27" s="368">
        <v>240</v>
      </c>
      <c r="S27" s="368">
        <v>240</v>
      </c>
      <c r="T27" s="368">
        <v>240</v>
      </c>
      <c r="U27" s="368">
        <v>240</v>
      </c>
      <c r="V27" s="368">
        <v>0</v>
      </c>
      <c r="W27" s="368">
        <v>0</v>
      </c>
      <c r="X27" s="368">
        <v>0</v>
      </c>
      <c r="Y27" s="368">
        <v>0</v>
      </c>
      <c r="Z27" s="368">
        <v>0</v>
      </c>
      <c r="AA27" s="368">
        <v>0</v>
      </c>
      <c r="AB27" s="368">
        <v>0</v>
      </c>
      <c r="AC27" s="368">
        <v>0</v>
      </c>
    </row>
    <row r="28" spans="1:29" ht="14.25" customHeight="1">
      <c r="A28" s="368" t="s">
        <v>248</v>
      </c>
      <c r="B28" s="368" t="s">
        <v>297</v>
      </c>
      <c r="C28" s="368" t="s">
        <v>231</v>
      </c>
      <c r="D28" s="368" t="s">
        <v>283</v>
      </c>
      <c r="E28" s="370">
        <v>43.195217</v>
      </c>
      <c r="F28" s="370">
        <v>-2.3100360000000002</v>
      </c>
      <c r="G28" s="368">
        <v>0</v>
      </c>
      <c r="H28" s="368">
        <v>0</v>
      </c>
      <c r="I28" s="368">
        <v>0</v>
      </c>
      <c r="J28" s="368">
        <v>0</v>
      </c>
      <c r="K28" s="368">
        <v>0</v>
      </c>
      <c r="L28" s="368">
        <v>0</v>
      </c>
      <c r="M28" s="368">
        <v>175</v>
      </c>
      <c r="N28" s="368">
        <v>175</v>
      </c>
      <c r="O28" s="368">
        <v>175</v>
      </c>
      <c r="P28" s="368">
        <v>0</v>
      </c>
      <c r="Q28" s="368">
        <v>0</v>
      </c>
      <c r="R28" s="368">
        <v>0</v>
      </c>
      <c r="S28" s="368">
        <v>0</v>
      </c>
      <c r="T28" s="368">
        <v>0</v>
      </c>
      <c r="U28" s="368">
        <v>0</v>
      </c>
      <c r="V28" s="368">
        <v>0</v>
      </c>
      <c r="W28" s="368">
        <v>0</v>
      </c>
      <c r="X28" s="368">
        <v>0</v>
      </c>
      <c r="Y28" s="368">
        <v>0</v>
      </c>
      <c r="Z28" s="368">
        <v>0</v>
      </c>
      <c r="AA28" s="368">
        <v>0</v>
      </c>
      <c r="AB28" s="368">
        <v>0</v>
      </c>
      <c r="AC28" s="368">
        <v>0</v>
      </c>
    </row>
    <row r="29" spans="1:29" s="323" customFormat="1" ht="14.25" customHeight="1">
      <c r="A29" s="369" t="s">
        <v>249</v>
      </c>
      <c r="B29" s="369" t="s">
        <v>250</v>
      </c>
      <c r="C29" s="369" t="s">
        <v>229</v>
      </c>
      <c r="D29" s="369" t="s">
        <v>283</v>
      </c>
      <c r="E29" s="372">
        <v>15.159207</v>
      </c>
      <c r="F29" s="374">
        <v>78.005082000000002</v>
      </c>
      <c r="G29" s="369">
        <v>0</v>
      </c>
      <c r="H29" s="369">
        <v>0</v>
      </c>
      <c r="I29" s="369">
        <v>0</v>
      </c>
      <c r="J29" s="369">
        <v>0</v>
      </c>
      <c r="K29" s="369">
        <v>0</v>
      </c>
      <c r="L29" s="369">
        <v>0</v>
      </c>
      <c r="M29" s="369">
        <v>0</v>
      </c>
      <c r="N29" s="369">
        <v>0</v>
      </c>
      <c r="O29" s="369">
        <v>0</v>
      </c>
      <c r="P29" s="369">
        <v>0</v>
      </c>
      <c r="Q29" s="369">
        <v>0</v>
      </c>
      <c r="R29" s="369">
        <v>250</v>
      </c>
      <c r="S29" s="369">
        <v>250</v>
      </c>
      <c r="T29" s="369">
        <v>250</v>
      </c>
      <c r="U29" s="369">
        <v>250</v>
      </c>
      <c r="V29" s="369">
        <v>250</v>
      </c>
      <c r="W29" s="369">
        <v>250</v>
      </c>
      <c r="X29" s="369">
        <v>0</v>
      </c>
      <c r="Y29" s="369">
        <v>0</v>
      </c>
      <c r="Z29" s="369">
        <v>0</v>
      </c>
      <c r="AA29" s="369">
        <v>0</v>
      </c>
      <c r="AB29" s="369">
        <v>0</v>
      </c>
      <c r="AC29" s="369">
        <v>0</v>
      </c>
    </row>
    <row r="30" spans="1:29" ht="14.25" customHeight="1">
      <c r="A30" s="368" t="s">
        <v>251</v>
      </c>
      <c r="B30" s="368" t="s">
        <v>252</v>
      </c>
      <c r="C30" s="368" t="s">
        <v>231</v>
      </c>
      <c r="D30" s="368" t="s">
        <v>284</v>
      </c>
      <c r="E30" s="371">
        <v>-9.058961</v>
      </c>
      <c r="F30" s="370">
        <v>-78.600645</v>
      </c>
      <c r="G30" s="368">
        <v>0</v>
      </c>
      <c r="H30" s="368">
        <v>0</v>
      </c>
      <c r="I30" s="368">
        <v>0</v>
      </c>
      <c r="J30" s="368">
        <v>0</v>
      </c>
      <c r="K30" s="368">
        <v>0</v>
      </c>
      <c r="L30" s="368">
        <v>540</v>
      </c>
      <c r="M30" s="368">
        <v>540</v>
      </c>
      <c r="N30" s="368">
        <v>560</v>
      </c>
      <c r="O30" s="368">
        <v>600</v>
      </c>
      <c r="P30" s="368">
        <v>650</v>
      </c>
      <c r="Q30" s="368">
        <v>650</v>
      </c>
      <c r="R30" s="368">
        <v>650</v>
      </c>
      <c r="S30" s="368">
        <v>650</v>
      </c>
      <c r="T30" s="368">
        <v>650</v>
      </c>
      <c r="U30" s="368">
        <v>650</v>
      </c>
      <c r="V30" s="368">
        <v>720</v>
      </c>
      <c r="W30" s="368">
        <v>720</v>
      </c>
      <c r="X30" s="368">
        <v>720</v>
      </c>
      <c r="Y30" s="368">
        <v>720</v>
      </c>
      <c r="Z30" s="368">
        <v>340</v>
      </c>
      <c r="AA30" s="368">
        <v>340</v>
      </c>
      <c r="AB30" s="368">
        <v>340</v>
      </c>
      <c r="AC30" s="368">
        <v>377</v>
      </c>
    </row>
    <row r="31" spans="1:29" s="323" customFormat="1" ht="14.25" customHeight="1">
      <c r="A31" s="368" t="s">
        <v>253</v>
      </c>
      <c r="B31" s="368" t="s">
        <v>254</v>
      </c>
      <c r="C31" s="368" t="s">
        <v>231</v>
      </c>
      <c r="D31" s="368" t="s">
        <v>284</v>
      </c>
      <c r="E31" s="371">
        <v>-32.988267999999998</v>
      </c>
      <c r="F31" s="370">
        <v>-60.754866</v>
      </c>
      <c r="G31" s="368">
        <v>0</v>
      </c>
      <c r="H31" s="368">
        <v>0</v>
      </c>
      <c r="I31" s="368">
        <v>0</v>
      </c>
      <c r="J31" s="368">
        <v>0</v>
      </c>
      <c r="K31" s="368">
        <v>0</v>
      </c>
      <c r="L31" s="368">
        <v>0</v>
      </c>
      <c r="M31" s="368">
        <v>0</v>
      </c>
      <c r="N31" s="368">
        <v>0</v>
      </c>
      <c r="O31" s="368">
        <v>0</v>
      </c>
      <c r="P31" s="368">
        <v>0</v>
      </c>
      <c r="Q31" s="368">
        <v>0</v>
      </c>
      <c r="R31" s="368">
        <v>0</v>
      </c>
      <c r="S31" s="368">
        <v>0</v>
      </c>
      <c r="T31" s="368">
        <v>0</v>
      </c>
      <c r="U31" s="368">
        <v>0</v>
      </c>
      <c r="V31" s="368">
        <v>0</v>
      </c>
      <c r="W31" s="368">
        <v>0</v>
      </c>
      <c r="X31" s="368">
        <v>650</v>
      </c>
      <c r="Y31" s="368">
        <v>650</v>
      </c>
      <c r="Z31" s="368">
        <v>450</v>
      </c>
      <c r="AA31" s="368">
        <v>450</v>
      </c>
      <c r="AB31" s="368">
        <v>450</v>
      </c>
      <c r="AC31" s="368">
        <v>450</v>
      </c>
    </row>
    <row r="32" spans="1:29">
      <c r="A32" s="368" t="s">
        <v>255</v>
      </c>
      <c r="B32" s="368" t="s">
        <v>256</v>
      </c>
      <c r="C32" s="368" t="s">
        <v>231</v>
      </c>
      <c r="D32" s="368" t="s">
        <v>284</v>
      </c>
      <c r="E32" s="371">
        <v>10.202360000000001</v>
      </c>
      <c r="F32" s="370">
        <v>-71.278664000000006</v>
      </c>
      <c r="G32" s="368">
        <v>0</v>
      </c>
      <c r="H32" s="368">
        <v>0</v>
      </c>
      <c r="I32" s="368">
        <v>0</v>
      </c>
      <c r="J32" s="368">
        <v>0</v>
      </c>
      <c r="K32" s="368">
        <v>0</v>
      </c>
      <c r="L32" s="368">
        <v>0</v>
      </c>
      <c r="M32" s="368">
        <v>300</v>
      </c>
      <c r="N32" s="368">
        <v>300</v>
      </c>
      <c r="O32" s="368">
        <v>300</v>
      </c>
      <c r="P32" s="368">
        <v>300</v>
      </c>
      <c r="Q32" s="368">
        <v>300</v>
      </c>
      <c r="R32" s="368">
        <v>300</v>
      </c>
      <c r="S32" s="368">
        <v>250</v>
      </c>
      <c r="T32" s="368">
        <v>250</v>
      </c>
      <c r="U32" s="368">
        <v>250</v>
      </c>
      <c r="V32" s="368">
        <v>250</v>
      </c>
      <c r="W32" s="368">
        <v>250</v>
      </c>
      <c r="X32" s="368">
        <v>250</v>
      </c>
      <c r="Y32" s="368">
        <v>0</v>
      </c>
      <c r="Z32" s="368">
        <v>250</v>
      </c>
      <c r="AA32" s="368">
        <v>250</v>
      </c>
      <c r="AB32" s="368">
        <v>0</v>
      </c>
      <c r="AC32" s="368">
        <v>0</v>
      </c>
    </row>
    <row r="33" spans="1:29" s="308" customFormat="1">
      <c r="A33" s="368" t="s">
        <v>257</v>
      </c>
      <c r="B33" s="368" t="s">
        <v>296</v>
      </c>
      <c r="C33" s="368" t="s">
        <v>231</v>
      </c>
      <c r="D33" s="368" t="s">
        <v>284</v>
      </c>
      <c r="E33" s="371">
        <v>-34.811472000000002</v>
      </c>
      <c r="F33" s="370">
        <v>-56.100338000000001</v>
      </c>
      <c r="G33" s="368">
        <v>70</v>
      </c>
      <c r="H33" s="368">
        <v>70</v>
      </c>
      <c r="I33" s="368">
        <v>70</v>
      </c>
      <c r="J33" s="368">
        <v>70</v>
      </c>
      <c r="K33" s="368">
        <v>70</v>
      </c>
      <c r="L33" s="368">
        <v>100</v>
      </c>
      <c r="M33" s="368">
        <v>100</v>
      </c>
      <c r="N33" s="368">
        <v>100</v>
      </c>
      <c r="O33" s="368">
        <v>100</v>
      </c>
      <c r="P33" s="368">
        <v>100</v>
      </c>
      <c r="Q33" s="368">
        <v>100</v>
      </c>
      <c r="R33" s="368">
        <v>100</v>
      </c>
      <c r="S33" s="368">
        <v>100</v>
      </c>
      <c r="T33" s="368">
        <v>100</v>
      </c>
      <c r="U33" s="368">
        <v>100</v>
      </c>
      <c r="V33" s="368">
        <v>100</v>
      </c>
      <c r="W33" s="368">
        <v>100</v>
      </c>
      <c r="X33" s="368">
        <v>100</v>
      </c>
      <c r="Y33" s="368">
        <v>100</v>
      </c>
      <c r="Z33" s="368">
        <v>100</v>
      </c>
      <c r="AA33" s="368">
        <v>100</v>
      </c>
      <c r="AB33" s="368">
        <v>100</v>
      </c>
      <c r="AC33" s="368">
        <v>85</v>
      </c>
    </row>
    <row r="34" spans="1:29" ht="14.25" customHeight="1">
      <c r="A34" s="368" t="s">
        <v>258</v>
      </c>
      <c r="B34" s="368" t="s">
        <v>259</v>
      </c>
      <c r="C34" s="368" t="s">
        <v>231</v>
      </c>
      <c r="D34" s="368" t="s">
        <v>284</v>
      </c>
      <c r="E34" s="371">
        <v>-33.401152000000003</v>
      </c>
      <c r="F34" s="370">
        <v>-70.682151000000005</v>
      </c>
      <c r="G34" s="368">
        <v>360</v>
      </c>
      <c r="H34" s="368">
        <v>360</v>
      </c>
      <c r="I34" s="368">
        <v>440</v>
      </c>
      <c r="J34" s="368">
        <v>440</v>
      </c>
      <c r="K34" s="368">
        <v>440</v>
      </c>
      <c r="L34" s="368">
        <v>470</v>
      </c>
      <c r="M34" s="368">
        <v>460</v>
      </c>
      <c r="N34" s="368">
        <v>470</v>
      </c>
      <c r="O34" s="368">
        <v>490</v>
      </c>
      <c r="P34" s="368">
        <v>490</v>
      </c>
      <c r="Q34" s="368">
        <v>490</v>
      </c>
      <c r="R34" s="368">
        <v>490</v>
      </c>
      <c r="S34" s="368">
        <v>520</v>
      </c>
      <c r="T34" s="368">
        <v>520</v>
      </c>
      <c r="U34" s="368">
        <v>520</v>
      </c>
      <c r="V34" s="368">
        <v>520</v>
      </c>
      <c r="W34" s="368">
        <v>520</v>
      </c>
      <c r="X34" s="368">
        <v>0</v>
      </c>
      <c r="Y34" s="368">
        <v>0</v>
      </c>
      <c r="Z34" s="368">
        <v>0</v>
      </c>
      <c r="AA34" s="368">
        <v>0</v>
      </c>
      <c r="AB34" s="368">
        <v>0</v>
      </c>
      <c r="AC34" s="368">
        <v>0</v>
      </c>
    </row>
    <row r="35" spans="1:29">
      <c r="A35" s="369" t="s">
        <v>260</v>
      </c>
      <c r="B35" s="369" t="s">
        <v>261</v>
      </c>
      <c r="C35" s="369" t="s">
        <v>231</v>
      </c>
      <c r="D35" s="369" t="s">
        <v>284</v>
      </c>
      <c r="E35" s="372">
        <v>5.7279109999999998</v>
      </c>
      <c r="F35" s="374">
        <v>-73.222161</v>
      </c>
      <c r="G35" s="369">
        <v>0</v>
      </c>
      <c r="H35" s="369">
        <v>0</v>
      </c>
      <c r="I35" s="369">
        <v>0</v>
      </c>
      <c r="J35" s="369">
        <v>0</v>
      </c>
      <c r="K35" s="369">
        <v>500</v>
      </c>
      <c r="L35" s="369">
        <v>530</v>
      </c>
      <c r="M35" s="369">
        <v>515</v>
      </c>
      <c r="N35" s="369">
        <v>510</v>
      </c>
      <c r="O35" s="369">
        <v>580</v>
      </c>
      <c r="P35" s="369">
        <v>550</v>
      </c>
      <c r="Q35" s="369">
        <v>550</v>
      </c>
      <c r="R35" s="369">
        <v>710</v>
      </c>
      <c r="S35" s="369">
        <v>720</v>
      </c>
      <c r="T35" s="369">
        <v>854</v>
      </c>
      <c r="U35" s="369">
        <v>854</v>
      </c>
      <c r="V35" s="369">
        <v>674</v>
      </c>
      <c r="W35" s="369">
        <v>650</v>
      </c>
      <c r="X35" s="369">
        <v>0</v>
      </c>
      <c r="Y35" s="369">
        <v>0</v>
      </c>
      <c r="Z35" s="369">
        <v>0</v>
      </c>
      <c r="AA35" s="369">
        <v>0</v>
      </c>
      <c r="AB35" s="369">
        <v>0</v>
      </c>
      <c r="AC35" s="369">
        <v>0</v>
      </c>
    </row>
    <row r="36" spans="1:29">
      <c r="A36" s="368" t="s">
        <v>262</v>
      </c>
      <c r="B36" s="368" t="s">
        <v>263</v>
      </c>
      <c r="C36" s="368" t="s">
        <v>231</v>
      </c>
      <c r="D36" s="368" t="s">
        <v>285</v>
      </c>
      <c r="E36" s="371">
        <v>19.632771000000002</v>
      </c>
      <c r="F36" s="370">
        <v>-99.179068000000001</v>
      </c>
      <c r="G36" s="368">
        <v>0</v>
      </c>
      <c r="H36" s="368">
        <v>0</v>
      </c>
      <c r="I36" s="368">
        <v>0</v>
      </c>
      <c r="J36" s="368">
        <v>0</v>
      </c>
      <c r="K36" s="368">
        <v>0</v>
      </c>
      <c r="L36" s="368">
        <v>0</v>
      </c>
      <c r="M36" s="368">
        <v>350</v>
      </c>
      <c r="N36" s="368">
        <v>500</v>
      </c>
      <c r="O36" s="368">
        <v>500</v>
      </c>
      <c r="P36" s="368">
        <v>500</v>
      </c>
      <c r="Q36" s="368">
        <v>500</v>
      </c>
      <c r="R36" s="368">
        <v>500</v>
      </c>
      <c r="S36" s="368">
        <v>500</v>
      </c>
      <c r="T36" s="368">
        <v>500</v>
      </c>
      <c r="U36" s="368">
        <v>500</v>
      </c>
      <c r="V36" s="368">
        <v>500</v>
      </c>
      <c r="W36" s="368">
        <v>500</v>
      </c>
      <c r="X36" s="368">
        <v>500</v>
      </c>
      <c r="Y36" s="368">
        <v>500</v>
      </c>
      <c r="Z36" s="368">
        <v>500</v>
      </c>
      <c r="AA36" s="368">
        <v>500</v>
      </c>
      <c r="AB36" s="368">
        <v>0</v>
      </c>
      <c r="AC36" s="368">
        <v>0</v>
      </c>
    </row>
    <row r="37" spans="1:29">
      <c r="A37" s="368" t="s">
        <v>264</v>
      </c>
      <c r="B37" s="368" t="s">
        <v>295</v>
      </c>
      <c r="C37" s="368" t="s">
        <v>231</v>
      </c>
      <c r="D37" s="368" t="s">
        <v>285</v>
      </c>
      <c r="E37" s="370">
        <v>32.462156999999998</v>
      </c>
      <c r="F37" s="370">
        <v>-97.028647000000007</v>
      </c>
      <c r="G37" s="368">
        <v>0</v>
      </c>
      <c r="H37" s="368">
        <v>0</v>
      </c>
      <c r="I37" s="368">
        <v>0</v>
      </c>
      <c r="J37" s="368">
        <v>0</v>
      </c>
      <c r="K37" s="368">
        <v>0</v>
      </c>
      <c r="L37" s="368">
        <v>0</v>
      </c>
      <c r="M37" s="368">
        <v>1500</v>
      </c>
      <c r="N37" s="368">
        <v>1500</v>
      </c>
      <c r="O37" s="368">
        <v>1500</v>
      </c>
      <c r="P37" s="368">
        <v>1500</v>
      </c>
      <c r="Q37" s="368">
        <v>1500</v>
      </c>
      <c r="R37" s="368">
        <v>1500</v>
      </c>
      <c r="S37" s="368">
        <v>1500</v>
      </c>
      <c r="T37" s="368">
        <v>1500</v>
      </c>
      <c r="U37" s="368">
        <v>1500</v>
      </c>
      <c r="V37" s="368">
        <v>1741</v>
      </c>
      <c r="W37" s="368">
        <v>1753</v>
      </c>
      <c r="X37" s="368">
        <v>1753</v>
      </c>
      <c r="Y37" s="368">
        <v>1753</v>
      </c>
      <c r="Z37" s="368">
        <v>1395</v>
      </c>
      <c r="AA37" s="368">
        <v>1395</v>
      </c>
      <c r="AB37" s="368">
        <v>1407</v>
      </c>
      <c r="AC37" s="368">
        <v>1407</v>
      </c>
    </row>
    <row r="38" spans="1:29">
      <c r="A38" s="368" t="s">
        <v>265</v>
      </c>
      <c r="B38" s="368" t="s">
        <v>295</v>
      </c>
      <c r="C38" s="368" t="s">
        <v>231</v>
      </c>
      <c r="D38" s="368" t="s">
        <v>285</v>
      </c>
      <c r="E38" s="370">
        <v>37.186810000000001</v>
      </c>
      <c r="F38" s="370">
        <v>-77.450515999999993</v>
      </c>
      <c r="G38" s="368">
        <v>0</v>
      </c>
      <c r="H38" s="368">
        <v>0</v>
      </c>
      <c r="I38" s="368">
        <v>0</v>
      </c>
      <c r="J38" s="368">
        <v>0</v>
      </c>
      <c r="K38" s="368">
        <v>0</v>
      </c>
      <c r="L38" s="368">
        <v>0</v>
      </c>
      <c r="M38" s="368">
        <v>1000</v>
      </c>
      <c r="N38" s="368">
        <v>1000</v>
      </c>
      <c r="O38" s="368">
        <v>1000</v>
      </c>
      <c r="P38" s="368">
        <v>1000</v>
      </c>
      <c r="Q38" s="368">
        <v>1000</v>
      </c>
      <c r="R38" s="368">
        <v>1000</v>
      </c>
      <c r="S38" s="368">
        <v>1000</v>
      </c>
      <c r="T38" s="368">
        <v>1000</v>
      </c>
      <c r="U38" s="368">
        <v>1000</v>
      </c>
      <c r="V38" s="368">
        <v>857</v>
      </c>
      <c r="W38" s="368">
        <v>965</v>
      </c>
      <c r="X38" s="368">
        <v>965</v>
      </c>
      <c r="Y38" s="368">
        <v>965</v>
      </c>
      <c r="Z38" s="368">
        <v>833</v>
      </c>
      <c r="AA38" s="368">
        <v>833</v>
      </c>
      <c r="AB38" s="368">
        <v>756</v>
      </c>
      <c r="AC38" s="368">
        <v>821</v>
      </c>
    </row>
    <row r="39" spans="1:29" ht="14" customHeight="1">
      <c r="A39" s="368" t="s">
        <v>266</v>
      </c>
      <c r="B39" s="368" t="s">
        <v>267</v>
      </c>
      <c r="C39" s="368" t="s">
        <v>231</v>
      </c>
      <c r="D39" s="368" t="s">
        <v>285</v>
      </c>
      <c r="E39" s="370">
        <v>43.857089999999999</v>
      </c>
      <c r="F39" s="370">
        <v>-78.910328000000007</v>
      </c>
      <c r="G39" s="368">
        <v>0</v>
      </c>
      <c r="H39" s="368">
        <v>872</v>
      </c>
      <c r="I39" s="368">
        <v>871</v>
      </c>
      <c r="J39" s="368">
        <v>871</v>
      </c>
      <c r="K39" s="368">
        <v>871</v>
      </c>
      <c r="L39" s="368">
        <v>870</v>
      </c>
      <c r="M39" s="368">
        <v>900</v>
      </c>
      <c r="N39" s="368">
        <v>900</v>
      </c>
      <c r="O39" s="368">
        <v>900</v>
      </c>
      <c r="P39" s="368">
        <v>900</v>
      </c>
      <c r="Q39" s="368">
        <v>900</v>
      </c>
      <c r="R39" s="368">
        <v>900</v>
      </c>
      <c r="S39" s="368">
        <v>900</v>
      </c>
      <c r="T39" s="368">
        <v>900</v>
      </c>
      <c r="U39" s="368">
        <v>900</v>
      </c>
      <c r="V39" s="368">
        <v>900</v>
      </c>
      <c r="W39" s="368">
        <v>949</v>
      </c>
      <c r="X39" s="368">
        <v>949</v>
      </c>
      <c r="Y39" s="368">
        <v>949</v>
      </c>
      <c r="Z39" s="368">
        <v>788</v>
      </c>
      <c r="AA39" s="368">
        <v>788</v>
      </c>
      <c r="AB39" s="368">
        <v>715</v>
      </c>
      <c r="AC39" s="368">
        <v>882</v>
      </c>
    </row>
    <row r="40" spans="1:29">
      <c r="A40" s="368" t="s">
        <v>268</v>
      </c>
      <c r="B40" s="368" t="s">
        <v>295</v>
      </c>
      <c r="C40" s="368" t="s">
        <v>231</v>
      </c>
      <c r="D40" s="368" t="s">
        <v>285</v>
      </c>
      <c r="E40" s="370">
        <v>34.244720000000001</v>
      </c>
      <c r="F40" s="370">
        <v>-84.797549000000004</v>
      </c>
      <c r="G40" s="368">
        <v>0</v>
      </c>
      <c r="H40" s="368">
        <v>780</v>
      </c>
      <c r="I40" s="368">
        <v>780</v>
      </c>
      <c r="J40" s="368">
        <v>780</v>
      </c>
      <c r="K40" s="368">
        <v>780</v>
      </c>
      <c r="L40" s="368">
        <v>780</v>
      </c>
      <c r="M40" s="368">
        <v>780</v>
      </c>
      <c r="N40" s="368">
        <v>840</v>
      </c>
      <c r="O40" s="368">
        <v>840</v>
      </c>
      <c r="P40" s="368">
        <v>840</v>
      </c>
      <c r="Q40" s="368">
        <v>840</v>
      </c>
      <c r="R40" s="368">
        <v>840</v>
      </c>
      <c r="S40" s="368">
        <v>840</v>
      </c>
      <c r="T40" s="368">
        <v>840</v>
      </c>
      <c r="U40" s="368">
        <v>840</v>
      </c>
      <c r="V40" s="368">
        <v>967</v>
      </c>
      <c r="W40" s="368">
        <v>925</v>
      </c>
      <c r="X40" s="368">
        <v>925</v>
      </c>
      <c r="Y40" s="368">
        <v>925</v>
      </c>
      <c r="Z40" s="368">
        <v>965</v>
      </c>
      <c r="AA40" s="368">
        <v>965</v>
      </c>
      <c r="AB40" s="368">
        <v>875</v>
      </c>
      <c r="AC40" s="368">
        <v>875</v>
      </c>
    </row>
    <row r="41" spans="1:29" ht="14.25" customHeight="1">
      <c r="A41" s="368" t="s">
        <v>269</v>
      </c>
      <c r="B41" s="368" t="s">
        <v>295</v>
      </c>
      <c r="C41" s="368" t="s">
        <v>231</v>
      </c>
      <c r="D41" s="368" t="s">
        <v>285</v>
      </c>
      <c r="E41" s="371">
        <v>42.2042</v>
      </c>
      <c r="F41" s="370">
        <v>-84.364417000000003</v>
      </c>
      <c r="G41" s="368">
        <v>635</v>
      </c>
      <c r="H41" s="368">
        <v>607</v>
      </c>
      <c r="I41" s="368">
        <v>608</v>
      </c>
      <c r="J41" s="368">
        <v>608</v>
      </c>
      <c r="K41" s="368">
        <v>608</v>
      </c>
      <c r="L41" s="368">
        <v>610</v>
      </c>
      <c r="M41" s="368">
        <v>610</v>
      </c>
      <c r="N41" s="368">
        <v>610</v>
      </c>
      <c r="O41" s="368">
        <v>610</v>
      </c>
      <c r="P41" s="368">
        <v>610</v>
      </c>
      <c r="Q41" s="368">
        <v>610</v>
      </c>
      <c r="R41" s="368">
        <v>610</v>
      </c>
      <c r="S41" s="368">
        <v>610</v>
      </c>
      <c r="T41" s="368">
        <v>610</v>
      </c>
      <c r="U41" s="368">
        <v>610</v>
      </c>
      <c r="V41" s="368">
        <v>714</v>
      </c>
      <c r="W41" s="368">
        <v>764</v>
      </c>
      <c r="X41" s="368">
        <v>764</v>
      </c>
      <c r="Y41" s="368">
        <v>764</v>
      </c>
      <c r="Z41" s="368">
        <v>676</v>
      </c>
      <c r="AA41" s="368">
        <v>676</v>
      </c>
      <c r="AB41" s="368">
        <v>613</v>
      </c>
      <c r="AC41" s="368">
        <v>629</v>
      </c>
    </row>
    <row r="42" spans="1:29" s="323" customFormat="1" ht="14.25" customHeight="1">
      <c r="A42" s="368" t="s">
        <v>270</v>
      </c>
      <c r="B42" s="368" t="s">
        <v>295</v>
      </c>
      <c r="C42" s="368" t="s">
        <v>231</v>
      </c>
      <c r="D42" s="368" t="s">
        <v>285</v>
      </c>
      <c r="E42" s="370">
        <v>44.894903999999997</v>
      </c>
      <c r="F42" s="370">
        <v>-93.011009000000001</v>
      </c>
      <c r="G42" s="368">
        <v>0</v>
      </c>
      <c r="H42" s="368">
        <v>0</v>
      </c>
      <c r="I42" s="368">
        <v>0</v>
      </c>
      <c r="J42" s="368">
        <v>544</v>
      </c>
      <c r="K42" s="368">
        <v>544</v>
      </c>
      <c r="L42" s="368">
        <v>540</v>
      </c>
      <c r="M42" s="368">
        <v>520</v>
      </c>
      <c r="N42" s="368">
        <v>520</v>
      </c>
      <c r="O42" s="368">
        <v>520</v>
      </c>
      <c r="P42" s="368">
        <v>520</v>
      </c>
      <c r="Q42" s="368">
        <v>520</v>
      </c>
      <c r="R42" s="368">
        <v>520</v>
      </c>
      <c r="S42" s="368">
        <v>520</v>
      </c>
      <c r="T42" s="368">
        <v>620</v>
      </c>
      <c r="U42" s="368">
        <v>620</v>
      </c>
      <c r="V42" s="368">
        <v>527</v>
      </c>
      <c r="W42" s="368">
        <v>502</v>
      </c>
      <c r="X42" s="368">
        <v>502</v>
      </c>
      <c r="Y42" s="368">
        <v>502</v>
      </c>
      <c r="Z42" s="426" t="s">
        <v>353</v>
      </c>
      <c r="AA42" s="426" t="s">
        <v>353</v>
      </c>
      <c r="AB42" s="426" t="s">
        <v>353</v>
      </c>
      <c r="AC42" s="426" t="s">
        <v>353</v>
      </c>
    </row>
    <row r="43" spans="1:29" ht="14.25" customHeight="1">
      <c r="A43" s="368" t="s">
        <v>271</v>
      </c>
      <c r="B43" s="368" t="s">
        <v>295</v>
      </c>
      <c r="C43" s="368" t="s">
        <v>231</v>
      </c>
      <c r="D43" s="368" t="s">
        <v>285</v>
      </c>
      <c r="E43" s="371">
        <v>35.340643</v>
      </c>
      <c r="F43" s="370">
        <v>-80.827214999999995</v>
      </c>
      <c r="G43" s="368">
        <v>435</v>
      </c>
      <c r="H43" s="368">
        <v>417</v>
      </c>
      <c r="I43" s="368">
        <v>417</v>
      </c>
      <c r="J43" s="368">
        <v>417</v>
      </c>
      <c r="K43" s="368">
        <v>417</v>
      </c>
      <c r="L43" s="368">
        <v>420</v>
      </c>
      <c r="M43" s="368">
        <v>370</v>
      </c>
      <c r="N43" s="368">
        <v>370</v>
      </c>
      <c r="O43" s="368">
        <v>370</v>
      </c>
      <c r="P43" s="368">
        <v>370</v>
      </c>
      <c r="Q43" s="368">
        <v>370</v>
      </c>
      <c r="R43" s="368">
        <v>370</v>
      </c>
      <c r="S43" s="368">
        <v>370</v>
      </c>
      <c r="T43" s="368">
        <v>370</v>
      </c>
      <c r="U43" s="368">
        <v>370</v>
      </c>
      <c r="V43" s="368">
        <v>459</v>
      </c>
      <c r="W43" s="368">
        <v>468</v>
      </c>
      <c r="X43" s="368">
        <v>468</v>
      </c>
      <c r="Y43" s="368">
        <v>468</v>
      </c>
      <c r="Z43" s="368">
        <v>420</v>
      </c>
      <c r="AA43" s="368">
        <v>420</v>
      </c>
      <c r="AB43" s="368">
        <v>410</v>
      </c>
      <c r="AC43" s="368">
        <v>410</v>
      </c>
    </row>
    <row r="44" spans="1:29" s="323" customFormat="1" ht="14.25" customHeight="1">
      <c r="A44" s="368" t="s">
        <v>272</v>
      </c>
      <c r="B44" s="368" t="s">
        <v>267</v>
      </c>
      <c r="C44" s="368" t="s">
        <v>231</v>
      </c>
      <c r="D44" s="368" t="s">
        <v>285</v>
      </c>
      <c r="E44" s="371">
        <v>50.133490999999999</v>
      </c>
      <c r="F44" s="370">
        <v>-96.905995300000001</v>
      </c>
      <c r="G44" s="368">
        <v>355</v>
      </c>
      <c r="H44" s="368">
        <v>349</v>
      </c>
      <c r="I44" s="368">
        <v>349</v>
      </c>
      <c r="J44" s="368">
        <v>349</v>
      </c>
      <c r="K44" s="368">
        <v>349</v>
      </c>
      <c r="L44" s="368">
        <v>350</v>
      </c>
      <c r="M44" s="368">
        <v>430</v>
      </c>
      <c r="N44" s="368">
        <v>430</v>
      </c>
      <c r="O44" s="368">
        <v>430</v>
      </c>
      <c r="P44" s="368">
        <v>430</v>
      </c>
      <c r="Q44" s="368">
        <v>430</v>
      </c>
      <c r="R44" s="368">
        <v>430</v>
      </c>
      <c r="S44" s="368">
        <v>430</v>
      </c>
      <c r="T44" s="368">
        <v>430</v>
      </c>
      <c r="U44" s="368">
        <v>430</v>
      </c>
      <c r="V44" s="368">
        <v>361</v>
      </c>
      <c r="W44" s="368">
        <v>394</v>
      </c>
      <c r="X44" s="368">
        <v>394</v>
      </c>
      <c r="Y44" s="368">
        <v>394</v>
      </c>
      <c r="Z44" s="368">
        <v>397</v>
      </c>
      <c r="AA44" s="368">
        <v>397</v>
      </c>
      <c r="AB44" s="368">
        <v>360</v>
      </c>
      <c r="AC44" s="368">
        <v>360</v>
      </c>
    </row>
    <row r="45" spans="1:29">
      <c r="A45" s="368" t="s">
        <v>273</v>
      </c>
      <c r="B45" s="368" t="s">
        <v>295</v>
      </c>
      <c r="C45" s="368" t="s">
        <v>231</v>
      </c>
      <c r="D45" s="368" t="s">
        <v>285</v>
      </c>
      <c r="E45" s="370">
        <v>41.584448000000002</v>
      </c>
      <c r="F45" s="370">
        <v>-91.045434999999998</v>
      </c>
      <c r="G45" s="368">
        <v>0</v>
      </c>
      <c r="H45" s="368">
        <v>0</v>
      </c>
      <c r="I45" s="368">
        <v>0</v>
      </c>
      <c r="J45" s="368">
        <v>318</v>
      </c>
      <c r="K45" s="368">
        <v>318</v>
      </c>
      <c r="L45" s="368">
        <v>320</v>
      </c>
      <c r="M45" s="368">
        <v>320</v>
      </c>
      <c r="N45" s="368">
        <v>320</v>
      </c>
      <c r="O45" s="368">
        <v>320</v>
      </c>
      <c r="P45" s="368">
        <v>320</v>
      </c>
      <c r="Q45" s="368">
        <v>320</v>
      </c>
      <c r="R45" s="368">
        <v>320</v>
      </c>
      <c r="S45" s="368">
        <v>320</v>
      </c>
      <c r="T45" s="368">
        <v>320</v>
      </c>
      <c r="U45" s="368">
        <v>320</v>
      </c>
      <c r="V45" s="368">
        <v>359</v>
      </c>
      <c r="W45" s="368">
        <v>322</v>
      </c>
      <c r="X45" s="368">
        <v>322</v>
      </c>
      <c r="Y45" s="368">
        <v>322</v>
      </c>
      <c r="Z45" s="368">
        <v>298</v>
      </c>
      <c r="AA45" s="368">
        <v>298</v>
      </c>
      <c r="AB45" s="368">
        <v>270</v>
      </c>
      <c r="AC45" s="368">
        <v>270</v>
      </c>
    </row>
    <row r="46" spans="1:29" ht="14.25" customHeight="1">
      <c r="A46" s="368" t="s">
        <v>274</v>
      </c>
      <c r="B46" s="368" t="s">
        <v>295</v>
      </c>
      <c r="C46" s="368" t="s">
        <v>231</v>
      </c>
      <c r="D46" s="368" t="s">
        <v>285</v>
      </c>
      <c r="E46" s="370">
        <v>40.481270000000002</v>
      </c>
      <c r="F46" s="370">
        <v>-74.320730999999995</v>
      </c>
      <c r="G46" s="368">
        <v>0</v>
      </c>
      <c r="H46" s="368">
        <v>726</v>
      </c>
      <c r="I46" s="368">
        <v>726</v>
      </c>
      <c r="J46" s="368">
        <v>726</v>
      </c>
      <c r="K46" s="368">
        <v>726</v>
      </c>
      <c r="L46" s="368">
        <v>730</v>
      </c>
      <c r="M46" s="368">
        <v>730</v>
      </c>
      <c r="N46" s="368">
        <v>730</v>
      </c>
      <c r="O46" s="368">
        <v>730</v>
      </c>
      <c r="P46" s="368">
        <v>730</v>
      </c>
      <c r="Q46" s="368">
        <v>730</v>
      </c>
      <c r="R46" s="368">
        <v>730</v>
      </c>
      <c r="S46" s="368">
        <v>730</v>
      </c>
      <c r="T46" s="368">
        <v>730</v>
      </c>
      <c r="U46" s="368">
        <v>730</v>
      </c>
      <c r="V46" s="368">
        <v>730</v>
      </c>
      <c r="W46" s="368">
        <v>760</v>
      </c>
      <c r="X46" s="368">
        <v>0</v>
      </c>
      <c r="Y46" s="368">
        <v>0</v>
      </c>
      <c r="Z46" s="368">
        <v>0</v>
      </c>
      <c r="AA46" s="368">
        <v>0</v>
      </c>
      <c r="AB46" s="368">
        <v>0</v>
      </c>
      <c r="AC46" s="368">
        <v>0</v>
      </c>
    </row>
    <row r="47" spans="1:29">
      <c r="A47" s="368" t="s">
        <v>275</v>
      </c>
      <c r="B47" s="368" t="s">
        <v>295</v>
      </c>
      <c r="C47" s="368" t="s">
        <v>231</v>
      </c>
      <c r="D47" s="368" t="s">
        <v>285</v>
      </c>
      <c r="E47" s="373">
        <v>36.129846000000001</v>
      </c>
      <c r="F47" s="373">
        <v>-96.112184999999997</v>
      </c>
      <c r="G47" s="368">
        <v>0</v>
      </c>
      <c r="H47" s="368">
        <v>0</v>
      </c>
      <c r="I47" s="368">
        <v>0</v>
      </c>
      <c r="J47" s="368">
        <v>0</v>
      </c>
      <c r="K47" s="368">
        <v>0</v>
      </c>
      <c r="L47" s="368">
        <v>540</v>
      </c>
      <c r="M47" s="368">
        <v>625</v>
      </c>
      <c r="N47" s="368">
        <v>630</v>
      </c>
      <c r="O47" s="368">
        <v>630</v>
      </c>
      <c r="P47" s="368">
        <v>0</v>
      </c>
      <c r="Q47" s="368">
        <v>0</v>
      </c>
      <c r="R47" s="368">
        <v>0</v>
      </c>
      <c r="S47" s="368">
        <v>0</v>
      </c>
      <c r="T47" s="368">
        <v>0</v>
      </c>
      <c r="U47" s="368">
        <v>0</v>
      </c>
      <c r="V47" s="368">
        <v>0</v>
      </c>
      <c r="W47" s="368">
        <v>0</v>
      </c>
      <c r="X47" s="368">
        <v>0</v>
      </c>
      <c r="Y47" s="368">
        <v>0</v>
      </c>
      <c r="Z47" s="368">
        <v>0</v>
      </c>
      <c r="AA47" s="368">
        <v>0</v>
      </c>
      <c r="AB47" s="368">
        <v>0</v>
      </c>
      <c r="AC47" s="368">
        <v>0</v>
      </c>
    </row>
    <row r="48" spans="1:29">
      <c r="A48" s="368" t="s">
        <v>276</v>
      </c>
      <c r="B48" s="368" t="s">
        <v>295</v>
      </c>
      <c r="C48" s="368" t="s">
        <v>231</v>
      </c>
      <c r="D48" s="368" t="s">
        <v>285</v>
      </c>
      <c r="E48" s="370">
        <v>40.481659999999998</v>
      </c>
      <c r="F48" s="370">
        <v>-74.320538999999997</v>
      </c>
      <c r="G48" s="368">
        <v>0</v>
      </c>
      <c r="H48" s="368">
        <v>817</v>
      </c>
      <c r="I48" s="368">
        <v>817</v>
      </c>
      <c r="J48" s="368">
        <v>816</v>
      </c>
      <c r="K48" s="368">
        <v>816</v>
      </c>
      <c r="L48" s="368">
        <v>0</v>
      </c>
      <c r="M48" s="368">
        <v>0</v>
      </c>
      <c r="N48" s="368">
        <v>0</v>
      </c>
      <c r="O48" s="368">
        <v>0</v>
      </c>
      <c r="P48" s="368">
        <v>0</v>
      </c>
      <c r="Q48" s="368">
        <v>0</v>
      </c>
      <c r="R48" s="368">
        <v>0</v>
      </c>
      <c r="S48" s="368">
        <v>0</v>
      </c>
      <c r="T48" s="368">
        <v>0</v>
      </c>
      <c r="U48" s="368">
        <v>0</v>
      </c>
      <c r="V48" s="368">
        <v>0</v>
      </c>
      <c r="W48" s="368">
        <v>0</v>
      </c>
      <c r="X48" s="368">
        <v>0</v>
      </c>
      <c r="Y48" s="368">
        <v>0</v>
      </c>
      <c r="Z48" s="368">
        <v>0</v>
      </c>
      <c r="AA48" s="368">
        <v>0</v>
      </c>
      <c r="AB48" s="368">
        <v>0</v>
      </c>
      <c r="AC48" s="368">
        <v>0</v>
      </c>
    </row>
    <row r="49" spans="1:29">
      <c r="A49" s="368" t="s">
        <v>277</v>
      </c>
      <c r="B49" s="368" t="s">
        <v>295</v>
      </c>
      <c r="C49" s="368" t="s">
        <v>231</v>
      </c>
      <c r="D49" s="368" t="s">
        <v>285</v>
      </c>
      <c r="E49" s="370">
        <v>35.979564000000003</v>
      </c>
      <c r="F49" s="370">
        <v>-83.959891999999996</v>
      </c>
      <c r="G49" s="368">
        <v>408</v>
      </c>
      <c r="H49" s="368">
        <v>413</v>
      </c>
      <c r="I49" s="368">
        <v>413</v>
      </c>
      <c r="J49" s="368">
        <v>499</v>
      </c>
      <c r="K49" s="368">
        <v>499</v>
      </c>
      <c r="L49" s="368">
        <v>500</v>
      </c>
      <c r="M49" s="368">
        <v>520</v>
      </c>
      <c r="N49" s="368">
        <v>520</v>
      </c>
      <c r="O49" s="368">
        <v>520</v>
      </c>
      <c r="P49" s="368">
        <v>520</v>
      </c>
      <c r="Q49" s="368">
        <v>520</v>
      </c>
      <c r="R49" s="368">
        <v>520</v>
      </c>
      <c r="S49" s="368">
        <v>520</v>
      </c>
      <c r="T49" s="368">
        <v>520</v>
      </c>
      <c r="U49" s="368">
        <v>520</v>
      </c>
      <c r="V49" s="368">
        <v>520</v>
      </c>
      <c r="W49" s="368">
        <v>594</v>
      </c>
      <c r="X49" s="368">
        <v>0</v>
      </c>
      <c r="Y49" s="368">
        <v>0</v>
      </c>
      <c r="Z49" s="368">
        <v>0</v>
      </c>
      <c r="AA49" s="368">
        <v>0</v>
      </c>
      <c r="AB49" s="368">
        <v>0</v>
      </c>
      <c r="AC49" s="368">
        <v>0</v>
      </c>
    </row>
    <row r="50" spans="1:29">
      <c r="A50" s="368" t="s">
        <v>278</v>
      </c>
      <c r="B50" s="368" t="s">
        <v>295</v>
      </c>
      <c r="C50" s="368" t="s">
        <v>231</v>
      </c>
      <c r="D50" s="368" t="s">
        <v>285</v>
      </c>
      <c r="E50" s="371">
        <v>30.195855999999999</v>
      </c>
      <c r="F50" s="370">
        <v>-81.565618999999998</v>
      </c>
      <c r="G50" s="368">
        <v>562</v>
      </c>
      <c r="H50" s="368">
        <v>580</v>
      </c>
      <c r="I50" s="368">
        <v>581</v>
      </c>
      <c r="J50" s="368">
        <v>581</v>
      </c>
      <c r="K50" s="368">
        <v>581</v>
      </c>
      <c r="L50" s="368">
        <v>580</v>
      </c>
      <c r="M50" s="368">
        <v>730</v>
      </c>
      <c r="N50" s="368">
        <v>730</v>
      </c>
      <c r="O50" s="368">
        <v>730</v>
      </c>
      <c r="P50" s="368">
        <v>730</v>
      </c>
      <c r="Q50" s="368">
        <v>730</v>
      </c>
      <c r="R50" s="368">
        <v>730</v>
      </c>
      <c r="S50" s="368">
        <v>730</v>
      </c>
      <c r="T50" s="368">
        <v>730</v>
      </c>
      <c r="U50" s="368">
        <v>730</v>
      </c>
      <c r="V50" s="368">
        <v>763</v>
      </c>
      <c r="W50" s="368">
        <v>756</v>
      </c>
      <c r="X50" s="368">
        <v>0</v>
      </c>
      <c r="Y50" s="368">
        <v>0</v>
      </c>
      <c r="Z50" s="368">
        <v>0</v>
      </c>
      <c r="AA50" s="368">
        <v>0</v>
      </c>
      <c r="AB50" s="368">
        <v>0</v>
      </c>
      <c r="AC50" s="368">
        <v>0</v>
      </c>
    </row>
    <row r="51" spans="1:29">
      <c r="A51" s="368" t="s">
        <v>279</v>
      </c>
      <c r="B51" s="368" t="s">
        <v>295</v>
      </c>
      <c r="C51" s="368" t="s">
        <v>231</v>
      </c>
      <c r="D51" s="368" t="s">
        <v>285</v>
      </c>
      <c r="E51" s="370">
        <v>34.094273999999999</v>
      </c>
      <c r="F51" s="370">
        <v>-117.532212</v>
      </c>
      <c r="G51" s="368">
        <v>0</v>
      </c>
      <c r="H51" s="368">
        <v>0</v>
      </c>
      <c r="I51" s="368">
        <v>0</v>
      </c>
      <c r="J51" s="368">
        <v>0</v>
      </c>
      <c r="K51" s="368">
        <v>0</v>
      </c>
      <c r="L51" s="368">
        <v>0</v>
      </c>
      <c r="M51" s="368">
        <v>0</v>
      </c>
      <c r="N51" s="368">
        <v>0</v>
      </c>
      <c r="O51" s="368">
        <v>0</v>
      </c>
      <c r="P51" s="368">
        <v>470</v>
      </c>
      <c r="Q51" s="368">
        <v>470</v>
      </c>
      <c r="R51" s="368">
        <v>470</v>
      </c>
      <c r="S51" s="368">
        <v>472</v>
      </c>
      <c r="T51" s="368">
        <v>472</v>
      </c>
      <c r="U51" s="368">
        <v>472</v>
      </c>
      <c r="V51" s="368">
        <v>524</v>
      </c>
      <c r="W51" s="368">
        <v>830</v>
      </c>
      <c r="X51" s="368">
        <v>0</v>
      </c>
      <c r="Y51" s="368">
        <v>0</v>
      </c>
      <c r="Z51" s="368">
        <v>0</v>
      </c>
      <c r="AA51" s="368">
        <v>0</v>
      </c>
      <c r="AB51" s="368">
        <v>0</v>
      </c>
      <c r="AC51" s="368">
        <v>0</v>
      </c>
    </row>
    <row r="52" spans="1:29">
      <c r="A52" s="368" t="s">
        <v>280</v>
      </c>
      <c r="B52" s="368" t="s">
        <v>267</v>
      </c>
      <c r="C52" s="368" t="s">
        <v>231</v>
      </c>
      <c r="D52" s="368" t="s">
        <v>285</v>
      </c>
      <c r="E52" s="371">
        <v>43.371059000000002</v>
      </c>
      <c r="F52" s="370">
        <v>-80.280720000000002</v>
      </c>
      <c r="G52" s="368">
        <v>305</v>
      </c>
      <c r="H52" s="368">
        <v>326</v>
      </c>
      <c r="I52" s="368">
        <v>327</v>
      </c>
      <c r="J52" s="368">
        <v>327</v>
      </c>
      <c r="K52" s="368">
        <v>327</v>
      </c>
      <c r="L52" s="368">
        <v>330</v>
      </c>
      <c r="M52" s="368">
        <v>330</v>
      </c>
      <c r="N52" s="368">
        <v>330</v>
      </c>
      <c r="O52" s="368">
        <v>330</v>
      </c>
      <c r="P52" s="368">
        <v>330</v>
      </c>
      <c r="Q52" s="368">
        <v>330</v>
      </c>
      <c r="R52" s="368">
        <v>330</v>
      </c>
      <c r="S52" s="368">
        <v>330</v>
      </c>
      <c r="T52" s="368">
        <v>330</v>
      </c>
      <c r="U52" s="426" t="s">
        <v>355</v>
      </c>
      <c r="V52" s="426" t="s">
        <v>355</v>
      </c>
      <c r="W52" s="426" t="s">
        <v>355</v>
      </c>
      <c r="X52" s="426" t="s">
        <v>355</v>
      </c>
      <c r="Y52" s="426" t="s">
        <v>355</v>
      </c>
      <c r="Z52" s="426" t="s">
        <v>355</v>
      </c>
      <c r="AA52" s="426" t="s">
        <v>355</v>
      </c>
      <c r="AB52" s="426" t="s">
        <v>355</v>
      </c>
      <c r="AC52" s="426" t="s">
        <v>355</v>
      </c>
    </row>
    <row r="53" spans="1:29">
      <c r="A53" s="369" t="s">
        <v>281</v>
      </c>
      <c r="B53" s="369" t="s">
        <v>295</v>
      </c>
      <c r="C53" s="369" t="s">
        <v>231</v>
      </c>
      <c r="D53" s="369" t="s">
        <v>285</v>
      </c>
      <c r="E53" s="374">
        <v>30.083807</v>
      </c>
      <c r="F53" s="374">
        <v>-94.073594</v>
      </c>
      <c r="G53" s="369">
        <v>0</v>
      </c>
      <c r="H53" s="369">
        <v>0</v>
      </c>
      <c r="I53" s="369">
        <v>0</v>
      </c>
      <c r="J53" s="369">
        <v>771</v>
      </c>
      <c r="K53" s="369">
        <v>771</v>
      </c>
      <c r="L53" s="369">
        <v>590</v>
      </c>
      <c r="M53" s="369">
        <v>590</v>
      </c>
      <c r="N53" s="369">
        <v>590</v>
      </c>
      <c r="O53" s="369">
        <v>590</v>
      </c>
      <c r="P53" s="369">
        <v>590</v>
      </c>
      <c r="Q53" s="369">
        <v>590</v>
      </c>
      <c r="R53" s="369">
        <v>600</v>
      </c>
      <c r="S53" s="369">
        <v>600</v>
      </c>
      <c r="T53" s="369">
        <v>600</v>
      </c>
      <c r="U53" s="369">
        <v>600</v>
      </c>
      <c r="V53" s="369">
        <v>600</v>
      </c>
      <c r="W53" s="369">
        <v>698</v>
      </c>
      <c r="X53" s="369">
        <v>0</v>
      </c>
      <c r="Y53" s="369">
        <v>0</v>
      </c>
      <c r="Z53" s="369">
        <v>0</v>
      </c>
      <c r="AA53" s="369">
        <v>0</v>
      </c>
      <c r="AB53" s="369">
        <v>0</v>
      </c>
      <c r="AC53" s="369">
        <v>0</v>
      </c>
    </row>
    <row r="55" spans="1:29" ht="14.25" customHeight="1">
      <c r="A55" s="375" t="s">
        <v>286</v>
      </c>
    </row>
    <row r="56" spans="1:29" ht="14.25" customHeight="1" thickBot="1">
      <c r="A56" s="240" t="s">
        <v>221</v>
      </c>
      <c r="B56" s="376" t="s">
        <v>222</v>
      </c>
      <c r="C56" s="241" t="s">
        <v>223</v>
      </c>
      <c r="D56" s="241" t="s">
        <v>224</v>
      </c>
      <c r="E56" s="241" t="s">
        <v>225</v>
      </c>
      <c r="F56" s="241" t="s">
        <v>226</v>
      </c>
      <c r="G56" s="241">
        <v>2001</v>
      </c>
      <c r="H56" s="241">
        <v>2002</v>
      </c>
      <c r="I56" s="241">
        <v>2003</v>
      </c>
      <c r="J56" s="241">
        <v>2004</v>
      </c>
      <c r="K56" s="241">
        <v>2005</v>
      </c>
      <c r="L56" s="241">
        <v>2006</v>
      </c>
      <c r="M56" s="241">
        <v>2007</v>
      </c>
      <c r="N56" s="241">
        <v>2008</v>
      </c>
      <c r="O56" s="241">
        <v>2009</v>
      </c>
      <c r="P56" s="241">
        <v>2010</v>
      </c>
      <c r="Q56" s="241">
        <v>2011</v>
      </c>
      <c r="R56" s="241">
        <v>2012</v>
      </c>
      <c r="S56" s="241">
        <v>2013</v>
      </c>
      <c r="T56" s="241">
        <v>2014</v>
      </c>
      <c r="U56" s="241">
        <v>2015</v>
      </c>
      <c r="V56" s="241">
        <v>2016</v>
      </c>
      <c r="W56" s="241">
        <v>2017</v>
      </c>
      <c r="X56" s="241">
        <v>2018</v>
      </c>
      <c r="Y56" s="241">
        <v>2019</v>
      </c>
      <c r="Z56" s="241">
        <v>2020</v>
      </c>
      <c r="AA56" s="241">
        <v>2021</v>
      </c>
      <c r="AB56" s="241">
        <v>2022</v>
      </c>
      <c r="AC56" s="241">
        <v>2022</v>
      </c>
    </row>
    <row r="57" spans="1:29" ht="16.5" thickTop="1">
      <c r="A57" s="368" t="s">
        <v>227</v>
      </c>
      <c r="B57" s="368" t="s">
        <v>294</v>
      </c>
      <c r="C57" s="368" t="s">
        <v>229</v>
      </c>
      <c r="D57" s="368" t="s">
        <v>282</v>
      </c>
      <c r="E57" s="370">
        <v>-20.541945999999999</v>
      </c>
      <c r="F57" s="370">
        <v>-43.742612999999999</v>
      </c>
      <c r="G57" s="368">
        <v>0</v>
      </c>
      <c r="H57" s="368">
        <v>740</v>
      </c>
      <c r="I57" s="368">
        <v>655</v>
      </c>
      <c r="J57" s="368">
        <v>655</v>
      </c>
      <c r="K57" s="368">
        <v>965</v>
      </c>
      <c r="L57" s="368">
        <v>970</v>
      </c>
      <c r="M57" s="368">
        <v>970</v>
      </c>
      <c r="N57" s="368">
        <v>960</v>
      </c>
      <c r="O57" s="368">
        <v>1070</v>
      </c>
      <c r="P57" s="368">
        <v>1070</v>
      </c>
      <c r="Q57" s="368">
        <v>1070</v>
      </c>
      <c r="R57" s="368">
        <v>1070</v>
      </c>
      <c r="S57" s="368">
        <v>2050</v>
      </c>
      <c r="T57" s="368">
        <v>2026</v>
      </c>
      <c r="U57" s="368">
        <v>2026</v>
      </c>
      <c r="V57" s="368">
        <v>3126</v>
      </c>
      <c r="W57" s="368">
        <v>3126</v>
      </c>
      <c r="X57" s="368">
        <v>3126</v>
      </c>
      <c r="Y57" s="368">
        <v>3126</v>
      </c>
      <c r="Z57" s="368">
        <v>3030</v>
      </c>
      <c r="AA57" s="368">
        <v>3030</v>
      </c>
      <c r="AB57" s="368">
        <v>3030</v>
      </c>
      <c r="AC57" s="368">
        <v>2804</v>
      </c>
    </row>
    <row r="58" spans="1:29" ht="14.25" customHeight="1">
      <c r="A58" s="368" t="s">
        <v>230</v>
      </c>
      <c r="B58" s="368" t="s">
        <v>294</v>
      </c>
      <c r="C58" s="368" t="s">
        <v>231</v>
      </c>
      <c r="D58" s="368" t="s">
        <v>282</v>
      </c>
      <c r="E58" s="371">
        <v>-23.438216000000001</v>
      </c>
      <c r="F58" s="370">
        <v>-47.088388999999999</v>
      </c>
      <c r="G58" s="368">
        <v>0</v>
      </c>
      <c r="H58" s="368">
        <v>0</v>
      </c>
      <c r="I58" s="368">
        <v>0</v>
      </c>
      <c r="J58" s="368">
        <v>0</v>
      </c>
      <c r="K58" s="368">
        <v>0</v>
      </c>
      <c r="L58" s="368">
        <v>600</v>
      </c>
      <c r="M58" s="368">
        <v>600</v>
      </c>
      <c r="N58" s="368">
        <v>600</v>
      </c>
      <c r="O58" s="368">
        <v>600</v>
      </c>
      <c r="P58" s="368">
        <v>610</v>
      </c>
      <c r="Q58" s="368">
        <v>610</v>
      </c>
      <c r="R58" s="368">
        <v>610</v>
      </c>
      <c r="S58" s="368">
        <v>600</v>
      </c>
      <c r="T58" s="368">
        <v>600</v>
      </c>
      <c r="U58" s="368">
        <v>600</v>
      </c>
      <c r="V58" s="368">
        <v>600</v>
      </c>
      <c r="W58" s="368">
        <v>600</v>
      </c>
      <c r="X58" s="368">
        <v>600</v>
      </c>
      <c r="Y58" s="368">
        <v>600</v>
      </c>
      <c r="Z58" s="368">
        <v>600</v>
      </c>
      <c r="AA58" s="368">
        <v>600</v>
      </c>
      <c r="AB58" s="368">
        <v>600</v>
      </c>
      <c r="AC58" s="368">
        <v>563</v>
      </c>
    </row>
    <row r="59" spans="1:29">
      <c r="A59" s="368" t="s">
        <v>232</v>
      </c>
      <c r="B59" s="368" t="s">
        <v>294</v>
      </c>
      <c r="C59" s="368" t="s">
        <v>231</v>
      </c>
      <c r="D59" s="368" t="s">
        <v>282</v>
      </c>
      <c r="E59" s="371">
        <v>-22.886655000000001</v>
      </c>
      <c r="F59" s="370">
        <v>-43.751722000000001</v>
      </c>
      <c r="G59" s="368">
        <v>1510</v>
      </c>
      <c r="H59" s="368">
        <v>1510</v>
      </c>
      <c r="I59" s="368">
        <v>1320</v>
      </c>
      <c r="J59" s="368">
        <v>1320</v>
      </c>
      <c r="K59" s="368">
        <v>1320</v>
      </c>
      <c r="L59" s="368">
        <v>1400</v>
      </c>
      <c r="M59" s="368">
        <v>1400</v>
      </c>
      <c r="N59" s="368">
        <v>1400</v>
      </c>
      <c r="O59" s="368">
        <v>1400</v>
      </c>
      <c r="P59" s="368">
        <v>1350</v>
      </c>
      <c r="Q59" s="368">
        <v>1350</v>
      </c>
      <c r="R59" s="368">
        <v>1350</v>
      </c>
      <c r="S59" s="368">
        <v>1414</v>
      </c>
      <c r="T59" s="368">
        <v>1414</v>
      </c>
      <c r="U59" s="368">
        <v>1414</v>
      </c>
      <c r="V59" s="368">
        <v>1414</v>
      </c>
      <c r="W59" s="368">
        <v>1414</v>
      </c>
      <c r="X59" s="368">
        <v>1414</v>
      </c>
      <c r="Y59" s="368">
        <v>1414</v>
      </c>
      <c r="Z59" s="368">
        <v>1520</v>
      </c>
      <c r="AA59" s="368">
        <v>1520</v>
      </c>
      <c r="AB59" s="368">
        <v>1520</v>
      </c>
      <c r="AC59" s="368">
        <v>1390</v>
      </c>
    </row>
    <row r="60" spans="1:29">
      <c r="A60" s="368" t="s">
        <v>233</v>
      </c>
      <c r="B60" s="368" t="s">
        <v>294</v>
      </c>
      <c r="C60" s="368" t="s">
        <v>229</v>
      </c>
      <c r="D60" s="368" t="s">
        <v>282</v>
      </c>
      <c r="E60" s="371">
        <v>-20.153541000000001</v>
      </c>
      <c r="F60" s="370">
        <v>-44.875486000000002</v>
      </c>
      <c r="G60" s="368">
        <v>456</v>
      </c>
      <c r="H60" s="368">
        <v>456</v>
      </c>
      <c r="I60" s="368">
        <v>550</v>
      </c>
      <c r="J60" s="368">
        <v>550</v>
      </c>
      <c r="K60" s="368">
        <v>550</v>
      </c>
      <c r="L60" s="368">
        <v>530</v>
      </c>
      <c r="M60" s="368">
        <v>530</v>
      </c>
      <c r="N60" s="368">
        <v>530</v>
      </c>
      <c r="O60" s="368">
        <v>530</v>
      </c>
      <c r="P60" s="368">
        <v>520</v>
      </c>
      <c r="Q60" s="368">
        <v>520</v>
      </c>
      <c r="R60" s="368">
        <v>520</v>
      </c>
      <c r="S60" s="368">
        <v>518</v>
      </c>
      <c r="T60" s="368">
        <v>460</v>
      </c>
      <c r="U60" s="368">
        <v>460</v>
      </c>
      <c r="V60" s="368">
        <v>460</v>
      </c>
      <c r="W60" s="368">
        <v>460</v>
      </c>
      <c r="X60" s="368">
        <v>460</v>
      </c>
      <c r="Y60" s="368">
        <v>460</v>
      </c>
      <c r="Z60" s="368">
        <v>460</v>
      </c>
      <c r="AA60" s="368">
        <v>460</v>
      </c>
      <c r="AB60" s="368">
        <v>460</v>
      </c>
      <c r="AC60" s="368">
        <v>480</v>
      </c>
    </row>
    <row r="61" spans="1:29">
      <c r="A61" s="368" t="s">
        <v>234</v>
      </c>
      <c r="B61" s="368" t="s">
        <v>294</v>
      </c>
      <c r="C61" s="368" t="s">
        <v>231</v>
      </c>
      <c r="D61" s="368" t="s">
        <v>282</v>
      </c>
      <c r="E61" s="371">
        <v>-29.808160999999998</v>
      </c>
      <c r="F61" s="370">
        <v>-51.174163999999998</v>
      </c>
      <c r="G61" s="368">
        <v>470</v>
      </c>
      <c r="H61" s="368">
        <v>470</v>
      </c>
      <c r="I61" s="368">
        <v>400</v>
      </c>
      <c r="J61" s="368">
        <v>400</v>
      </c>
      <c r="K61" s="368">
        <v>490</v>
      </c>
      <c r="L61" s="368">
        <v>520</v>
      </c>
      <c r="M61" s="368">
        <v>520</v>
      </c>
      <c r="N61" s="368">
        <v>490</v>
      </c>
      <c r="O61" s="368">
        <v>490</v>
      </c>
      <c r="P61" s="368">
        <v>500</v>
      </c>
      <c r="Q61" s="368">
        <v>500</v>
      </c>
      <c r="R61" s="368">
        <v>500</v>
      </c>
      <c r="S61" s="368">
        <v>495</v>
      </c>
      <c r="T61" s="368">
        <v>495</v>
      </c>
      <c r="U61" s="368">
        <v>495</v>
      </c>
      <c r="V61" s="368">
        <v>495</v>
      </c>
      <c r="W61" s="368">
        <v>495</v>
      </c>
      <c r="X61" s="368">
        <v>495</v>
      </c>
      <c r="Y61" s="368">
        <v>495</v>
      </c>
      <c r="Z61" s="368">
        <v>495</v>
      </c>
      <c r="AA61" s="368">
        <v>495</v>
      </c>
      <c r="AB61" s="368">
        <v>495</v>
      </c>
      <c r="AC61" s="456">
        <v>492</v>
      </c>
    </row>
    <row r="62" spans="1:29">
      <c r="A62" s="368" t="s">
        <v>235</v>
      </c>
      <c r="B62" s="368" t="s">
        <v>294</v>
      </c>
      <c r="C62" s="368" t="s">
        <v>229</v>
      </c>
      <c r="D62" s="368" t="s">
        <v>282</v>
      </c>
      <c r="E62" s="371">
        <v>-19.936737000000001</v>
      </c>
      <c r="F62" s="370">
        <v>-43.477446</v>
      </c>
      <c r="G62" s="368">
        <v>198</v>
      </c>
      <c r="H62" s="368">
        <v>198</v>
      </c>
      <c r="I62" s="368">
        <v>200</v>
      </c>
      <c r="J62" s="368">
        <v>200</v>
      </c>
      <c r="K62" s="368">
        <v>200</v>
      </c>
      <c r="L62" s="368">
        <v>200</v>
      </c>
      <c r="M62" s="368">
        <v>200</v>
      </c>
      <c r="N62" s="368">
        <v>200</v>
      </c>
      <c r="O62" s="368">
        <v>200</v>
      </c>
      <c r="P62" s="368">
        <v>200</v>
      </c>
      <c r="Q62" s="368">
        <v>200</v>
      </c>
      <c r="R62" s="368">
        <v>200</v>
      </c>
      <c r="S62" s="368">
        <v>196</v>
      </c>
      <c r="T62" s="368">
        <v>196</v>
      </c>
      <c r="U62" s="368">
        <v>196</v>
      </c>
      <c r="V62" s="368">
        <v>196</v>
      </c>
      <c r="W62" s="368">
        <v>196</v>
      </c>
      <c r="X62" s="368">
        <v>196</v>
      </c>
      <c r="Y62" s="368">
        <v>196</v>
      </c>
      <c r="Z62" s="368">
        <v>180</v>
      </c>
      <c r="AA62" s="368">
        <v>180</v>
      </c>
      <c r="AB62" s="368">
        <v>180</v>
      </c>
      <c r="AC62" s="457" t="s">
        <v>383</v>
      </c>
    </row>
    <row r="63" spans="1:29">
      <c r="A63" s="368" t="s">
        <v>236</v>
      </c>
      <c r="B63" s="368" t="s">
        <v>294</v>
      </c>
      <c r="C63" s="368" t="s">
        <v>231</v>
      </c>
      <c r="D63" s="368" t="s">
        <v>282</v>
      </c>
      <c r="E63" s="371">
        <v>-8.0745260000000005</v>
      </c>
      <c r="F63" s="370">
        <v>-34.975701000000001</v>
      </c>
      <c r="G63" s="368">
        <v>270</v>
      </c>
      <c r="H63" s="368">
        <v>270</v>
      </c>
      <c r="I63" s="368">
        <v>240</v>
      </c>
      <c r="J63" s="368">
        <v>240</v>
      </c>
      <c r="K63" s="368">
        <v>250</v>
      </c>
      <c r="L63" s="368">
        <v>250</v>
      </c>
      <c r="M63" s="368">
        <v>250</v>
      </c>
      <c r="N63" s="368">
        <v>160</v>
      </c>
      <c r="O63" s="368">
        <v>160</v>
      </c>
      <c r="P63" s="368">
        <v>160</v>
      </c>
      <c r="Q63" s="368">
        <v>160</v>
      </c>
      <c r="R63" s="368">
        <v>160</v>
      </c>
      <c r="S63" s="368">
        <v>242</v>
      </c>
      <c r="T63" s="368">
        <v>242</v>
      </c>
      <c r="U63" s="368">
        <v>242</v>
      </c>
      <c r="V63" s="368">
        <v>242</v>
      </c>
      <c r="W63" s="368">
        <v>242</v>
      </c>
      <c r="X63" s="368">
        <v>242</v>
      </c>
      <c r="Y63" s="368">
        <v>242</v>
      </c>
      <c r="Z63" s="368">
        <v>242</v>
      </c>
      <c r="AA63" s="368">
        <v>242</v>
      </c>
      <c r="AB63" s="368">
        <v>242</v>
      </c>
      <c r="AC63" s="456">
        <v>261</v>
      </c>
    </row>
    <row r="64" spans="1:29">
      <c r="A64" s="368" t="s">
        <v>237</v>
      </c>
      <c r="B64" s="368" t="s">
        <v>294</v>
      </c>
      <c r="C64" s="368" t="s">
        <v>231</v>
      </c>
      <c r="D64" s="368" t="s">
        <v>282</v>
      </c>
      <c r="E64" s="371">
        <v>-3.8548979999999999</v>
      </c>
      <c r="F64" s="370">
        <v>-38.605668999999999</v>
      </c>
      <c r="G64" s="368">
        <v>120</v>
      </c>
      <c r="H64" s="368">
        <v>120</v>
      </c>
      <c r="I64" s="368">
        <v>110</v>
      </c>
      <c r="J64" s="368">
        <v>110</v>
      </c>
      <c r="K64" s="368">
        <v>120</v>
      </c>
      <c r="L64" s="368">
        <v>160</v>
      </c>
      <c r="M64" s="368">
        <v>160</v>
      </c>
      <c r="N64" s="368">
        <v>250</v>
      </c>
      <c r="O64" s="368">
        <v>250</v>
      </c>
      <c r="P64" s="368">
        <v>240</v>
      </c>
      <c r="Q64" s="368">
        <v>240</v>
      </c>
      <c r="R64" s="368">
        <v>240</v>
      </c>
      <c r="S64" s="368">
        <v>161</v>
      </c>
      <c r="T64" s="368">
        <v>161</v>
      </c>
      <c r="U64" s="368">
        <v>161</v>
      </c>
      <c r="V64" s="368">
        <v>161</v>
      </c>
      <c r="W64" s="368">
        <v>161</v>
      </c>
      <c r="X64" s="368">
        <v>161</v>
      </c>
      <c r="Y64" s="368">
        <v>161</v>
      </c>
      <c r="Z64" s="368">
        <v>140</v>
      </c>
      <c r="AA64" s="368">
        <v>140</v>
      </c>
      <c r="AB64" s="368">
        <v>140</v>
      </c>
      <c r="AC64" s="457" t="s">
        <v>384</v>
      </c>
    </row>
    <row r="65" spans="1:29">
      <c r="A65" s="368" t="s">
        <v>306</v>
      </c>
      <c r="B65" s="368" t="s">
        <v>294</v>
      </c>
      <c r="C65" s="368" t="s">
        <v>231</v>
      </c>
      <c r="D65" s="368" t="s">
        <v>282</v>
      </c>
      <c r="E65" s="371">
        <v>-2.85</v>
      </c>
      <c r="F65" s="370">
        <v>-39.15</v>
      </c>
      <c r="G65" s="368"/>
      <c r="H65" s="368"/>
      <c r="I65" s="368"/>
      <c r="J65" s="368"/>
      <c r="K65" s="368"/>
      <c r="L65" s="368"/>
      <c r="M65" s="368"/>
      <c r="N65" s="368"/>
      <c r="O65" s="368"/>
      <c r="P65" s="368">
        <v>0</v>
      </c>
      <c r="Q65" s="368">
        <v>0</v>
      </c>
      <c r="R65" s="368">
        <v>0</v>
      </c>
      <c r="S65" s="368">
        <v>0</v>
      </c>
      <c r="T65" s="368">
        <v>0</v>
      </c>
      <c r="U65" s="368">
        <v>0</v>
      </c>
      <c r="V65" s="368">
        <v>0</v>
      </c>
      <c r="W65" s="368">
        <v>0</v>
      </c>
      <c r="X65" s="368">
        <v>0</v>
      </c>
      <c r="Y65" s="368">
        <v>0</v>
      </c>
      <c r="Z65" s="368">
        <v>600</v>
      </c>
      <c r="AA65" s="368">
        <v>600</v>
      </c>
      <c r="AB65" s="368">
        <v>600</v>
      </c>
      <c r="AC65" s="368">
        <v>600</v>
      </c>
    </row>
    <row r="66" spans="1:29">
      <c r="A66" s="368" t="s">
        <v>287</v>
      </c>
      <c r="B66" s="368" t="s">
        <v>294</v>
      </c>
      <c r="C66" s="368" t="s">
        <v>231</v>
      </c>
      <c r="D66" s="368" t="s">
        <v>282</v>
      </c>
      <c r="E66" s="371">
        <v>-23.634902</v>
      </c>
      <c r="F66" s="370">
        <v>-46.622323000000002</v>
      </c>
      <c r="G66" s="368">
        <v>0</v>
      </c>
      <c r="H66" s="368">
        <v>0</v>
      </c>
      <c r="I66" s="368">
        <v>215</v>
      </c>
      <c r="J66" s="368">
        <v>305</v>
      </c>
      <c r="K66" s="368">
        <v>305</v>
      </c>
      <c r="L66" s="368">
        <v>300</v>
      </c>
      <c r="M66" s="368">
        <v>100</v>
      </c>
      <c r="N66" s="368">
        <v>250</v>
      </c>
      <c r="O66" s="368">
        <v>100</v>
      </c>
      <c r="P66" s="368">
        <v>100</v>
      </c>
      <c r="Q66" s="368">
        <v>100</v>
      </c>
      <c r="R66" s="368">
        <v>100</v>
      </c>
      <c r="S66" s="368">
        <v>104</v>
      </c>
      <c r="T66" s="368">
        <v>0</v>
      </c>
      <c r="U66" s="368">
        <v>0</v>
      </c>
      <c r="V66" s="368">
        <v>0</v>
      </c>
      <c r="W66" s="368">
        <v>0</v>
      </c>
      <c r="X66" s="368">
        <v>0</v>
      </c>
      <c r="Y66" s="368">
        <v>0</v>
      </c>
      <c r="Z66" s="368">
        <v>0</v>
      </c>
      <c r="AA66" s="368">
        <v>0</v>
      </c>
      <c r="AB66" s="368">
        <v>0</v>
      </c>
      <c r="AC66" s="368">
        <v>0</v>
      </c>
    </row>
    <row r="67" spans="1:29">
      <c r="A67" s="368" t="s">
        <v>238</v>
      </c>
      <c r="B67" s="368" t="s">
        <v>294</v>
      </c>
      <c r="C67" s="368" t="s">
        <v>231</v>
      </c>
      <c r="D67" s="368" t="s">
        <v>282</v>
      </c>
      <c r="E67" s="371">
        <v>-25.563196000000001</v>
      </c>
      <c r="F67" s="370">
        <v>-49.421805999999997</v>
      </c>
      <c r="G67" s="368">
        <v>167</v>
      </c>
      <c r="H67" s="368">
        <v>167</v>
      </c>
      <c r="I67" s="368">
        <v>130</v>
      </c>
      <c r="J67" s="368">
        <v>130</v>
      </c>
      <c r="K67" s="368">
        <v>130</v>
      </c>
      <c r="L67" s="368">
        <v>180</v>
      </c>
      <c r="M67" s="368">
        <v>180</v>
      </c>
      <c r="N67" s="368">
        <v>180</v>
      </c>
      <c r="O67" s="368">
        <v>180</v>
      </c>
      <c r="P67" s="368">
        <v>170</v>
      </c>
      <c r="Q67" s="368">
        <v>170</v>
      </c>
      <c r="R67" s="368">
        <v>170</v>
      </c>
      <c r="S67" s="368">
        <v>166</v>
      </c>
      <c r="T67" s="368">
        <v>0</v>
      </c>
      <c r="U67" s="368">
        <v>0</v>
      </c>
      <c r="V67" s="368">
        <v>0</v>
      </c>
      <c r="W67" s="368">
        <v>0</v>
      </c>
      <c r="X67" s="368">
        <v>0</v>
      </c>
      <c r="Y67" s="368">
        <v>0</v>
      </c>
      <c r="Z67" s="368">
        <v>0</v>
      </c>
      <c r="AA67" s="368">
        <v>0</v>
      </c>
      <c r="AB67" s="368">
        <v>0</v>
      </c>
      <c r="AC67" s="368">
        <v>0</v>
      </c>
    </row>
    <row r="68" spans="1:29">
      <c r="A68" s="369" t="s">
        <v>239</v>
      </c>
      <c r="B68" s="369" t="s">
        <v>294</v>
      </c>
      <c r="C68" s="369" t="s">
        <v>231</v>
      </c>
      <c r="D68" s="369" t="s">
        <v>282</v>
      </c>
      <c r="E68" s="372">
        <v>-12.85547</v>
      </c>
      <c r="F68" s="374">
        <v>-38.421968</v>
      </c>
      <c r="G68" s="369">
        <v>400</v>
      </c>
      <c r="H68" s="369">
        <v>500</v>
      </c>
      <c r="I68" s="369">
        <v>430</v>
      </c>
      <c r="J68" s="369">
        <v>430</v>
      </c>
      <c r="K68" s="369">
        <v>430</v>
      </c>
      <c r="L68" s="369">
        <v>430</v>
      </c>
      <c r="M68" s="369">
        <v>430</v>
      </c>
      <c r="N68" s="369">
        <v>430</v>
      </c>
      <c r="O68" s="369">
        <v>430</v>
      </c>
      <c r="P68" s="369">
        <v>400</v>
      </c>
      <c r="Q68" s="369">
        <v>400</v>
      </c>
      <c r="R68" s="369">
        <v>400</v>
      </c>
      <c r="S68" s="425" t="s">
        <v>346</v>
      </c>
      <c r="T68" s="425" t="s">
        <v>346</v>
      </c>
      <c r="U68" s="425" t="s">
        <v>346</v>
      </c>
      <c r="V68" s="425" t="s">
        <v>346</v>
      </c>
      <c r="W68" s="425" t="s">
        <v>346</v>
      </c>
      <c r="X68" s="425" t="s">
        <v>346</v>
      </c>
      <c r="Y68" s="425" t="s">
        <v>346</v>
      </c>
      <c r="Z68" s="425" t="s">
        <v>346</v>
      </c>
      <c r="AA68" s="425" t="s">
        <v>346</v>
      </c>
      <c r="AB68" s="425" t="s">
        <v>346</v>
      </c>
      <c r="AC68" s="425" t="s">
        <v>346</v>
      </c>
    </row>
    <row r="69" spans="1:29">
      <c r="A69" s="368" t="s">
        <v>240</v>
      </c>
      <c r="B69" s="368" t="s">
        <v>294</v>
      </c>
      <c r="C69" s="368" t="s">
        <v>231</v>
      </c>
      <c r="D69" s="368" t="s">
        <v>283</v>
      </c>
      <c r="E69" s="371">
        <v>-22.902715000000001</v>
      </c>
      <c r="F69" s="370">
        <v>-45.354213999999999</v>
      </c>
      <c r="G69" s="368">
        <v>0</v>
      </c>
      <c r="H69" s="368">
        <v>0</v>
      </c>
      <c r="I69" s="368">
        <v>0</v>
      </c>
      <c r="J69" s="368">
        <v>0</v>
      </c>
      <c r="K69" s="368">
        <v>0</v>
      </c>
      <c r="L69" s="368">
        <v>0</v>
      </c>
      <c r="M69" s="368">
        <v>0</v>
      </c>
      <c r="N69" s="368">
        <v>970</v>
      </c>
      <c r="O69" s="368">
        <v>950</v>
      </c>
      <c r="P69" s="368">
        <v>910</v>
      </c>
      <c r="Q69" s="368">
        <v>910</v>
      </c>
      <c r="R69" s="368">
        <v>690</v>
      </c>
      <c r="S69" s="368">
        <v>1188</v>
      </c>
      <c r="T69" s="368">
        <v>1188</v>
      </c>
      <c r="U69" s="368">
        <v>1188</v>
      </c>
      <c r="V69" s="368">
        <v>1188</v>
      </c>
      <c r="W69" s="368">
        <v>1188</v>
      </c>
      <c r="X69" s="368">
        <v>1188</v>
      </c>
      <c r="Y69" s="368">
        <v>1188</v>
      </c>
      <c r="Z69" s="368">
        <v>1188</v>
      </c>
      <c r="AA69" s="368">
        <v>1188</v>
      </c>
      <c r="AB69" s="368">
        <v>759</v>
      </c>
      <c r="AC69" s="368">
        <v>860</v>
      </c>
    </row>
    <row r="70" spans="1:29">
      <c r="A70" s="368" t="s">
        <v>241</v>
      </c>
      <c r="B70" s="368" t="s">
        <v>294</v>
      </c>
      <c r="C70" s="368" t="s">
        <v>231</v>
      </c>
      <c r="D70" s="368" t="s">
        <v>283</v>
      </c>
      <c r="E70" s="371">
        <v>-29.959537999999998</v>
      </c>
      <c r="F70" s="370">
        <v>-51.615285999999998</v>
      </c>
      <c r="G70" s="368">
        <v>380</v>
      </c>
      <c r="H70" s="368">
        <v>380</v>
      </c>
      <c r="I70" s="368">
        <v>390</v>
      </c>
      <c r="J70" s="368">
        <v>390</v>
      </c>
      <c r="K70" s="368">
        <v>500</v>
      </c>
      <c r="L70" s="368">
        <v>500</v>
      </c>
      <c r="M70" s="368">
        <v>490</v>
      </c>
      <c r="N70" s="368">
        <v>490</v>
      </c>
      <c r="O70" s="368">
        <v>490</v>
      </c>
      <c r="P70" s="368">
        <v>470</v>
      </c>
      <c r="Q70" s="368">
        <v>470</v>
      </c>
      <c r="R70" s="368">
        <v>465</v>
      </c>
      <c r="S70" s="368">
        <v>465</v>
      </c>
      <c r="T70" s="368">
        <v>465</v>
      </c>
      <c r="U70" s="368">
        <v>465</v>
      </c>
      <c r="V70" s="368">
        <v>465</v>
      </c>
      <c r="W70" s="368">
        <v>465</v>
      </c>
      <c r="X70" s="368">
        <v>615</v>
      </c>
      <c r="Y70" s="368">
        <v>615</v>
      </c>
      <c r="Z70" s="368">
        <v>615</v>
      </c>
      <c r="AA70" s="368">
        <v>615</v>
      </c>
      <c r="AB70" s="368">
        <v>615</v>
      </c>
      <c r="AC70" s="368">
        <v>730</v>
      </c>
    </row>
    <row r="71" spans="1:29" ht="14.25" customHeight="1">
      <c r="A71" s="368" t="s">
        <v>242</v>
      </c>
      <c r="B71" s="368" t="s">
        <v>295</v>
      </c>
      <c r="C71" s="368" t="s">
        <v>231</v>
      </c>
      <c r="D71" s="368" t="s">
        <v>283</v>
      </c>
      <c r="E71" s="371">
        <v>41.894281999999997</v>
      </c>
      <c r="F71" s="370">
        <v>-83.359920000000002</v>
      </c>
      <c r="G71" s="368">
        <v>0</v>
      </c>
      <c r="H71" s="368">
        <v>0</v>
      </c>
      <c r="I71" s="368">
        <v>0</v>
      </c>
      <c r="J71" s="368">
        <v>0</v>
      </c>
      <c r="K71" s="368">
        <v>0</v>
      </c>
      <c r="L71" s="368">
        <v>0</v>
      </c>
      <c r="M71" s="368">
        <v>0</v>
      </c>
      <c r="N71" s="368">
        <v>490</v>
      </c>
      <c r="O71" s="368">
        <v>490</v>
      </c>
      <c r="P71" s="368">
        <v>490</v>
      </c>
      <c r="Q71" s="368">
        <v>490</v>
      </c>
      <c r="R71" s="368">
        <v>490</v>
      </c>
      <c r="S71" s="368">
        <v>490</v>
      </c>
      <c r="T71" s="368">
        <v>490</v>
      </c>
      <c r="U71" s="368">
        <v>490</v>
      </c>
      <c r="V71" s="368">
        <v>490</v>
      </c>
      <c r="W71" s="368">
        <v>490</v>
      </c>
      <c r="X71" s="368">
        <v>690</v>
      </c>
      <c r="Y71" s="368">
        <v>690</v>
      </c>
      <c r="Z71" s="368">
        <v>625</v>
      </c>
      <c r="AA71" s="368">
        <v>625</v>
      </c>
      <c r="AB71" s="368">
        <v>625</v>
      </c>
      <c r="AC71" s="368">
        <v>690</v>
      </c>
    </row>
    <row r="72" spans="1:29">
      <c r="A72" s="368" t="s">
        <v>243</v>
      </c>
      <c r="B72" s="368" t="s">
        <v>295</v>
      </c>
      <c r="C72" s="368" t="s">
        <v>231</v>
      </c>
      <c r="D72" s="368" t="s">
        <v>283</v>
      </c>
      <c r="E72" s="370">
        <v>35.307222000000003</v>
      </c>
      <c r="F72" s="370">
        <v>-94.374323000000004</v>
      </c>
      <c r="G72" s="368">
        <v>0</v>
      </c>
      <c r="H72" s="368">
        <v>0</v>
      </c>
      <c r="I72" s="368">
        <v>0</v>
      </c>
      <c r="J72" s="368">
        <v>0</v>
      </c>
      <c r="K72" s="368">
        <v>0</v>
      </c>
      <c r="L72" s="368">
        <v>0</v>
      </c>
      <c r="M72" s="368">
        <v>0</v>
      </c>
      <c r="N72" s="368">
        <v>495</v>
      </c>
      <c r="O72" s="368">
        <v>495</v>
      </c>
      <c r="P72" s="368">
        <v>495</v>
      </c>
      <c r="Q72" s="368">
        <v>495</v>
      </c>
      <c r="R72" s="368">
        <v>495</v>
      </c>
      <c r="S72" s="368">
        <v>463</v>
      </c>
      <c r="T72" s="368">
        <v>463</v>
      </c>
      <c r="U72" s="368">
        <v>550</v>
      </c>
      <c r="V72" s="368">
        <v>550</v>
      </c>
      <c r="W72" s="368">
        <v>550</v>
      </c>
      <c r="X72" s="368">
        <v>550</v>
      </c>
      <c r="Y72" s="368">
        <v>550</v>
      </c>
      <c r="Z72" s="368">
        <v>500</v>
      </c>
      <c r="AA72" s="368">
        <v>500</v>
      </c>
      <c r="AB72" s="368">
        <v>500</v>
      </c>
      <c r="AC72" s="368">
        <v>500</v>
      </c>
    </row>
    <row r="73" spans="1:29">
      <c r="A73" s="368" t="s">
        <v>244</v>
      </c>
      <c r="B73" s="368" t="s">
        <v>228</v>
      </c>
      <c r="C73" s="368" t="s">
        <v>231</v>
      </c>
      <c r="D73" s="368" t="s">
        <v>283</v>
      </c>
      <c r="E73" s="371">
        <v>-23.524728</v>
      </c>
      <c r="F73" s="370">
        <v>-46.157938000000001</v>
      </c>
      <c r="G73" s="368">
        <v>0</v>
      </c>
      <c r="H73" s="368">
        <v>0</v>
      </c>
      <c r="I73" s="368">
        <v>0</v>
      </c>
      <c r="J73" s="368">
        <v>0</v>
      </c>
      <c r="K73" s="368">
        <v>0</v>
      </c>
      <c r="L73" s="368">
        <v>0</v>
      </c>
      <c r="M73" s="368">
        <v>0</v>
      </c>
      <c r="N73" s="368">
        <v>0</v>
      </c>
      <c r="O73" s="368">
        <v>0</v>
      </c>
      <c r="P73" s="368">
        <v>0</v>
      </c>
      <c r="Q73" s="368">
        <v>0</v>
      </c>
      <c r="R73" s="368">
        <v>200</v>
      </c>
      <c r="S73" s="368">
        <v>200</v>
      </c>
      <c r="T73" s="368">
        <v>264</v>
      </c>
      <c r="U73" s="368">
        <v>264</v>
      </c>
      <c r="V73" s="368">
        <v>264</v>
      </c>
      <c r="W73" s="368">
        <v>264</v>
      </c>
      <c r="X73" s="368">
        <v>264</v>
      </c>
      <c r="Y73" s="368">
        <v>264</v>
      </c>
      <c r="Z73" s="426" t="s">
        <v>350</v>
      </c>
      <c r="AA73" s="426" t="s">
        <v>350</v>
      </c>
      <c r="AB73" s="426">
        <v>264</v>
      </c>
      <c r="AC73" s="426" t="s">
        <v>350</v>
      </c>
    </row>
    <row r="74" spans="1:29">
      <c r="A74" s="368" t="s">
        <v>288</v>
      </c>
      <c r="B74" s="368" t="s">
        <v>228</v>
      </c>
      <c r="C74" s="368" t="s">
        <v>231</v>
      </c>
      <c r="D74" s="368" t="s">
        <v>283</v>
      </c>
      <c r="E74" s="371">
        <v>-23.493226</v>
      </c>
      <c r="F74" s="370">
        <v>-47.442335999999997</v>
      </c>
      <c r="G74" s="368">
        <v>0</v>
      </c>
      <c r="H74" s="368">
        <v>0</v>
      </c>
      <c r="I74" s="368">
        <v>0</v>
      </c>
      <c r="J74" s="368">
        <v>0</v>
      </c>
      <c r="K74" s="368">
        <v>0</v>
      </c>
      <c r="L74" s="368">
        <v>0</v>
      </c>
      <c r="M74" s="368">
        <v>0</v>
      </c>
      <c r="N74" s="368">
        <v>0</v>
      </c>
      <c r="O74" s="368">
        <v>0</v>
      </c>
      <c r="P74" s="368">
        <v>0</v>
      </c>
      <c r="Q74" s="368">
        <v>0</v>
      </c>
      <c r="R74" s="368">
        <v>20</v>
      </c>
      <c r="S74" s="368">
        <v>23</v>
      </c>
      <c r="T74" s="368">
        <v>23</v>
      </c>
      <c r="U74" s="368">
        <v>0</v>
      </c>
      <c r="V74" s="368">
        <v>0</v>
      </c>
      <c r="W74" s="368">
        <v>0</v>
      </c>
      <c r="X74" s="368">
        <v>0</v>
      </c>
      <c r="Y74" s="368">
        <v>0</v>
      </c>
      <c r="Z74" s="368">
        <v>0</v>
      </c>
      <c r="AA74" s="368">
        <v>0</v>
      </c>
      <c r="AB74" s="368">
        <v>0</v>
      </c>
      <c r="AC74" s="368">
        <v>0</v>
      </c>
    </row>
    <row r="75" spans="1:29">
      <c r="A75" s="368" t="s">
        <v>245</v>
      </c>
      <c r="B75" s="368" t="s">
        <v>295</v>
      </c>
      <c r="C75" s="368" t="s">
        <v>231</v>
      </c>
      <c r="D75" s="368" t="s">
        <v>283</v>
      </c>
      <c r="E75" s="370">
        <v>42.313298000000003</v>
      </c>
      <c r="F75" s="370">
        <v>-84.430014</v>
      </c>
      <c r="G75" s="368">
        <v>0</v>
      </c>
      <c r="H75" s="368">
        <v>0</v>
      </c>
      <c r="I75" s="368">
        <v>0</v>
      </c>
      <c r="J75" s="368">
        <v>0</v>
      </c>
      <c r="K75" s="368">
        <v>0</v>
      </c>
      <c r="L75" s="368">
        <v>0</v>
      </c>
      <c r="M75" s="368">
        <v>0</v>
      </c>
      <c r="N75" s="368">
        <v>140</v>
      </c>
      <c r="O75" s="368">
        <v>140</v>
      </c>
      <c r="P75" s="368">
        <v>255</v>
      </c>
      <c r="Q75" s="368">
        <v>255</v>
      </c>
      <c r="R75" s="368">
        <v>280</v>
      </c>
      <c r="S75" s="368">
        <v>276</v>
      </c>
      <c r="T75" s="368">
        <v>276</v>
      </c>
      <c r="U75" s="368">
        <v>276</v>
      </c>
      <c r="V75" s="368">
        <v>276</v>
      </c>
      <c r="W75" s="368">
        <v>276</v>
      </c>
      <c r="X75" s="368">
        <v>276</v>
      </c>
      <c r="Y75" s="368">
        <v>276</v>
      </c>
      <c r="Z75" s="426" t="s">
        <v>352</v>
      </c>
      <c r="AA75" s="426" t="s">
        <v>352</v>
      </c>
      <c r="AB75" s="426" t="s">
        <v>352</v>
      </c>
      <c r="AC75" s="426" t="s">
        <v>352</v>
      </c>
    </row>
    <row r="76" spans="1:29">
      <c r="A76" s="368" t="s">
        <v>246</v>
      </c>
      <c r="B76" s="368" t="s">
        <v>297</v>
      </c>
      <c r="C76" s="368" t="s">
        <v>231</v>
      </c>
      <c r="D76" s="368" t="s">
        <v>283</v>
      </c>
      <c r="E76" s="370">
        <v>43.229018000000003</v>
      </c>
      <c r="F76" s="370">
        <v>-2.8857249999999999</v>
      </c>
      <c r="G76" s="368">
        <v>0</v>
      </c>
      <c r="H76" s="368">
        <v>0</v>
      </c>
      <c r="I76" s="368">
        <v>0</v>
      </c>
      <c r="J76" s="368">
        <v>0</v>
      </c>
      <c r="K76" s="368">
        <v>0</v>
      </c>
      <c r="L76" s="368">
        <v>850</v>
      </c>
      <c r="M76" s="368">
        <v>825</v>
      </c>
      <c r="N76" s="368">
        <v>825</v>
      </c>
      <c r="O76" s="368">
        <v>825</v>
      </c>
      <c r="P76" s="368">
        <v>825</v>
      </c>
      <c r="Q76" s="368">
        <v>825</v>
      </c>
      <c r="R76" s="368">
        <v>370</v>
      </c>
      <c r="S76" s="368">
        <v>372</v>
      </c>
      <c r="T76" s="368">
        <v>372</v>
      </c>
      <c r="U76" s="368">
        <v>372</v>
      </c>
      <c r="V76" s="368">
        <v>0</v>
      </c>
      <c r="W76" s="368">
        <v>0</v>
      </c>
      <c r="X76" s="368">
        <v>0</v>
      </c>
      <c r="Y76" s="368">
        <v>0</v>
      </c>
      <c r="Z76" s="368">
        <v>0</v>
      </c>
      <c r="AA76" s="368">
        <v>0</v>
      </c>
      <c r="AB76" s="368">
        <v>0</v>
      </c>
      <c r="AC76" s="368">
        <v>0</v>
      </c>
    </row>
    <row r="77" spans="1:29">
      <c r="A77" s="368" t="s">
        <v>247</v>
      </c>
      <c r="B77" s="368" t="s">
        <v>297</v>
      </c>
      <c r="C77" s="368" t="s">
        <v>231</v>
      </c>
      <c r="D77" s="368" t="s">
        <v>283</v>
      </c>
      <c r="E77" s="370">
        <v>43.011865</v>
      </c>
      <c r="F77" s="370">
        <v>-4.1367969999999996</v>
      </c>
      <c r="G77" s="368">
        <v>0</v>
      </c>
      <c r="H77" s="368">
        <v>0</v>
      </c>
      <c r="I77" s="368">
        <v>0</v>
      </c>
      <c r="J77" s="368">
        <v>0</v>
      </c>
      <c r="K77" s="368">
        <v>0</v>
      </c>
      <c r="L77" s="368">
        <v>0</v>
      </c>
      <c r="M77" s="368">
        <v>0</v>
      </c>
      <c r="N77" s="368">
        <v>0</v>
      </c>
      <c r="O77" s="368">
        <v>0</v>
      </c>
      <c r="P77" s="368">
        <v>0</v>
      </c>
      <c r="Q77" s="368">
        <v>0</v>
      </c>
      <c r="R77" s="368">
        <v>160</v>
      </c>
      <c r="S77" s="368">
        <v>161</v>
      </c>
      <c r="T77" s="368">
        <v>161</v>
      </c>
      <c r="U77" s="368">
        <v>161</v>
      </c>
      <c r="V77" s="368">
        <v>0</v>
      </c>
      <c r="W77" s="368">
        <v>0</v>
      </c>
      <c r="X77" s="368">
        <v>0</v>
      </c>
      <c r="Y77" s="368">
        <v>0</v>
      </c>
      <c r="Z77" s="368">
        <v>0</v>
      </c>
      <c r="AA77" s="368">
        <v>0</v>
      </c>
      <c r="AB77" s="368">
        <v>0</v>
      </c>
      <c r="AC77" s="368">
        <v>0</v>
      </c>
    </row>
    <row r="78" spans="1:29">
      <c r="A78" s="368" t="s">
        <v>289</v>
      </c>
      <c r="B78" s="368" t="s">
        <v>297</v>
      </c>
      <c r="C78" s="368" t="s">
        <v>231</v>
      </c>
      <c r="D78" s="368" t="s">
        <v>283</v>
      </c>
      <c r="E78" s="370">
        <v>43.171785999999997</v>
      </c>
      <c r="F78" s="370">
        <v>-2.3224369999999999</v>
      </c>
      <c r="G78" s="368">
        <v>0</v>
      </c>
      <c r="H78" s="368">
        <v>0</v>
      </c>
      <c r="I78" s="368">
        <v>0</v>
      </c>
      <c r="J78" s="368">
        <v>0</v>
      </c>
      <c r="K78" s="368">
        <v>0</v>
      </c>
      <c r="L78" s="368">
        <v>0</v>
      </c>
      <c r="M78" s="368">
        <v>0</v>
      </c>
      <c r="N78" s="368">
        <v>0</v>
      </c>
      <c r="O78" s="368">
        <v>0</v>
      </c>
      <c r="P78" s="368">
        <v>0</v>
      </c>
      <c r="Q78" s="368">
        <v>0</v>
      </c>
      <c r="R78" s="368">
        <v>330</v>
      </c>
      <c r="S78" s="368">
        <v>377</v>
      </c>
      <c r="T78" s="368">
        <v>377</v>
      </c>
      <c r="U78" s="368">
        <v>397</v>
      </c>
      <c r="V78" s="368">
        <v>0</v>
      </c>
      <c r="W78" s="368">
        <v>0</v>
      </c>
      <c r="X78" s="368">
        <v>0</v>
      </c>
      <c r="Y78" s="368">
        <v>0</v>
      </c>
      <c r="Z78" s="368">
        <v>0</v>
      </c>
      <c r="AA78" s="368">
        <v>0</v>
      </c>
      <c r="AB78" s="368">
        <v>0</v>
      </c>
      <c r="AC78" s="368">
        <v>0</v>
      </c>
    </row>
    <row r="79" spans="1:29">
      <c r="A79" s="368" t="s">
        <v>290</v>
      </c>
      <c r="B79" s="368" t="s">
        <v>297</v>
      </c>
      <c r="C79" s="368" t="s">
        <v>231</v>
      </c>
      <c r="D79" s="368" t="s">
        <v>283</v>
      </c>
      <c r="E79" s="370">
        <v>37.118794000000001</v>
      </c>
      <c r="F79" s="370">
        <v>-88.370418000000001</v>
      </c>
      <c r="G79" s="368">
        <v>0</v>
      </c>
      <c r="H79" s="368">
        <v>0</v>
      </c>
      <c r="I79" s="368">
        <v>0</v>
      </c>
      <c r="J79" s="368">
        <v>0</v>
      </c>
      <c r="K79" s="368">
        <v>0</v>
      </c>
      <c r="L79" s="368">
        <v>0</v>
      </c>
      <c r="M79" s="368">
        <v>0</v>
      </c>
      <c r="N79" s="368">
        <v>0</v>
      </c>
      <c r="O79" s="368">
        <v>0</v>
      </c>
      <c r="P79" s="368">
        <v>0</v>
      </c>
      <c r="Q79" s="368">
        <v>0</v>
      </c>
      <c r="R79" s="368">
        <v>200</v>
      </c>
      <c r="S79" s="368">
        <v>200</v>
      </c>
      <c r="T79" s="368">
        <v>200</v>
      </c>
      <c r="U79" s="368">
        <v>200</v>
      </c>
      <c r="V79" s="368">
        <v>0</v>
      </c>
      <c r="W79" s="368">
        <v>0</v>
      </c>
      <c r="X79" s="368">
        <v>0</v>
      </c>
      <c r="Y79" s="368">
        <v>0</v>
      </c>
      <c r="Z79" s="368">
        <v>0</v>
      </c>
      <c r="AA79" s="368">
        <v>0</v>
      </c>
      <c r="AB79" s="368">
        <v>0</v>
      </c>
      <c r="AC79" s="368">
        <v>0</v>
      </c>
    </row>
    <row r="80" spans="1:29">
      <c r="A80" s="368" t="s">
        <v>248</v>
      </c>
      <c r="B80" s="368" t="s">
        <v>297</v>
      </c>
      <c r="C80" s="368" t="s">
        <v>231</v>
      </c>
      <c r="D80" s="368" t="s">
        <v>283</v>
      </c>
      <c r="E80" s="370">
        <v>43.195217</v>
      </c>
      <c r="F80" s="370">
        <v>-2.3100360000000002</v>
      </c>
      <c r="G80" s="368">
        <v>0</v>
      </c>
      <c r="H80" s="368">
        <v>0</v>
      </c>
      <c r="I80" s="368">
        <v>0</v>
      </c>
      <c r="J80" s="368">
        <v>0</v>
      </c>
      <c r="K80" s="368">
        <v>0</v>
      </c>
      <c r="L80" s="368">
        <v>0</v>
      </c>
      <c r="M80" s="368">
        <v>395</v>
      </c>
      <c r="N80" s="368">
        <v>395</v>
      </c>
      <c r="O80" s="368">
        <v>355</v>
      </c>
      <c r="P80" s="368">
        <v>245</v>
      </c>
      <c r="Q80" s="368">
        <v>245</v>
      </c>
      <c r="R80" s="368">
        <v>0</v>
      </c>
      <c r="S80" s="368">
        <v>0</v>
      </c>
      <c r="T80" s="368">
        <v>0</v>
      </c>
      <c r="U80" s="368">
        <v>0</v>
      </c>
      <c r="V80" s="368">
        <v>0</v>
      </c>
      <c r="W80" s="368">
        <v>0</v>
      </c>
      <c r="X80" s="368">
        <v>0</v>
      </c>
      <c r="Y80" s="368">
        <v>0</v>
      </c>
      <c r="Z80" s="368">
        <v>0</v>
      </c>
      <c r="AA80" s="368">
        <v>0</v>
      </c>
      <c r="AB80" s="368">
        <v>0</v>
      </c>
      <c r="AC80" s="368">
        <v>0</v>
      </c>
    </row>
    <row r="81" spans="1:29">
      <c r="A81" s="369" t="s">
        <v>249</v>
      </c>
      <c r="B81" s="369" t="s">
        <v>250</v>
      </c>
      <c r="C81" s="369" t="s">
        <v>229</v>
      </c>
      <c r="D81" s="369" t="s">
        <v>283</v>
      </c>
      <c r="E81" s="372">
        <v>15.159207</v>
      </c>
      <c r="F81" s="374">
        <v>78.005082000000002</v>
      </c>
      <c r="G81" s="369">
        <v>0</v>
      </c>
      <c r="H81" s="369">
        <v>0</v>
      </c>
      <c r="I81" s="369">
        <v>0</v>
      </c>
      <c r="J81" s="369">
        <v>0</v>
      </c>
      <c r="K81" s="369">
        <v>0</v>
      </c>
      <c r="L81" s="369">
        <v>0</v>
      </c>
      <c r="M81" s="369">
        <v>0</v>
      </c>
      <c r="N81" s="369">
        <v>0</v>
      </c>
      <c r="O81" s="369">
        <v>0</v>
      </c>
      <c r="P81" s="369">
        <v>0</v>
      </c>
      <c r="Q81" s="369">
        <v>0</v>
      </c>
      <c r="R81" s="369">
        <v>0</v>
      </c>
      <c r="S81" s="369">
        <v>300</v>
      </c>
      <c r="T81" s="369">
        <v>300</v>
      </c>
      <c r="U81" s="369">
        <v>300</v>
      </c>
      <c r="V81" s="369">
        <v>300</v>
      </c>
      <c r="W81" s="369">
        <v>300</v>
      </c>
      <c r="X81" s="369">
        <v>0</v>
      </c>
      <c r="Y81" s="369">
        <v>0</v>
      </c>
      <c r="Z81" s="369">
        <v>0</v>
      </c>
      <c r="AA81" s="369">
        <v>0</v>
      </c>
      <c r="AB81" s="369">
        <v>0</v>
      </c>
      <c r="AC81" s="369">
        <v>0</v>
      </c>
    </row>
    <row r="82" spans="1:29">
      <c r="A82" s="368" t="s">
        <v>251</v>
      </c>
      <c r="B82" s="368" t="s">
        <v>252</v>
      </c>
      <c r="C82" s="368" t="s">
        <v>231</v>
      </c>
      <c r="D82" s="368" t="s">
        <v>284</v>
      </c>
      <c r="E82" s="371">
        <v>-9.058961</v>
      </c>
      <c r="F82" s="370">
        <v>-78.600645</v>
      </c>
      <c r="G82" s="368">
        <v>0</v>
      </c>
      <c r="H82" s="368">
        <v>0</v>
      </c>
      <c r="I82" s="368">
        <v>0</v>
      </c>
      <c r="J82" s="368">
        <v>0</v>
      </c>
      <c r="K82" s="368">
        <v>0</v>
      </c>
      <c r="L82" s="368">
        <v>640</v>
      </c>
      <c r="M82" s="368">
        <v>640</v>
      </c>
      <c r="N82" s="368">
        <v>900</v>
      </c>
      <c r="O82" s="368">
        <v>960</v>
      </c>
      <c r="P82" s="368">
        <v>960</v>
      </c>
      <c r="Q82" s="368">
        <v>960</v>
      </c>
      <c r="R82" s="368">
        <v>960</v>
      </c>
      <c r="S82" s="368">
        <v>1020</v>
      </c>
      <c r="T82" s="368">
        <v>520</v>
      </c>
      <c r="U82" s="368">
        <v>520</v>
      </c>
      <c r="V82" s="368">
        <v>573</v>
      </c>
      <c r="W82" s="368">
        <v>573</v>
      </c>
      <c r="X82" s="368">
        <v>573</v>
      </c>
      <c r="Y82" s="368">
        <v>573</v>
      </c>
      <c r="Z82" s="368">
        <v>573</v>
      </c>
      <c r="AA82" s="368">
        <v>573</v>
      </c>
      <c r="AB82" s="368">
        <v>573</v>
      </c>
      <c r="AC82" s="368">
        <v>680</v>
      </c>
    </row>
    <row r="83" spans="1:29">
      <c r="A83" s="368" t="s">
        <v>253</v>
      </c>
      <c r="B83" s="368" t="s">
        <v>254</v>
      </c>
      <c r="C83" s="368" t="s">
        <v>231</v>
      </c>
      <c r="D83" s="368" t="s">
        <v>284</v>
      </c>
      <c r="E83" s="371">
        <v>-32.988267999999998</v>
      </c>
      <c r="F83" s="370">
        <v>-60.754866</v>
      </c>
      <c r="G83" s="368">
        <v>75</v>
      </c>
      <c r="H83" s="368">
        <v>0</v>
      </c>
      <c r="I83" s="368">
        <v>0</v>
      </c>
      <c r="J83" s="368">
        <v>0</v>
      </c>
      <c r="K83" s="368">
        <v>240</v>
      </c>
      <c r="L83" s="368">
        <v>240</v>
      </c>
      <c r="M83" s="368">
        <v>260</v>
      </c>
      <c r="N83" s="368">
        <v>260</v>
      </c>
      <c r="O83" s="368">
        <v>260</v>
      </c>
      <c r="P83" s="368">
        <v>240</v>
      </c>
      <c r="Q83" s="368">
        <v>240</v>
      </c>
      <c r="R83" s="368">
        <v>250</v>
      </c>
      <c r="S83" s="368">
        <v>255</v>
      </c>
      <c r="T83" s="368">
        <v>263</v>
      </c>
      <c r="U83" s="368">
        <v>263</v>
      </c>
      <c r="V83" s="368">
        <v>263</v>
      </c>
      <c r="W83" s="368">
        <v>263</v>
      </c>
      <c r="X83" s="368">
        <v>263</v>
      </c>
      <c r="Y83" s="368">
        <v>263</v>
      </c>
      <c r="Z83" s="368">
        <v>240</v>
      </c>
      <c r="AA83" s="368">
        <v>240</v>
      </c>
      <c r="AB83" s="368">
        <v>240</v>
      </c>
      <c r="AC83" s="368">
        <v>240</v>
      </c>
    </row>
    <row r="84" spans="1:29">
      <c r="A84" s="368" t="s">
        <v>255</v>
      </c>
      <c r="B84" s="368" t="s">
        <v>256</v>
      </c>
      <c r="C84" s="368" t="s">
        <v>231</v>
      </c>
      <c r="D84" s="368" t="s">
        <v>284</v>
      </c>
      <c r="E84" s="371">
        <v>10.202360000000001</v>
      </c>
      <c r="F84" s="370">
        <v>-71.278664000000006</v>
      </c>
      <c r="G84" s="368">
        <v>0</v>
      </c>
      <c r="H84" s="368">
        <v>0</v>
      </c>
      <c r="I84" s="368">
        <v>0</v>
      </c>
      <c r="J84" s="368">
        <v>0</v>
      </c>
      <c r="K84" s="368">
        <v>0</v>
      </c>
      <c r="L84" s="368">
        <v>0</v>
      </c>
      <c r="M84" s="368">
        <v>200</v>
      </c>
      <c r="N84" s="368">
        <v>200</v>
      </c>
      <c r="O84" s="368">
        <v>200</v>
      </c>
      <c r="P84" s="368">
        <v>200</v>
      </c>
      <c r="Q84" s="368">
        <v>200</v>
      </c>
      <c r="R84" s="368">
        <v>200</v>
      </c>
      <c r="S84" s="368">
        <v>170</v>
      </c>
      <c r="T84" s="368">
        <v>170</v>
      </c>
      <c r="U84" s="368">
        <v>170</v>
      </c>
      <c r="V84" s="368">
        <v>170</v>
      </c>
      <c r="W84" s="368">
        <v>173</v>
      </c>
      <c r="X84" s="368">
        <v>173</v>
      </c>
      <c r="Y84" s="368">
        <v>0</v>
      </c>
      <c r="Z84" s="368">
        <v>170</v>
      </c>
      <c r="AA84" s="368">
        <v>170</v>
      </c>
      <c r="AB84" s="368">
        <v>0</v>
      </c>
      <c r="AC84" s="368">
        <v>0</v>
      </c>
    </row>
    <row r="85" spans="1:29">
      <c r="A85" s="368" t="s">
        <v>257</v>
      </c>
      <c r="B85" s="368" t="s">
        <v>296</v>
      </c>
      <c r="C85" s="368" t="s">
        <v>231</v>
      </c>
      <c r="D85" s="368" t="s">
        <v>284</v>
      </c>
      <c r="E85" s="371">
        <v>-34.811472000000002</v>
      </c>
      <c r="F85" s="370">
        <v>-56.100338000000001</v>
      </c>
      <c r="G85" s="368">
        <v>72</v>
      </c>
      <c r="H85" s="368">
        <v>72</v>
      </c>
      <c r="I85" s="368">
        <v>72</v>
      </c>
      <c r="J85" s="368">
        <v>72</v>
      </c>
      <c r="K85" s="368">
        <v>72</v>
      </c>
      <c r="L85" s="368">
        <v>80</v>
      </c>
      <c r="M85" s="368">
        <v>80</v>
      </c>
      <c r="N85" s="368">
        <v>80</v>
      </c>
      <c r="O85" s="368">
        <v>80</v>
      </c>
      <c r="P85" s="368">
        <v>80</v>
      </c>
      <c r="Q85" s="368">
        <v>80</v>
      </c>
      <c r="R85" s="368">
        <v>90</v>
      </c>
      <c r="S85" s="368">
        <v>90</v>
      </c>
      <c r="T85" s="368">
        <v>90</v>
      </c>
      <c r="U85" s="368">
        <v>90</v>
      </c>
      <c r="V85" s="368">
        <v>90</v>
      </c>
      <c r="W85" s="368">
        <v>90</v>
      </c>
      <c r="X85" s="368">
        <v>90</v>
      </c>
      <c r="Y85" s="368">
        <v>90</v>
      </c>
      <c r="Z85" s="368">
        <v>90</v>
      </c>
      <c r="AA85" s="368">
        <v>90</v>
      </c>
      <c r="AB85" s="368">
        <v>90</v>
      </c>
      <c r="AC85" s="368">
        <v>80</v>
      </c>
    </row>
    <row r="86" spans="1:29">
      <c r="A86" s="368" t="s">
        <v>258</v>
      </c>
      <c r="B86" s="368" t="s">
        <v>259</v>
      </c>
      <c r="C86" s="368" t="s">
        <v>231</v>
      </c>
      <c r="D86" s="368" t="s">
        <v>284</v>
      </c>
      <c r="E86" s="371">
        <v>-33.401152000000003</v>
      </c>
      <c r="F86" s="370">
        <v>-70.682151000000005</v>
      </c>
      <c r="G86" s="368">
        <v>440</v>
      </c>
      <c r="H86" s="368">
        <v>440</v>
      </c>
      <c r="I86" s="368">
        <v>465</v>
      </c>
      <c r="J86" s="368">
        <v>465</v>
      </c>
      <c r="K86" s="368">
        <v>465</v>
      </c>
      <c r="L86" s="368">
        <v>490</v>
      </c>
      <c r="M86" s="368">
        <v>450</v>
      </c>
      <c r="N86" s="368">
        <v>460</v>
      </c>
      <c r="O86" s="368">
        <v>470</v>
      </c>
      <c r="P86" s="368">
        <v>470</v>
      </c>
      <c r="Q86" s="368">
        <v>470</v>
      </c>
      <c r="R86" s="368">
        <v>470</v>
      </c>
      <c r="S86" s="368">
        <v>530</v>
      </c>
      <c r="T86" s="368">
        <v>530</v>
      </c>
      <c r="U86" s="368">
        <v>530</v>
      </c>
      <c r="V86" s="368">
        <v>530</v>
      </c>
      <c r="W86" s="368">
        <v>530</v>
      </c>
      <c r="X86" s="368">
        <v>0</v>
      </c>
      <c r="Y86" s="368">
        <v>0</v>
      </c>
      <c r="Z86" s="368">
        <v>0</v>
      </c>
      <c r="AA86" s="368">
        <v>0</v>
      </c>
      <c r="AB86" s="368">
        <v>0</v>
      </c>
      <c r="AC86" s="368">
        <v>0</v>
      </c>
    </row>
    <row r="87" spans="1:29">
      <c r="A87" s="369" t="s">
        <v>260</v>
      </c>
      <c r="B87" s="369" t="s">
        <v>261</v>
      </c>
      <c r="C87" s="369" t="s">
        <v>231</v>
      </c>
      <c r="D87" s="369" t="s">
        <v>284</v>
      </c>
      <c r="E87" s="372">
        <v>5.7279109999999998</v>
      </c>
      <c r="F87" s="374">
        <v>-73.222161</v>
      </c>
      <c r="G87" s="369">
        <v>0</v>
      </c>
      <c r="H87" s="369">
        <v>0</v>
      </c>
      <c r="I87" s="369">
        <v>0</v>
      </c>
      <c r="J87" s="369">
        <v>0</v>
      </c>
      <c r="K87" s="369">
        <v>586</v>
      </c>
      <c r="L87" s="369">
        <v>620</v>
      </c>
      <c r="M87" s="369">
        <v>650</v>
      </c>
      <c r="N87" s="369">
        <v>690</v>
      </c>
      <c r="O87" s="369">
        <v>640</v>
      </c>
      <c r="P87" s="369">
        <v>650</v>
      </c>
      <c r="Q87" s="369">
        <v>650</v>
      </c>
      <c r="R87" s="369">
        <v>865</v>
      </c>
      <c r="S87" s="369">
        <v>707</v>
      </c>
      <c r="T87" s="369">
        <v>764</v>
      </c>
      <c r="U87" s="369">
        <v>764</v>
      </c>
      <c r="V87" s="369">
        <v>545</v>
      </c>
      <c r="W87" s="369">
        <v>545</v>
      </c>
      <c r="X87" s="369">
        <v>0</v>
      </c>
      <c r="Y87" s="369">
        <v>0</v>
      </c>
      <c r="Z87" s="369">
        <v>0</v>
      </c>
      <c r="AA87" s="369">
        <v>0</v>
      </c>
      <c r="AB87" s="369">
        <v>0</v>
      </c>
      <c r="AC87" s="369">
        <v>0</v>
      </c>
    </row>
    <row r="88" spans="1:29">
      <c r="A88" s="368" t="s">
        <v>262</v>
      </c>
      <c r="B88" s="368" t="s">
        <v>263</v>
      </c>
      <c r="C88" s="368" t="s">
        <v>231</v>
      </c>
      <c r="D88" s="368" t="s">
        <v>285</v>
      </c>
      <c r="E88" s="371">
        <v>19.632771000000002</v>
      </c>
      <c r="F88" s="370">
        <v>-99.179068000000001</v>
      </c>
      <c r="G88" s="368">
        <v>0</v>
      </c>
      <c r="H88" s="368">
        <v>0</v>
      </c>
      <c r="I88" s="368">
        <v>0</v>
      </c>
      <c r="J88" s="368">
        <v>0</v>
      </c>
      <c r="K88" s="368">
        <v>0</v>
      </c>
      <c r="L88" s="368">
        <v>0</v>
      </c>
      <c r="M88" s="368">
        <v>330</v>
      </c>
      <c r="N88" s="368">
        <v>340</v>
      </c>
      <c r="O88" s="368">
        <v>340</v>
      </c>
      <c r="P88" s="368">
        <v>430</v>
      </c>
      <c r="Q88" s="368">
        <v>430</v>
      </c>
      <c r="R88" s="368">
        <v>450</v>
      </c>
      <c r="S88" s="368">
        <v>400</v>
      </c>
      <c r="T88" s="368">
        <v>400</v>
      </c>
      <c r="U88" s="368">
        <v>400</v>
      </c>
      <c r="V88" s="368">
        <v>400</v>
      </c>
      <c r="W88" s="368">
        <v>400</v>
      </c>
      <c r="X88" s="368">
        <v>400</v>
      </c>
      <c r="Y88" s="368">
        <v>400</v>
      </c>
      <c r="Z88" s="368">
        <v>400</v>
      </c>
      <c r="AA88" s="368">
        <v>400</v>
      </c>
      <c r="AB88" s="368">
        <v>0</v>
      </c>
      <c r="AC88" s="368">
        <v>0</v>
      </c>
    </row>
    <row r="89" spans="1:29">
      <c r="A89" s="368" t="s">
        <v>264</v>
      </c>
      <c r="B89" s="368" t="s">
        <v>295</v>
      </c>
      <c r="C89" s="368" t="s">
        <v>231</v>
      </c>
      <c r="D89" s="368" t="s">
        <v>285</v>
      </c>
      <c r="E89" s="370">
        <v>32.462156999999998</v>
      </c>
      <c r="F89" s="370">
        <v>-97.028647000000007</v>
      </c>
      <c r="G89" s="368">
        <v>0</v>
      </c>
      <c r="H89" s="368">
        <v>0</v>
      </c>
      <c r="I89" s="368">
        <v>0</v>
      </c>
      <c r="J89" s="368">
        <v>0</v>
      </c>
      <c r="K89" s="368">
        <v>0</v>
      </c>
      <c r="L89" s="368">
        <v>0</v>
      </c>
      <c r="M89" s="368">
        <v>1400</v>
      </c>
      <c r="N89" s="368">
        <v>1400</v>
      </c>
      <c r="O89" s="368">
        <v>1400</v>
      </c>
      <c r="P89" s="368">
        <v>1400</v>
      </c>
      <c r="Q89" s="368">
        <v>1400</v>
      </c>
      <c r="R89" s="368">
        <v>1400</v>
      </c>
      <c r="S89" s="368">
        <v>1449</v>
      </c>
      <c r="T89" s="368">
        <v>1449</v>
      </c>
      <c r="U89" s="368">
        <v>1449</v>
      </c>
      <c r="V89" s="368">
        <v>1408</v>
      </c>
      <c r="W89" s="368">
        <v>1411</v>
      </c>
      <c r="X89" s="368">
        <v>1411</v>
      </c>
      <c r="Y89" s="368">
        <v>1411</v>
      </c>
      <c r="Z89" s="368">
        <v>1338</v>
      </c>
      <c r="AA89" s="368">
        <v>1338</v>
      </c>
      <c r="AB89" s="368">
        <v>1422</v>
      </c>
      <c r="AC89" s="368">
        <v>1393</v>
      </c>
    </row>
    <row r="90" spans="1:29">
      <c r="A90" s="368" t="s">
        <v>265</v>
      </c>
      <c r="B90" s="368" t="s">
        <v>295</v>
      </c>
      <c r="C90" s="368" t="s">
        <v>231</v>
      </c>
      <c r="D90" s="368" t="s">
        <v>285</v>
      </c>
      <c r="E90" s="370">
        <v>37.186810000000001</v>
      </c>
      <c r="F90" s="370">
        <v>-77.450515999999993</v>
      </c>
      <c r="G90" s="368">
        <v>0</v>
      </c>
      <c r="H90" s="368">
        <v>0</v>
      </c>
      <c r="I90" s="368">
        <v>0</v>
      </c>
      <c r="J90" s="368">
        <v>0</v>
      </c>
      <c r="K90" s="368">
        <v>0</v>
      </c>
      <c r="L90" s="368">
        <v>0</v>
      </c>
      <c r="M90" s="368">
        <v>1000</v>
      </c>
      <c r="N90" s="368">
        <v>1000</v>
      </c>
      <c r="O90" s="368">
        <v>1000</v>
      </c>
      <c r="P90" s="368">
        <v>1000</v>
      </c>
      <c r="Q90" s="368">
        <v>1000</v>
      </c>
      <c r="R90" s="368">
        <v>1000</v>
      </c>
      <c r="S90" s="368">
        <v>1000</v>
      </c>
      <c r="T90" s="368">
        <v>700</v>
      </c>
      <c r="U90" s="368">
        <v>700</v>
      </c>
      <c r="V90" s="368">
        <v>562</v>
      </c>
      <c r="W90" s="368">
        <v>476</v>
      </c>
      <c r="X90" s="368">
        <v>476</v>
      </c>
      <c r="Y90" s="368">
        <v>476</v>
      </c>
      <c r="Z90" s="368">
        <v>496</v>
      </c>
      <c r="AA90" s="368">
        <v>496</v>
      </c>
      <c r="AB90" s="368">
        <v>519</v>
      </c>
      <c r="AC90" s="368">
        <v>519</v>
      </c>
    </row>
    <row r="91" spans="1:29">
      <c r="A91" s="368" t="s">
        <v>266</v>
      </c>
      <c r="B91" s="368" t="s">
        <v>267</v>
      </c>
      <c r="C91" s="368" t="s">
        <v>231</v>
      </c>
      <c r="D91" s="368" t="s">
        <v>285</v>
      </c>
      <c r="E91" s="370">
        <v>43.857089999999999</v>
      </c>
      <c r="F91" s="370">
        <v>-78.910328000000007</v>
      </c>
      <c r="G91" s="368">
        <v>0</v>
      </c>
      <c r="H91" s="368">
        <v>998</v>
      </c>
      <c r="I91" s="368">
        <v>998</v>
      </c>
      <c r="J91" s="368">
        <v>726</v>
      </c>
      <c r="K91" s="368">
        <v>726</v>
      </c>
      <c r="L91" s="368">
        <v>730</v>
      </c>
      <c r="M91" s="368">
        <v>730</v>
      </c>
      <c r="N91" s="368">
        <v>730</v>
      </c>
      <c r="O91" s="368">
        <v>730</v>
      </c>
      <c r="P91" s="368">
        <v>730</v>
      </c>
      <c r="Q91" s="368">
        <v>730</v>
      </c>
      <c r="R91" s="368">
        <v>730</v>
      </c>
      <c r="S91" s="368">
        <v>840</v>
      </c>
      <c r="T91" s="368">
        <v>840</v>
      </c>
      <c r="U91" s="368">
        <v>840</v>
      </c>
      <c r="V91" s="368">
        <v>788</v>
      </c>
      <c r="W91" s="368">
        <v>775</v>
      </c>
      <c r="X91" s="368">
        <v>775</v>
      </c>
      <c r="Y91" s="368">
        <v>775</v>
      </c>
      <c r="Z91" s="368">
        <v>724</v>
      </c>
      <c r="AA91" s="368">
        <v>724</v>
      </c>
      <c r="AB91" s="368">
        <v>657</v>
      </c>
      <c r="AC91" s="368">
        <v>724</v>
      </c>
    </row>
    <row r="92" spans="1:29">
      <c r="A92" s="368" t="s">
        <v>268</v>
      </c>
      <c r="B92" s="368" t="s">
        <v>295</v>
      </c>
      <c r="C92" s="368" t="s">
        <v>231</v>
      </c>
      <c r="D92" s="368" t="s">
        <v>285</v>
      </c>
      <c r="E92" s="370">
        <v>34.244720000000001</v>
      </c>
      <c r="F92" s="370">
        <v>-84.797549000000004</v>
      </c>
      <c r="G92" s="368">
        <v>0</v>
      </c>
      <c r="H92" s="368">
        <v>544</v>
      </c>
      <c r="I92" s="368">
        <v>544</v>
      </c>
      <c r="J92" s="368">
        <v>581</v>
      </c>
      <c r="K92" s="368">
        <v>581</v>
      </c>
      <c r="L92" s="368">
        <v>580</v>
      </c>
      <c r="M92" s="368">
        <v>580</v>
      </c>
      <c r="N92" s="368">
        <v>580</v>
      </c>
      <c r="O92" s="368">
        <v>580</v>
      </c>
      <c r="P92" s="368">
        <v>580</v>
      </c>
      <c r="Q92" s="368">
        <v>580</v>
      </c>
      <c r="R92" s="368">
        <v>580</v>
      </c>
      <c r="S92" s="368">
        <v>580</v>
      </c>
      <c r="T92" s="368">
        <v>580</v>
      </c>
      <c r="U92" s="368">
        <v>580</v>
      </c>
      <c r="V92" s="368">
        <v>580</v>
      </c>
      <c r="W92" s="368">
        <v>610</v>
      </c>
      <c r="X92" s="368">
        <v>610</v>
      </c>
      <c r="Y92" s="368">
        <v>610</v>
      </c>
      <c r="Z92" s="368">
        <v>562</v>
      </c>
      <c r="AA92" s="368">
        <v>562</v>
      </c>
      <c r="AB92" s="368">
        <v>653</v>
      </c>
      <c r="AC92" s="368">
        <v>670</v>
      </c>
    </row>
    <row r="93" spans="1:29">
      <c r="A93" s="368" t="s">
        <v>269</v>
      </c>
      <c r="B93" s="368" t="s">
        <v>295</v>
      </c>
      <c r="C93" s="368" t="s">
        <v>231</v>
      </c>
      <c r="D93" s="368" t="s">
        <v>285</v>
      </c>
      <c r="E93" s="371">
        <v>42.2042</v>
      </c>
      <c r="F93" s="370">
        <v>-84.364417000000003</v>
      </c>
      <c r="G93" s="368">
        <v>499</v>
      </c>
      <c r="H93" s="368">
        <v>544</v>
      </c>
      <c r="I93" s="368">
        <v>544</v>
      </c>
      <c r="J93" s="368">
        <v>544</v>
      </c>
      <c r="K93" s="368">
        <v>544</v>
      </c>
      <c r="L93" s="368">
        <v>540</v>
      </c>
      <c r="M93" s="368">
        <v>540</v>
      </c>
      <c r="N93" s="368">
        <v>540</v>
      </c>
      <c r="O93" s="368">
        <v>540</v>
      </c>
      <c r="P93" s="368">
        <v>540</v>
      </c>
      <c r="Q93" s="368">
        <v>540</v>
      </c>
      <c r="R93" s="368">
        <v>540</v>
      </c>
      <c r="S93" s="368">
        <v>540</v>
      </c>
      <c r="T93" s="368">
        <v>540</v>
      </c>
      <c r="U93" s="368">
        <v>540</v>
      </c>
      <c r="V93" s="368">
        <v>467</v>
      </c>
      <c r="W93" s="368">
        <v>494</v>
      </c>
      <c r="X93" s="368">
        <v>494</v>
      </c>
      <c r="Y93" s="368">
        <v>494</v>
      </c>
      <c r="Z93" s="368">
        <v>522</v>
      </c>
      <c r="AA93" s="368">
        <v>522</v>
      </c>
      <c r="AB93" s="368">
        <v>474</v>
      </c>
      <c r="AC93" s="368">
        <v>472</v>
      </c>
    </row>
    <row r="94" spans="1:29">
      <c r="A94" s="368" t="s">
        <v>271</v>
      </c>
      <c r="B94" s="368" t="s">
        <v>295</v>
      </c>
      <c r="C94" s="368" t="s">
        <v>231</v>
      </c>
      <c r="D94" s="368" t="s">
        <v>285</v>
      </c>
      <c r="E94" s="371">
        <v>35.340643</v>
      </c>
      <c r="F94" s="370">
        <v>-80.827214999999995</v>
      </c>
      <c r="G94" s="368">
        <v>363</v>
      </c>
      <c r="H94" s="368">
        <v>363</v>
      </c>
      <c r="I94" s="368">
        <v>363</v>
      </c>
      <c r="J94" s="368">
        <v>318</v>
      </c>
      <c r="K94" s="368">
        <v>318</v>
      </c>
      <c r="L94" s="368">
        <v>320</v>
      </c>
      <c r="M94" s="368">
        <v>325</v>
      </c>
      <c r="N94" s="368">
        <v>330</v>
      </c>
      <c r="O94" s="368">
        <v>330</v>
      </c>
      <c r="P94" s="368">
        <v>330</v>
      </c>
      <c r="Q94" s="368">
        <v>330</v>
      </c>
      <c r="R94" s="368">
        <v>330</v>
      </c>
      <c r="S94" s="368">
        <v>325</v>
      </c>
      <c r="T94" s="368">
        <v>325</v>
      </c>
      <c r="U94" s="368">
        <v>325</v>
      </c>
      <c r="V94" s="368">
        <v>281</v>
      </c>
      <c r="W94" s="368">
        <v>316</v>
      </c>
      <c r="X94" s="368">
        <v>316</v>
      </c>
      <c r="Y94" s="368">
        <v>316</v>
      </c>
      <c r="Z94" s="368">
        <v>296</v>
      </c>
      <c r="AA94" s="368">
        <v>296</v>
      </c>
      <c r="AB94" s="368">
        <v>279</v>
      </c>
      <c r="AC94" s="368">
        <v>279</v>
      </c>
    </row>
    <row r="95" spans="1:29">
      <c r="A95" s="368" t="s">
        <v>272</v>
      </c>
      <c r="B95" s="368" t="s">
        <v>267</v>
      </c>
      <c r="C95" s="368" t="s">
        <v>231</v>
      </c>
      <c r="D95" s="368" t="s">
        <v>285</v>
      </c>
      <c r="E95" s="371">
        <v>50.133490999999999</v>
      </c>
      <c r="F95" s="370">
        <v>-96.905995300000001</v>
      </c>
      <c r="G95" s="368">
        <v>300</v>
      </c>
      <c r="H95" s="368">
        <v>299</v>
      </c>
      <c r="I95" s="368">
        <v>299</v>
      </c>
      <c r="J95" s="368">
        <v>327</v>
      </c>
      <c r="K95" s="368">
        <v>327</v>
      </c>
      <c r="L95" s="368">
        <v>330</v>
      </c>
      <c r="M95" s="368">
        <v>360</v>
      </c>
      <c r="N95" s="368">
        <v>360</v>
      </c>
      <c r="O95" s="368">
        <v>360</v>
      </c>
      <c r="P95" s="368">
        <v>360</v>
      </c>
      <c r="Q95" s="368">
        <v>360</v>
      </c>
      <c r="R95" s="368">
        <v>360</v>
      </c>
      <c r="S95" s="368">
        <v>360</v>
      </c>
      <c r="T95" s="368">
        <v>360</v>
      </c>
      <c r="U95" s="368">
        <v>360</v>
      </c>
      <c r="V95" s="368">
        <v>282</v>
      </c>
      <c r="W95" s="368">
        <v>271</v>
      </c>
      <c r="X95" s="368">
        <v>271</v>
      </c>
      <c r="Y95" s="368">
        <v>271</v>
      </c>
      <c r="Z95" s="368">
        <v>274</v>
      </c>
      <c r="AA95" s="368">
        <v>274</v>
      </c>
      <c r="AB95" s="368">
        <v>259</v>
      </c>
      <c r="AC95" s="368">
        <v>259</v>
      </c>
    </row>
    <row r="96" spans="1:29">
      <c r="A96" s="368" t="s">
        <v>273</v>
      </c>
      <c r="B96" s="368" t="s">
        <v>295</v>
      </c>
      <c r="C96" s="368" t="s">
        <v>231</v>
      </c>
      <c r="D96" s="368" t="s">
        <v>285</v>
      </c>
      <c r="E96" s="370">
        <v>41.584448000000002</v>
      </c>
      <c r="F96" s="370">
        <v>-91.045434999999998</v>
      </c>
      <c r="G96" s="368">
        <v>0</v>
      </c>
      <c r="H96" s="368">
        <v>0</v>
      </c>
      <c r="I96" s="368">
        <v>0</v>
      </c>
      <c r="J96" s="368">
        <v>295</v>
      </c>
      <c r="K96" s="368">
        <v>295</v>
      </c>
      <c r="L96" s="368">
        <v>300</v>
      </c>
      <c r="M96" s="368">
        <v>300</v>
      </c>
      <c r="N96" s="368">
        <v>320</v>
      </c>
      <c r="O96" s="368">
        <v>320</v>
      </c>
      <c r="P96" s="368">
        <v>320</v>
      </c>
      <c r="Q96" s="368">
        <v>320</v>
      </c>
      <c r="R96" s="368">
        <v>320</v>
      </c>
      <c r="S96" s="368">
        <v>320</v>
      </c>
      <c r="T96" s="368">
        <v>320</v>
      </c>
      <c r="U96" s="368">
        <v>320</v>
      </c>
      <c r="V96" s="368">
        <v>320</v>
      </c>
      <c r="W96" s="368">
        <v>345</v>
      </c>
      <c r="X96" s="368">
        <v>245</v>
      </c>
      <c r="Y96" s="368">
        <v>245</v>
      </c>
      <c r="Z96" s="368">
        <v>255</v>
      </c>
      <c r="AA96" s="368">
        <v>255</v>
      </c>
      <c r="AB96" s="368">
        <v>231</v>
      </c>
      <c r="AC96" s="368">
        <v>237</v>
      </c>
    </row>
    <row r="97" spans="1:29">
      <c r="A97" s="368" t="s">
        <v>280</v>
      </c>
      <c r="B97" s="368" t="s">
        <v>267</v>
      </c>
      <c r="C97" s="368" t="s">
        <v>231</v>
      </c>
      <c r="D97" s="368" t="s">
        <v>285</v>
      </c>
      <c r="E97" s="371">
        <v>43.371059000000002</v>
      </c>
      <c r="F97" s="370">
        <v>-80.280720000000002</v>
      </c>
      <c r="G97" s="368">
        <v>280</v>
      </c>
      <c r="H97" s="368">
        <v>295</v>
      </c>
      <c r="I97" s="368">
        <v>295</v>
      </c>
      <c r="J97" s="368">
        <v>290</v>
      </c>
      <c r="K97" s="368">
        <v>290</v>
      </c>
      <c r="L97" s="368">
        <v>290</v>
      </c>
      <c r="M97" s="368">
        <v>290</v>
      </c>
      <c r="N97" s="368">
        <v>290</v>
      </c>
      <c r="O97" s="368">
        <v>290</v>
      </c>
      <c r="P97" s="368">
        <v>290</v>
      </c>
      <c r="Q97" s="368">
        <v>290</v>
      </c>
      <c r="R97" s="368">
        <v>290</v>
      </c>
      <c r="S97" s="368">
        <v>290</v>
      </c>
      <c r="T97" s="368">
        <v>290</v>
      </c>
      <c r="U97" s="368">
        <v>0</v>
      </c>
      <c r="V97" s="368">
        <v>0</v>
      </c>
      <c r="W97" s="368">
        <v>0</v>
      </c>
      <c r="X97" s="368">
        <v>0</v>
      </c>
      <c r="Y97" s="368">
        <v>0</v>
      </c>
      <c r="Z97" s="368">
        <v>246</v>
      </c>
      <c r="AA97" s="368">
        <v>246</v>
      </c>
      <c r="AB97" s="368">
        <v>279</v>
      </c>
      <c r="AC97" s="368">
        <v>279</v>
      </c>
    </row>
    <row r="98" spans="1:29">
      <c r="A98" s="368" t="s">
        <v>270</v>
      </c>
      <c r="B98" s="368" t="s">
        <v>295</v>
      </c>
      <c r="C98" s="368" t="s">
        <v>231</v>
      </c>
      <c r="D98" s="368" t="s">
        <v>285</v>
      </c>
      <c r="E98" s="370">
        <v>44.894903999999997</v>
      </c>
      <c r="F98" s="370">
        <v>-93.011009000000001</v>
      </c>
      <c r="G98" s="368">
        <v>0</v>
      </c>
      <c r="H98" s="368">
        <v>0</v>
      </c>
      <c r="I98" s="368">
        <v>0</v>
      </c>
      <c r="J98" s="368">
        <v>499</v>
      </c>
      <c r="K98" s="368">
        <v>499</v>
      </c>
      <c r="L98" s="368">
        <v>500</v>
      </c>
      <c r="M98" s="368">
        <v>420</v>
      </c>
      <c r="N98" s="368">
        <v>420</v>
      </c>
      <c r="O98" s="368">
        <v>420</v>
      </c>
      <c r="P98" s="368">
        <v>420</v>
      </c>
      <c r="Q98" s="368">
        <v>420</v>
      </c>
      <c r="R98" s="368">
        <v>420</v>
      </c>
      <c r="S98" s="368">
        <v>420</v>
      </c>
      <c r="T98" s="368">
        <v>420</v>
      </c>
      <c r="U98" s="368">
        <v>420</v>
      </c>
      <c r="V98" s="368">
        <v>420</v>
      </c>
      <c r="W98" s="368">
        <v>455</v>
      </c>
      <c r="X98" s="368">
        <v>455</v>
      </c>
      <c r="Y98" s="368">
        <v>455</v>
      </c>
      <c r="Z98" s="426" t="s">
        <v>354</v>
      </c>
      <c r="AA98" s="426" t="s">
        <v>354</v>
      </c>
      <c r="AB98" s="426" t="s">
        <v>354</v>
      </c>
      <c r="AC98" s="426" t="s">
        <v>354</v>
      </c>
    </row>
    <row r="99" spans="1:29">
      <c r="A99" s="368" t="s">
        <v>274</v>
      </c>
      <c r="B99" s="368" t="s">
        <v>295</v>
      </c>
      <c r="C99" s="368" t="s">
        <v>231</v>
      </c>
      <c r="D99" s="368" t="s">
        <v>285</v>
      </c>
      <c r="E99" s="370">
        <v>40.481270000000002</v>
      </c>
      <c r="F99" s="370">
        <v>-74.320730999999995</v>
      </c>
      <c r="G99" s="368">
        <v>0</v>
      </c>
      <c r="H99" s="368">
        <v>544</v>
      </c>
      <c r="I99" s="368">
        <v>544</v>
      </c>
      <c r="J99" s="368">
        <v>544</v>
      </c>
      <c r="K99" s="368">
        <v>544</v>
      </c>
      <c r="L99" s="368">
        <v>540</v>
      </c>
      <c r="M99" s="368">
        <v>600</v>
      </c>
      <c r="N99" s="368">
        <v>600</v>
      </c>
      <c r="O99" s="368">
        <v>600</v>
      </c>
      <c r="P99" s="368">
        <v>600</v>
      </c>
      <c r="Q99" s="368">
        <v>600</v>
      </c>
      <c r="R99" s="368">
        <v>600</v>
      </c>
      <c r="S99" s="368">
        <v>600</v>
      </c>
      <c r="T99" s="368">
        <v>600</v>
      </c>
      <c r="U99" s="368">
        <v>600</v>
      </c>
      <c r="V99" s="368">
        <v>600</v>
      </c>
      <c r="W99" s="368">
        <v>623</v>
      </c>
      <c r="X99" s="368">
        <v>0</v>
      </c>
      <c r="Y99" s="368">
        <v>0</v>
      </c>
      <c r="Z99" s="368">
        <v>0</v>
      </c>
      <c r="AA99" s="368">
        <v>0</v>
      </c>
      <c r="AB99" s="368">
        <v>0</v>
      </c>
      <c r="AC99" s="368">
        <v>0</v>
      </c>
    </row>
    <row r="100" spans="1:29">
      <c r="A100" s="368" t="s">
        <v>275</v>
      </c>
      <c r="B100" s="368" t="s">
        <v>295</v>
      </c>
      <c r="C100" s="368" t="s">
        <v>231</v>
      </c>
      <c r="D100" s="368" t="s">
        <v>285</v>
      </c>
      <c r="E100" s="373">
        <v>36.129846000000001</v>
      </c>
      <c r="F100" s="373">
        <v>-96.112184999999997</v>
      </c>
      <c r="G100" s="368">
        <v>0</v>
      </c>
      <c r="H100" s="368">
        <v>0</v>
      </c>
      <c r="I100" s="368">
        <v>0</v>
      </c>
      <c r="J100" s="368">
        <v>0</v>
      </c>
      <c r="K100" s="368">
        <v>0</v>
      </c>
      <c r="L100" s="368">
        <v>470</v>
      </c>
      <c r="M100" s="368">
        <v>525</v>
      </c>
      <c r="N100" s="368">
        <v>520</v>
      </c>
      <c r="O100" s="368">
        <v>520</v>
      </c>
      <c r="P100" s="368">
        <v>0</v>
      </c>
      <c r="Q100" s="368">
        <v>0</v>
      </c>
      <c r="R100" s="368">
        <v>0</v>
      </c>
      <c r="S100" s="368">
        <v>0</v>
      </c>
      <c r="T100" s="368">
        <v>0</v>
      </c>
      <c r="U100" s="368">
        <v>0</v>
      </c>
      <c r="V100" s="368">
        <v>0</v>
      </c>
      <c r="W100" s="368">
        <v>0</v>
      </c>
      <c r="X100" s="368">
        <v>0</v>
      </c>
      <c r="Y100" s="368">
        <v>0</v>
      </c>
      <c r="Z100" s="368">
        <v>0</v>
      </c>
      <c r="AA100" s="368">
        <v>0</v>
      </c>
      <c r="AB100" s="368">
        <v>0</v>
      </c>
      <c r="AC100" s="368">
        <v>0</v>
      </c>
    </row>
    <row r="101" spans="1:29">
      <c r="A101" s="368" t="s">
        <v>276</v>
      </c>
      <c r="B101" s="368" t="s">
        <v>295</v>
      </c>
      <c r="C101" s="368" t="s">
        <v>231</v>
      </c>
      <c r="D101" s="368" t="s">
        <v>285</v>
      </c>
      <c r="E101" s="370">
        <v>40.481659999999998</v>
      </c>
      <c r="F101" s="370">
        <v>-74.320538999999997</v>
      </c>
      <c r="G101" s="368">
        <v>0</v>
      </c>
      <c r="H101" s="368">
        <v>907</v>
      </c>
      <c r="I101" s="368">
        <v>907</v>
      </c>
      <c r="J101" s="368">
        <v>726</v>
      </c>
      <c r="K101" s="368">
        <v>726</v>
      </c>
      <c r="L101" s="368">
        <v>730</v>
      </c>
      <c r="M101" s="368">
        <v>1000</v>
      </c>
      <c r="N101" s="368">
        <v>1000</v>
      </c>
      <c r="O101" s="368">
        <v>1000</v>
      </c>
      <c r="P101" s="368">
        <v>0</v>
      </c>
      <c r="Q101" s="368">
        <v>0</v>
      </c>
      <c r="R101" s="368">
        <v>0</v>
      </c>
      <c r="S101" s="368">
        <v>0</v>
      </c>
      <c r="T101" s="368">
        <v>0</v>
      </c>
      <c r="U101" s="368">
        <v>0</v>
      </c>
      <c r="V101" s="368">
        <v>0</v>
      </c>
      <c r="W101" s="368">
        <v>0</v>
      </c>
      <c r="X101" s="368">
        <v>0</v>
      </c>
      <c r="Y101" s="368">
        <v>0</v>
      </c>
      <c r="Z101" s="368">
        <v>0</v>
      </c>
      <c r="AA101" s="368">
        <v>0</v>
      </c>
      <c r="AB101" s="368">
        <v>0</v>
      </c>
      <c r="AC101" s="368">
        <v>0</v>
      </c>
    </row>
    <row r="102" spans="1:29">
      <c r="A102" s="368" t="s">
        <v>277</v>
      </c>
      <c r="B102" s="368" t="s">
        <v>295</v>
      </c>
      <c r="C102" s="368" t="s">
        <v>231</v>
      </c>
      <c r="D102" s="368" t="s">
        <v>285</v>
      </c>
      <c r="E102" s="370">
        <v>35.979564000000003</v>
      </c>
      <c r="F102" s="370">
        <v>-83.959891999999996</v>
      </c>
      <c r="G102" s="368">
        <v>435</v>
      </c>
      <c r="H102" s="368">
        <v>454</v>
      </c>
      <c r="I102" s="368">
        <v>454</v>
      </c>
      <c r="J102" s="368">
        <v>472</v>
      </c>
      <c r="K102" s="368">
        <v>472</v>
      </c>
      <c r="L102" s="368">
        <v>470</v>
      </c>
      <c r="M102" s="368">
        <v>470</v>
      </c>
      <c r="N102" s="368">
        <v>470</v>
      </c>
      <c r="O102" s="368">
        <v>470</v>
      </c>
      <c r="P102" s="368">
        <v>470</v>
      </c>
      <c r="Q102" s="368">
        <v>470</v>
      </c>
      <c r="R102" s="368">
        <v>470</v>
      </c>
      <c r="S102" s="368">
        <v>550</v>
      </c>
      <c r="T102" s="368">
        <v>550</v>
      </c>
      <c r="U102" s="368">
        <v>550</v>
      </c>
      <c r="V102" s="368">
        <v>550</v>
      </c>
      <c r="W102" s="368">
        <v>597</v>
      </c>
      <c r="X102" s="368">
        <v>0</v>
      </c>
      <c r="Y102" s="368">
        <v>0</v>
      </c>
      <c r="Z102" s="368">
        <v>0</v>
      </c>
      <c r="AA102" s="368">
        <v>0</v>
      </c>
      <c r="AB102" s="368">
        <v>0</v>
      </c>
      <c r="AC102" s="368">
        <v>0</v>
      </c>
    </row>
    <row r="103" spans="1:29">
      <c r="A103" s="368" t="s">
        <v>278</v>
      </c>
      <c r="B103" s="368" t="s">
        <v>295</v>
      </c>
      <c r="C103" s="368" t="s">
        <v>231</v>
      </c>
      <c r="D103" s="368" t="s">
        <v>285</v>
      </c>
      <c r="E103" s="371">
        <v>30.195855999999999</v>
      </c>
      <c r="F103" s="370">
        <v>-81.565618999999998</v>
      </c>
      <c r="G103" s="368">
        <v>544</v>
      </c>
      <c r="H103" s="368">
        <v>558</v>
      </c>
      <c r="I103" s="368">
        <v>558</v>
      </c>
      <c r="J103" s="368">
        <v>581</v>
      </c>
      <c r="K103" s="368">
        <v>581</v>
      </c>
      <c r="L103" s="368">
        <v>580</v>
      </c>
      <c r="M103" s="368">
        <v>710</v>
      </c>
      <c r="N103" s="368">
        <v>620</v>
      </c>
      <c r="O103" s="368">
        <v>620</v>
      </c>
      <c r="P103" s="368">
        <v>620</v>
      </c>
      <c r="Q103" s="368">
        <v>620</v>
      </c>
      <c r="R103" s="368">
        <v>620</v>
      </c>
      <c r="S103" s="368">
        <v>620</v>
      </c>
      <c r="T103" s="368">
        <v>620</v>
      </c>
      <c r="U103" s="368">
        <v>620</v>
      </c>
      <c r="V103" s="368">
        <v>620</v>
      </c>
      <c r="W103" s="368">
        <v>549</v>
      </c>
      <c r="X103" s="368">
        <v>0</v>
      </c>
      <c r="Y103" s="368">
        <v>0</v>
      </c>
      <c r="Z103" s="368">
        <v>0</v>
      </c>
      <c r="AA103" s="368">
        <v>0</v>
      </c>
      <c r="AB103" s="368">
        <v>0</v>
      </c>
      <c r="AC103" s="368">
        <v>0</v>
      </c>
    </row>
    <row r="104" spans="1:29">
      <c r="A104" s="368" t="s">
        <v>279</v>
      </c>
      <c r="B104" s="368" t="s">
        <v>295</v>
      </c>
      <c r="C104" s="368" t="s">
        <v>231</v>
      </c>
      <c r="D104" s="368" t="s">
        <v>285</v>
      </c>
      <c r="E104" s="370">
        <v>34.094273999999999</v>
      </c>
      <c r="F104" s="370">
        <v>-117.532212</v>
      </c>
      <c r="G104" s="368">
        <v>0</v>
      </c>
      <c r="H104" s="368">
        <v>0</v>
      </c>
      <c r="I104" s="368">
        <v>0</v>
      </c>
      <c r="J104" s="368">
        <v>0</v>
      </c>
      <c r="K104" s="368">
        <v>0</v>
      </c>
      <c r="L104" s="368">
        <v>0</v>
      </c>
      <c r="M104" s="368">
        <v>0</v>
      </c>
      <c r="N104" s="368">
        <v>0</v>
      </c>
      <c r="O104" s="368">
        <v>0</v>
      </c>
      <c r="P104" s="368">
        <v>460</v>
      </c>
      <c r="Q104" s="368">
        <v>460</v>
      </c>
      <c r="R104" s="368">
        <v>460</v>
      </c>
      <c r="S104" s="368">
        <v>463</v>
      </c>
      <c r="T104" s="368">
        <v>463</v>
      </c>
      <c r="U104" s="368">
        <v>463</v>
      </c>
      <c r="V104" s="368">
        <v>463</v>
      </c>
      <c r="W104" s="368">
        <v>469</v>
      </c>
      <c r="X104" s="368">
        <v>0</v>
      </c>
      <c r="Y104" s="368">
        <v>0</v>
      </c>
      <c r="Z104" s="368">
        <v>0</v>
      </c>
      <c r="AA104" s="368">
        <v>0</v>
      </c>
      <c r="AB104" s="368">
        <v>0</v>
      </c>
      <c r="AC104" s="368">
        <v>0</v>
      </c>
    </row>
    <row r="105" spans="1:29">
      <c r="A105" s="368" t="s">
        <v>281</v>
      </c>
      <c r="B105" s="368" t="s">
        <v>295</v>
      </c>
      <c r="C105" s="368" t="s">
        <v>231</v>
      </c>
      <c r="D105" s="368" t="s">
        <v>285</v>
      </c>
      <c r="E105" s="370">
        <v>30.083807</v>
      </c>
      <c r="F105" s="370">
        <v>-94.073594</v>
      </c>
      <c r="G105" s="368">
        <v>0</v>
      </c>
      <c r="H105" s="368">
        <v>0</v>
      </c>
      <c r="I105" s="368">
        <v>0</v>
      </c>
      <c r="J105" s="368">
        <v>726</v>
      </c>
      <c r="K105" s="368">
        <v>726</v>
      </c>
      <c r="L105" s="368">
        <v>730</v>
      </c>
      <c r="M105" s="368">
        <v>730</v>
      </c>
      <c r="N105" s="368">
        <v>730</v>
      </c>
      <c r="O105" s="368">
        <v>730</v>
      </c>
      <c r="P105" s="368">
        <v>730</v>
      </c>
      <c r="Q105" s="368">
        <v>730</v>
      </c>
      <c r="R105" s="368">
        <v>730</v>
      </c>
      <c r="S105" s="368">
        <v>730</v>
      </c>
      <c r="T105" s="368">
        <v>730</v>
      </c>
      <c r="U105" s="368">
        <v>730</v>
      </c>
      <c r="V105" s="368">
        <v>602</v>
      </c>
      <c r="W105" s="368">
        <v>655</v>
      </c>
      <c r="X105" s="368">
        <v>0</v>
      </c>
      <c r="Y105" s="368">
        <v>0</v>
      </c>
      <c r="Z105" s="368">
        <v>0</v>
      </c>
      <c r="AA105" s="368">
        <v>0</v>
      </c>
      <c r="AB105" s="368">
        <v>0</v>
      </c>
      <c r="AC105" s="368">
        <v>0</v>
      </c>
    </row>
    <row r="106" spans="1:29">
      <c r="A106" s="368" t="s">
        <v>291</v>
      </c>
      <c r="B106" s="368" t="s">
        <v>295</v>
      </c>
      <c r="C106" s="368" t="s">
        <v>231</v>
      </c>
      <c r="D106" s="368" t="s">
        <v>285</v>
      </c>
      <c r="E106" s="370">
        <v>37.052267000000001</v>
      </c>
      <c r="F106" s="370">
        <v>-88.393547999999996</v>
      </c>
      <c r="G106" s="368">
        <v>0</v>
      </c>
      <c r="H106" s="368">
        <v>0</v>
      </c>
      <c r="I106" s="368">
        <v>0</v>
      </c>
      <c r="J106" s="368">
        <v>295</v>
      </c>
      <c r="K106" s="368">
        <v>295</v>
      </c>
      <c r="L106" s="368">
        <v>300</v>
      </c>
      <c r="M106" s="368">
        <v>300</v>
      </c>
      <c r="N106" s="368">
        <v>300</v>
      </c>
      <c r="O106" s="368">
        <v>300</v>
      </c>
      <c r="P106" s="368">
        <v>300</v>
      </c>
      <c r="Q106" s="368">
        <v>300</v>
      </c>
      <c r="R106" s="368">
        <v>300</v>
      </c>
      <c r="S106" s="368">
        <v>300</v>
      </c>
      <c r="T106" s="368">
        <v>300</v>
      </c>
      <c r="U106" s="368">
        <v>300</v>
      </c>
      <c r="V106" s="368">
        <v>362</v>
      </c>
      <c r="W106" s="368">
        <v>0</v>
      </c>
      <c r="X106" s="368">
        <v>0</v>
      </c>
      <c r="Y106" s="368">
        <v>0</v>
      </c>
      <c r="Z106" s="368">
        <v>0</v>
      </c>
      <c r="AA106" s="368">
        <v>0</v>
      </c>
      <c r="AB106" s="368">
        <v>0</v>
      </c>
      <c r="AC106" s="368">
        <v>0</v>
      </c>
    </row>
    <row r="107" spans="1:29">
      <c r="A107" s="369" t="s">
        <v>292</v>
      </c>
      <c r="B107" s="369" t="s">
        <v>295</v>
      </c>
      <c r="C107" s="369" t="s">
        <v>231</v>
      </c>
      <c r="D107" s="369" t="s">
        <v>285</v>
      </c>
      <c r="E107" s="374">
        <v>41.550677999999998</v>
      </c>
      <c r="F107" s="374">
        <v>-88.084109999999995</v>
      </c>
      <c r="G107" s="369">
        <v>0</v>
      </c>
      <c r="H107" s="369">
        <v>0</v>
      </c>
      <c r="I107" s="369">
        <v>0</v>
      </c>
      <c r="J107" s="369">
        <v>0</v>
      </c>
      <c r="K107" s="369">
        <v>0</v>
      </c>
      <c r="L107" s="369">
        <v>70</v>
      </c>
      <c r="M107" s="369">
        <v>70</v>
      </c>
      <c r="N107" s="369">
        <v>70</v>
      </c>
      <c r="O107" s="369">
        <v>70</v>
      </c>
      <c r="P107" s="369">
        <v>70</v>
      </c>
      <c r="Q107" s="369">
        <v>70</v>
      </c>
      <c r="R107" s="369">
        <v>70</v>
      </c>
      <c r="S107" s="369">
        <v>0</v>
      </c>
      <c r="T107" s="369">
        <v>0</v>
      </c>
      <c r="U107" s="369">
        <v>0</v>
      </c>
      <c r="V107" s="369">
        <v>0</v>
      </c>
      <c r="W107" s="369">
        <v>0</v>
      </c>
      <c r="X107" s="369">
        <v>0</v>
      </c>
      <c r="Y107" s="369">
        <v>0</v>
      </c>
      <c r="Z107" s="369">
        <v>0</v>
      </c>
      <c r="AA107" s="369">
        <v>0</v>
      </c>
      <c r="AB107" s="369">
        <v>0</v>
      </c>
      <c r="AC107" s="369">
        <v>0</v>
      </c>
    </row>
    <row r="108" spans="1:29">
      <c r="A108" s="309" t="s">
        <v>348</v>
      </c>
    </row>
  </sheetData>
  <mergeCells count="1">
    <mergeCell ref="A1:G1"/>
  </mergeCells>
  <pageMargins left="0.511811024" right="0.511811024" top="0.78740157499999996" bottom="0.78740157499999996" header="0.31496062000000002" footer="0.31496062000000002"/>
  <pageSetup orientation="portrait" r:id="rId1"/>
  <headerFooter>
    <oddFooter>&amp;C&amp;1#&amp;"Calibri"&amp;10&amp;K0000FFThis content is Internal.</oddFooter>
  </headerFooter>
  <customProperties>
    <customPr name="_pios_id" r:id="rId2"/>
  </customProperties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4BE6A8-DEE7-4A98-8BE1-07A82EC2B058}">
  <dimension ref="A1:BM79"/>
  <sheetViews>
    <sheetView showGridLines="0" zoomScaleNormal="100" workbookViewId="0">
      <selection activeCell="AB9" sqref="AB9"/>
    </sheetView>
  </sheetViews>
  <sheetFormatPr defaultColWidth="9.1796875" defaultRowHeight="16"/>
  <cols>
    <col min="1" max="1" width="73.26953125" style="309" bestFit="1" customWidth="1"/>
    <col min="2" max="5" width="9.453125" style="309" hidden="1" customWidth="1"/>
    <col min="6" max="6" width="11" style="309" hidden="1" customWidth="1"/>
    <col min="7" max="7" width="10.54296875" style="309" hidden="1" customWidth="1"/>
    <col min="8" max="8" width="10.36328125" style="309" hidden="1" customWidth="1"/>
    <col min="9" max="9" width="10.54296875" style="309" hidden="1" customWidth="1"/>
    <col min="10" max="10" width="11.1796875" style="309" hidden="1" customWidth="1"/>
    <col min="11" max="11" width="10.7265625" style="309" hidden="1" customWidth="1"/>
    <col min="12" max="12" width="10.1796875" style="309" hidden="1" customWidth="1"/>
    <col min="13" max="13" width="10.54296875" style="309" hidden="1" customWidth="1"/>
    <col min="14" max="14" width="11.54296875" style="309" hidden="1" customWidth="1"/>
    <col min="15" max="15" width="11.1796875" style="309" hidden="1" customWidth="1"/>
    <col min="16" max="17" width="11.08984375" style="309" hidden="1" customWidth="1"/>
    <col min="18" max="18" width="11" style="309" hidden="1" customWidth="1"/>
    <col min="19" max="19" width="10.7265625" style="309" hidden="1" customWidth="1"/>
    <col min="20" max="20" width="11.26953125" style="309" hidden="1" customWidth="1"/>
    <col min="21" max="21" width="11.08984375" style="309" hidden="1" customWidth="1"/>
    <col min="22" max="22" width="10.54296875" style="309" hidden="1" customWidth="1"/>
    <col min="23" max="23" width="11.36328125" style="309" customWidth="1"/>
    <col min="24" max="24" width="10.90625" style="309" customWidth="1"/>
    <col min="25" max="25" width="11.26953125" style="309" customWidth="1"/>
    <col min="26" max="27" width="11.26953125" style="309" bestFit="1" customWidth="1"/>
    <col min="28" max="16384" width="9.1796875" style="308"/>
  </cols>
  <sheetData>
    <row r="1" spans="1:65" s="429" customFormat="1">
      <c r="A1" s="486" t="s">
        <v>190</v>
      </c>
      <c r="B1" s="486"/>
      <c r="C1" s="486"/>
      <c r="D1" s="486"/>
      <c r="E1" s="48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</row>
    <row r="2" spans="1:65" s="429" customFormat="1">
      <c r="A2" s="336"/>
      <c r="B2" s="336"/>
      <c r="C2" s="336"/>
      <c r="D2" s="336"/>
      <c r="E2" s="33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</row>
    <row r="3" spans="1:65" s="429" customFormat="1">
      <c r="A3" s="336"/>
      <c r="B3" s="336"/>
      <c r="C3" s="336"/>
      <c r="D3" s="336"/>
      <c r="E3" s="336"/>
      <c r="F3" s="306"/>
      <c r="G3" s="306"/>
      <c r="H3" s="306"/>
      <c r="I3" s="306"/>
      <c r="J3" s="306"/>
      <c r="K3" s="306"/>
      <c r="L3" s="306"/>
      <c r="M3" s="306"/>
      <c r="N3" s="306"/>
      <c r="O3" s="306"/>
      <c r="P3" s="306"/>
      <c r="Q3" s="306"/>
      <c r="R3" s="306"/>
      <c r="S3" s="306"/>
      <c r="T3" s="306"/>
      <c r="U3" s="306"/>
      <c r="V3" s="306"/>
      <c r="W3" s="306"/>
      <c r="X3" s="306"/>
      <c r="Y3" s="306"/>
      <c r="Z3" s="306"/>
      <c r="AA3" s="306"/>
    </row>
    <row r="4" spans="1:65" s="429" customFormat="1">
      <c r="A4" s="336"/>
      <c r="B4" s="336"/>
      <c r="C4" s="336"/>
      <c r="D4" s="336"/>
      <c r="E4" s="336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6"/>
      <c r="V4" s="306"/>
      <c r="W4" s="306"/>
      <c r="X4" s="306"/>
      <c r="Y4" s="306"/>
      <c r="Z4" s="306"/>
      <c r="AA4" s="306"/>
    </row>
    <row r="5" spans="1:65" ht="4.5" customHeight="1">
      <c r="A5" s="307"/>
      <c r="B5" s="308"/>
      <c r="C5" s="308"/>
      <c r="D5" s="308"/>
      <c r="E5" s="308"/>
      <c r="F5" s="308"/>
      <c r="G5" s="308"/>
      <c r="H5" s="308"/>
      <c r="I5" s="308"/>
      <c r="J5" s="308"/>
      <c r="K5" s="308"/>
      <c r="L5" s="308"/>
      <c r="M5" s="308"/>
      <c r="N5" s="308"/>
      <c r="O5" s="308"/>
      <c r="P5" s="308"/>
      <c r="Q5" s="308"/>
      <c r="R5" s="308"/>
      <c r="S5" s="308"/>
      <c r="T5" s="308"/>
      <c r="U5" s="308"/>
      <c r="V5" s="308"/>
      <c r="W5" s="308"/>
      <c r="X5" s="308"/>
      <c r="Y5" s="308"/>
      <c r="Z5" s="308"/>
      <c r="AA5" s="308"/>
    </row>
    <row r="6" spans="1:65" s="448" customFormat="1" ht="15" customHeight="1" thickBot="1">
      <c r="A6" s="240" t="s">
        <v>356</v>
      </c>
      <c r="B6" s="446" t="s">
        <v>167</v>
      </c>
      <c r="C6" s="446" t="s">
        <v>168</v>
      </c>
      <c r="D6" s="446" t="s">
        <v>169</v>
      </c>
      <c r="E6" s="446" t="s">
        <v>181</v>
      </c>
      <c r="F6" s="446" t="s">
        <v>189</v>
      </c>
      <c r="G6" s="446" t="s">
        <v>207</v>
      </c>
      <c r="H6" s="446" t="s">
        <v>209</v>
      </c>
      <c r="I6" s="446" t="s">
        <v>212</v>
      </c>
      <c r="J6" s="446" t="s">
        <v>217</v>
      </c>
      <c r="K6" s="446" t="s">
        <v>219</v>
      </c>
      <c r="L6" s="446" t="s">
        <v>300</v>
      </c>
      <c r="M6" s="446" t="s">
        <v>303</v>
      </c>
      <c r="N6" s="446" t="s">
        <v>305</v>
      </c>
      <c r="O6" s="446" t="s">
        <v>307</v>
      </c>
      <c r="P6" s="446" t="s">
        <v>308</v>
      </c>
      <c r="Q6" s="446" t="s">
        <v>309</v>
      </c>
      <c r="R6" s="446" t="s">
        <v>315</v>
      </c>
      <c r="S6" s="446" t="s">
        <v>317</v>
      </c>
      <c r="T6" s="446" t="s">
        <v>320</v>
      </c>
      <c r="U6" s="446" t="s">
        <v>325</v>
      </c>
      <c r="V6" s="446" t="s">
        <v>333</v>
      </c>
      <c r="W6" s="446" t="s">
        <v>341</v>
      </c>
      <c r="X6" s="446" t="s">
        <v>342</v>
      </c>
      <c r="Y6" s="446" t="s">
        <v>343</v>
      </c>
      <c r="Z6" s="446" t="s">
        <v>345</v>
      </c>
      <c r="AA6" s="446" t="s">
        <v>385</v>
      </c>
    </row>
    <row r="7" spans="1:65" s="449" customFormat="1" ht="15" customHeight="1" thickTop="1">
      <c r="A7" s="170" t="s">
        <v>138</v>
      </c>
      <c r="B7" s="447">
        <v>1484</v>
      </c>
      <c r="C7" s="447">
        <v>1756</v>
      </c>
      <c r="D7" s="447">
        <v>2013</v>
      </c>
      <c r="E7" s="447">
        <v>1404</v>
      </c>
      <c r="F7" s="447">
        <v>1558</v>
      </c>
      <c r="G7" s="447">
        <v>1574</v>
      </c>
      <c r="H7" s="447">
        <v>1465</v>
      </c>
      <c r="I7" s="447">
        <v>1136</v>
      </c>
      <c r="J7" s="447">
        <v>1177</v>
      </c>
      <c r="K7" s="447">
        <v>1318</v>
      </c>
      <c r="L7" s="447">
        <v>2139</v>
      </c>
      <c r="M7" s="447">
        <v>3055.7526858746801</v>
      </c>
      <c r="N7" s="447">
        <v>4318.3484635083123</v>
      </c>
      <c r="O7" s="447">
        <v>5897</v>
      </c>
      <c r="P7" s="447">
        <v>7023.1066279122997</v>
      </c>
      <c r="Q7" s="447">
        <v>5983.1409012827653</v>
      </c>
      <c r="R7" s="447">
        <v>5827.3990098130371</v>
      </c>
      <c r="S7" s="447">
        <v>6680.1932579869954</v>
      </c>
      <c r="T7" s="447">
        <v>5369.1615909225702</v>
      </c>
      <c r="U7" s="447">
        <v>3630.2318512198917</v>
      </c>
      <c r="V7" s="447">
        <v>4322.3310745397148</v>
      </c>
      <c r="W7" s="451">
        <v>3792</v>
      </c>
      <c r="X7" s="451">
        <v>3349</v>
      </c>
      <c r="Y7" s="451">
        <v>2039</v>
      </c>
      <c r="Z7" s="451">
        <v>2813</v>
      </c>
      <c r="AA7" s="451">
        <v>2624</v>
      </c>
    </row>
    <row r="8" spans="1:65" s="452" customFormat="1" ht="15" customHeight="1">
      <c r="A8" s="453" t="s">
        <v>357</v>
      </c>
      <c r="B8" s="208">
        <v>-75.656999999999996</v>
      </c>
      <c r="C8" s="208">
        <v>-88.781000000000006</v>
      </c>
      <c r="D8" s="208">
        <v>-46.423000000000002</v>
      </c>
      <c r="E8" s="208">
        <v>-46.781999999999996</v>
      </c>
      <c r="F8" s="208">
        <v>-66.84</v>
      </c>
      <c r="G8" s="208">
        <v>-73.227000000000004</v>
      </c>
      <c r="H8" s="208">
        <v>-53.981000000000002</v>
      </c>
      <c r="I8" s="208">
        <v>-80.915000000000006</v>
      </c>
      <c r="J8" s="208">
        <v>-114</v>
      </c>
      <c r="K8" s="208">
        <v>-79.194999999999993</v>
      </c>
      <c r="L8" s="208">
        <v>-172.191</v>
      </c>
      <c r="M8" s="208">
        <v>-95.677000000000007</v>
      </c>
      <c r="N8" s="208">
        <v>-251.93199999999999</v>
      </c>
      <c r="O8" s="208">
        <v>-324.20499999999998</v>
      </c>
      <c r="P8" s="208">
        <v>-398.26299999999998</v>
      </c>
      <c r="Q8" s="208">
        <v>-211.16200000000001</v>
      </c>
      <c r="R8" s="208">
        <v>-462.31700000000001</v>
      </c>
      <c r="S8" s="208">
        <v>-559.95299999999997</v>
      </c>
      <c r="T8" s="208">
        <v>-366.26600000000002</v>
      </c>
      <c r="U8" s="208">
        <v>-52.971000000000004</v>
      </c>
      <c r="V8" s="208">
        <v>-449.50099999999998</v>
      </c>
      <c r="W8" s="208">
        <v>-386.01799999999997</v>
      </c>
      <c r="X8" s="208">
        <v>-342.82</v>
      </c>
      <c r="Y8" s="208">
        <v>119.63099999999997</v>
      </c>
      <c r="Z8" s="208">
        <v>-188.392</v>
      </c>
      <c r="AA8" s="208">
        <v>-224</v>
      </c>
      <c r="AB8" s="223"/>
      <c r="AC8" s="223"/>
      <c r="AD8" s="223"/>
      <c r="AE8" s="223"/>
      <c r="AF8" s="223"/>
      <c r="AG8" s="223"/>
      <c r="AH8" s="223"/>
      <c r="AI8" s="223"/>
      <c r="AJ8" s="223"/>
      <c r="AK8" s="223"/>
      <c r="AL8" s="223"/>
      <c r="AM8" s="223"/>
      <c r="AN8" s="223"/>
      <c r="AO8" s="223"/>
      <c r="AP8" s="223"/>
      <c r="AQ8" s="223"/>
      <c r="AR8" s="223"/>
      <c r="AS8" s="223"/>
      <c r="AT8" s="223"/>
      <c r="AU8" s="223"/>
      <c r="AV8" s="223"/>
      <c r="AW8" s="223"/>
      <c r="AX8" s="223"/>
      <c r="AY8" s="223"/>
      <c r="AZ8" s="223"/>
      <c r="BA8" s="223"/>
      <c r="BB8" s="223"/>
      <c r="BC8" s="223"/>
      <c r="BD8" s="223"/>
      <c r="BE8" s="223"/>
      <c r="BF8" s="223"/>
      <c r="BG8" s="223"/>
      <c r="BH8" s="223"/>
      <c r="BI8" s="223"/>
      <c r="BJ8" s="223"/>
      <c r="BK8" s="223"/>
      <c r="BL8" s="223"/>
      <c r="BM8" s="223"/>
    </row>
    <row r="9" spans="1:65" s="452" customFormat="1" ht="15" customHeight="1">
      <c r="A9" s="198" t="s">
        <v>358</v>
      </c>
      <c r="B9" s="213">
        <v>-914.64800000000002</v>
      </c>
      <c r="C9" s="213">
        <v>-956.04300000000001</v>
      </c>
      <c r="D9" s="213">
        <v>-1009.141</v>
      </c>
      <c r="E9" s="213">
        <v>1424.3779999999999</v>
      </c>
      <c r="F9" s="213">
        <v>-1232.6610000000001</v>
      </c>
      <c r="G9" s="213">
        <v>-288.10199999999998</v>
      </c>
      <c r="H9" s="213">
        <v>1143.877</v>
      </c>
      <c r="I9" s="213">
        <v>1947.731</v>
      </c>
      <c r="J9" s="213">
        <v>-1020.106</v>
      </c>
      <c r="K9" s="213">
        <v>-450.428</v>
      </c>
      <c r="L9" s="213">
        <v>833.90899999999999</v>
      </c>
      <c r="M9" s="213">
        <v>695.44</v>
      </c>
      <c r="N9" s="213">
        <v>-2569.4349999999999</v>
      </c>
      <c r="O9" s="213">
        <v>-3041.0410000000002</v>
      </c>
      <c r="P9" s="213">
        <v>-1722.021</v>
      </c>
      <c r="Q9" s="213">
        <v>548.45000000000005</v>
      </c>
      <c r="R9" s="213">
        <v>-1855.769</v>
      </c>
      <c r="S9" s="213">
        <v>-776.71400000000006</v>
      </c>
      <c r="T9" s="213">
        <v>-107.926</v>
      </c>
      <c r="U9" s="213">
        <v>-3.7450000000000001</v>
      </c>
      <c r="V9" s="213">
        <v>-555.46199999999999</v>
      </c>
      <c r="W9" s="213">
        <v>-568.75599999999997</v>
      </c>
      <c r="X9" s="213">
        <v>500.93799999999999</v>
      </c>
      <c r="Y9" s="213">
        <v>1278.779</v>
      </c>
      <c r="Z9" s="213">
        <v>-1077.605</v>
      </c>
      <c r="AA9" s="213">
        <v>-259.36700000000002</v>
      </c>
    </row>
    <row r="10" spans="1:65" s="452" customFormat="1" ht="15" customHeight="1">
      <c r="A10" s="453" t="s">
        <v>359</v>
      </c>
      <c r="B10" s="208">
        <v>-235.256</v>
      </c>
      <c r="C10" s="208">
        <v>-331.178</v>
      </c>
      <c r="D10" s="208">
        <v>-232.488</v>
      </c>
      <c r="E10" s="208">
        <v>-363.44200000000001</v>
      </c>
      <c r="F10" s="208">
        <v>-193.25200000000001</v>
      </c>
      <c r="G10" s="208">
        <v>-372.73099999999999</v>
      </c>
      <c r="H10" s="208">
        <v>-180.24600000000001</v>
      </c>
      <c r="I10" s="208">
        <v>-282.41800000000001</v>
      </c>
      <c r="J10" s="208">
        <v>-147.09100000000001</v>
      </c>
      <c r="K10" s="208">
        <v>-405.25900000000001</v>
      </c>
      <c r="L10" s="208">
        <v>-173.369</v>
      </c>
      <c r="M10" s="208">
        <v>-415.98899999999998</v>
      </c>
      <c r="N10" s="208">
        <v>-120.831</v>
      </c>
      <c r="O10" s="208">
        <v>-381.70100000000002</v>
      </c>
      <c r="P10" s="208">
        <v>-144.25800000000001</v>
      </c>
      <c r="Q10" s="208">
        <v>-522.82500000000005</v>
      </c>
      <c r="R10" s="208">
        <v>-123.768</v>
      </c>
      <c r="S10" s="208">
        <v>-438.517</v>
      </c>
      <c r="T10" s="208">
        <v>-115.88</v>
      </c>
      <c r="U10" s="208">
        <v>-379.05599999999998</v>
      </c>
      <c r="V10" s="208">
        <v>-99.149000000000001</v>
      </c>
      <c r="W10" s="208">
        <v>-331.73099999999999</v>
      </c>
      <c r="X10" s="208">
        <v>-106.419</v>
      </c>
      <c r="Y10" s="208">
        <v>-448.78899999999999</v>
      </c>
      <c r="Z10" s="208">
        <v>-121.413</v>
      </c>
      <c r="AA10" s="208">
        <v>-357.226</v>
      </c>
      <c r="AB10" s="223"/>
      <c r="AC10" s="223"/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  <c r="AS10" s="223"/>
      <c r="AT10" s="223"/>
      <c r="AU10" s="223"/>
      <c r="AV10" s="223"/>
      <c r="AW10" s="223"/>
      <c r="AX10" s="223"/>
      <c r="AY10" s="223"/>
      <c r="AZ10" s="223"/>
      <c r="BA10" s="223"/>
      <c r="BB10" s="223"/>
      <c r="BC10" s="223"/>
      <c r="BD10" s="223"/>
      <c r="BE10" s="223"/>
      <c r="BF10" s="223"/>
      <c r="BG10" s="223"/>
      <c r="BH10" s="223"/>
      <c r="BI10" s="223"/>
      <c r="BJ10" s="223"/>
      <c r="BK10" s="223"/>
      <c r="BL10" s="223"/>
      <c r="BM10" s="223"/>
    </row>
    <row r="11" spans="1:65" s="452" customFormat="1" ht="15" customHeight="1">
      <c r="A11" s="198" t="s">
        <v>360</v>
      </c>
      <c r="B11" s="213">
        <v>-63.213000000000001</v>
      </c>
      <c r="C11" s="213">
        <v>-93.852999999999994</v>
      </c>
      <c r="D11" s="213">
        <v>-59.756999999999998</v>
      </c>
      <c r="E11" s="213">
        <v>-81.84</v>
      </c>
      <c r="F11" s="213">
        <v>-24.405000000000001</v>
      </c>
      <c r="G11" s="213">
        <v>-159.49100000000001</v>
      </c>
      <c r="H11" s="213">
        <v>-37.033000000000001</v>
      </c>
      <c r="I11" s="213">
        <v>-33.75</v>
      </c>
      <c r="J11" s="213">
        <v>-20.219000000000001</v>
      </c>
      <c r="K11" s="213">
        <v>-29.015999999999998</v>
      </c>
      <c r="L11" s="213">
        <v>-143.43100000000001</v>
      </c>
      <c r="M11" s="213">
        <v>-428.36700000000002</v>
      </c>
      <c r="N11" s="213">
        <v>-102.89100000000001</v>
      </c>
      <c r="O11" s="213">
        <v>-753.64499999999998</v>
      </c>
      <c r="P11" s="213">
        <v>-563.57399999999996</v>
      </c>
      <c r="Q11" s="213">
        <v>-1473.01</v>
      </c>
      <c r="R11" s="213">
        <v>-308.55599999999998</v>
      </c>
      <c r="S11" s="213">
        <v>-1371.5830000000001</v>
      </c>
      <c r="T11" s="213">
        <v>-1099.93</v>
      </c>
      <c r="U11" s="213">
        <v>-575.57399999999996</v>
      </c>
      <c r="V11" s="213">
        <v>-183.88800000000001</v>
      </c>
      <c r="W11" s="213">
        <v>-1034.684</v>
      </c>
      <c r="X11" s="213">
        <v>-191.53700000000001</v>
      </c>
      <c r="Y11" s="213">
        <v>-150.02799999999999</v>
      </c>
      <c r="Z11" s="213">
        <v>-568.79200000000003</v>
      </c>
      <c r="AA11" s="213">
        <v>-724.81799999999998</v>
      </c>
    </row>
    <row r="12" spans="1:65" s="452" customFormat="1" ht="15" customHeight="1">
      <c r="A12" s="453" t="s">
        <v>361</v>
      </c>
      <c r="B12" s="208">
        <v>-216.65600000000001</v>
      </c>
      <c r="C12" s="208">
        <v>-299.14699999999999</v>
      </c>
      <c r="D12" s="208">
        <v>-319.03100000000001</v>
      </c>
      <c r="E12" s="208">
        <v>-360.1</v>
      </c>
      <c r="F12" s="208">
        <v>-304.53199999999998</v>
      </c>
      <c r="G12" s="208">
        <v>-423.74099999999999</v>
      </c>
      <c r="H12" s="208">
        <v>-532.36699999999996</v>
      </c>
      <c r="I12" s="208">
        <v>-485.96</v>
      </c>
      <c r="J12" s="208">
        <v>-471.58800000000002</v>
      </c>
      <c r="K12" s="208">
        <v>-270.65899999999999</v>
      </c>
      <c r="L12" s="208">
        <v>-359.62099999999998</v>
      </c>
      <c r="M12" s="208">
        <v>-548.91</v>
      </c>
      <c r="N12" s="208">
        <v>-435.12900000000002</v>
      </c>
      <c r="O12" s="208">
        <v>-565.59400000000005</v>
      </c>
      <c r="P12" s="208">
        <v>-810.35500000000002</v>
      </c>
      <c r="Q12" s="208">
        <v>-1214.9449999999999</v>
      </c>
      <c r="R12" s="208">
        <v>-592.85699999999997</v>
      </c>
      <c r="S12" s="208">
        <v>-958.98199999999997</v>
      </c>
      <c r="T12" s="208">
        <v>-1055.914</v>
      </c>
      <c r="U12" s="208">
        <v>-1684.12</v>
      </c>
      <c r="V12" s="208">
        <v>-954.34799999999996</v>
      </c>
      <c r="W12" s="208">
        <v>-1228.713</v>
      </c>
      <c r="X12" s="208">
        <v>-1485.7139999999999</v>
      </c>
      <c r="Y12" s="208">
        <v>-1540.3530000000001</v>
      </c>
      <c r="Z12" s="208">
        <v>-1083.069</v>
      </c>
      <c r="AA12" s="208">
        <v>-1170.5830000000001</v>
      </c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  <c r="AS12" s="223"/>
      <c r="AT12" s="223"/>
      <c r="AU12" s="223"/>
      <c r="AV12" s="223"/>
      <c r="AW12" s="223"/>
      <c r="AX12" s="223"/>
      <c r="AY12" s="223"/>
      <c r="AZ12" s="223"/>
      <c r="BA12" s="223"/>
      <c r="BB12" s="223"/>
      <c r="BC12" s="223"/>
      <c r="BD12" s="223"/>
      <c r="BE12" s="223"/>
      <c r="BF12" s="223"/>
      <c r="BG12" s="223"/>
      <c r="BH12" s="223"/>
      <c r="BI12" s="223"/>
      <c r="BJ12" s="223"/>
      <c r="BK12" s="223"/>
      <c r="BL12" s="223"/>
      <c r="BM12" s="223"/>
    </row>
    <row r="13" spans="1:65" s="452" customFormat="1" ht="15" customHeight="1">
      <c r="A13" s="198" t="s">
        <v>362</v>
      </c>
      <c r="B13" s="213">
        <v>-4.4640000000000004</v>
      </c>
      <c r="C13" s="213">
        <v>-9.5009999999999994</v>
      </c>
      <c r="D13" s="213">
        <v>-28.181999999999999</v>
      </c>
      <c r="E13" s="213">
        <v>-25.241</v>
      </c>
      <c r="F13" s="213">
        <v>-40.845999999999997</v>
      </c>
      <c r="G13" s="213">
        <v>-60.673000000000002</v>
      </c>
      <c r="H13" s="213">
        <v>-64.234999999999999</v>
      </c>
      <c r="I13" s="213">
        <v>-96.382999999999996</v>
      </c>
      <c r="J13" s="213">
        <v>-100.53</v>
      </c>
      <c r="K13" s="213">
        <v>-82.462999999999994</v>
      </c>
      <c r="L13" s="213">
        <v>-83.444000000000003</v>
      </c>
      <c r="M13" s="213">
        <v>-135.727</v>
      </c>
      <c r="N13" s="213">
        <v>-103.407</v>
      </c>
      <c r="O13" s="213">
        <v>-113.714</v>
      </c>
      <c r="P13" s="213">
        <v>-96.16</v>
      </c>
      <c r="Q13" s="213">
        <v>-128.88300000000001</v>
      </c>
      <c r="R13" s="213">
        <v>-107.901</v>
      </c>
      <c r="S13" s="213">
        <v>-123.943</v>
      </c>
      <c r="T13" s="213">
        <v>-142.60499999999999</v>
      </c>
      <c r="U13" s="213">
        <v>-125.15900000000001</v>
      </c>
      <c r="V13" s="213">
        <v>-119.253</v>
      </c>
      <c r="W13" s="213">
        <v>-123.271</v>
      </c>
      <c r="X13" s="213">
        <v>-157.303</v>
      </c>
      <c r="Y13" s="213">
        <v>-115.57</v>
      </c>
      <c r="Z13" s="213">
        <v>-133.27799999999999</v>
      </c>
      <c r="AA13" s="213">
        <v>-165.93799999999999</v>
      </c>
    </row>
    <row r="14" spans="1:65" s="452" customFormat="1" ht="15" customHeight="1">
      <c r="A14" s="453" t="s">
        <v>363</v>
      </c>
      <c r="B14" s="208">
        <v>-365.88599999999997</v>
      </c>
      <c r="C14" s="208">
        <v>-180.6279999999999</v>
      </c>
      <c r="D14" s="208">
        <v>-228.57700000000011</v>
      </c>
      <c r="E14" s="208">
        <v>-825.57399999999996</v>
      </c>
      <c r="F14" s="208">
        <v>-262.69599999999991</v>
      </c>
      <c r="G14" s="208">
        <v>-347.23000000000008</v>
      </c>
      <c r="H14" s="208">
        <v>15.284999999999997</v>
      </c>
      <c r="I14" s="208">
        <v>-352.995</v>
      </c>
      <c r="J14" s="208">
        <v>-247.49499999999995</v>
      </c>
      <c r="K14" s="208">
        <v>107.50499999999994</v>
      </c>
      <c r="L14" s="208">
        <v>525.33800000000008</v>
      </c>
      <c r="M14" s="208">
        <v>-202.8466858746803</v>
      </c>
      <c r="N14" s="208">
        <v>-20.159463508312228</v>
      </c>
      <c r="O14" s="208">
        <v>-1012.9759999999995</v>
      </c>
      <c r="P14" s="208">
        <v>163.9743720877006</v>
      </c>
      <c r="Q14" s="208">
        <v>1611.7140987172343</v>
      </c>
      <c r="R14" s="208">
        <v>-726.17500981303681</v>
      </c>
      <c r="S14" s="208">
        <v>-478.54725798699496</v>
      </c>
      <c r="T14" s="208">
        <v>-58.029590922570065</v>
      </c>
      <c r="U14" s="208">
        <v>-341.70085121989177</v>
      </c>
      <c r="V14" s="208">
        <v>-846.92307453971478</v>
      </c>
      <c r="W14" s="208">
        <v>150.32199999999983</v>
      </c>
      <c r="X14" s="208">
        <v>600.322</v>
      </c>
      <c r="Y14" s="208">
        <v>-3.2540000000001124</v>
      </c>
      <c r="Z14" s="208">
        <v>-250.0089999999999</v>
      </c>
      <c r="AA14" s="208">
        <v>366.57799999999986</v>
      </c>
      <c r="AB14" s="223"/>
      <c r="AC14" s="223"/>
      <c r="AD14" s="223"/>
      <c r="AE14" s="223"/>
      <c r="AF14" s="223"/>
      <c r="AG14" s="223"/>
      <c r="AH14" s="223"/>
      <c r="AI14" s="223"/>
      <c r="AJ14" s="223"/>
      <c r="AK14" s="223"/>
      <c r="AL14" s="223"/>
      <c r="AM14" s="223"/>
      <c r="AN14" s="223"/>
      <c r="AO14" s="223"/>
      <c r="AP14" s="223"/>
      <c r="AQ14" s="223"/>
      <c r="AR14" s="223"/>
      <c r="AS14" s="223"/>
      <c r="AT14" s="223"/>
      <c r="AU14" s="223"/>
      <c r="AV14" s="223"/>
      <c r="AW14" s="223"/>
      <c r="AX14" s="223"/>
      <c r="AY14" s="223"/>
      <c r="AZ14" s="223"/>
      <c r="BA14" s="223"/>
      <c r="BB14" s="223"/>
      <c r="BC14" s="223"/>
      <c r="BD14" s="223"/>
      <c r="BE14" s="223"/>
      <c r="BF14" s="223"/>
      <c r="BG14" s="223"/>
      <c r="BH14" s="223"/>
      <c r="BI14" s="223"/>
      <c r="BJ14" s="223"/>
      <c r="BK14" s="223"/>
      <c r="BL14" s="223"/>
      <c r="BM14" s="223"/>
    </row>
    <row r="15" spans="1:65" s="449" customFormat="1" ht="15" customHeight="1">
      <c r="A15" s="170" t="s">
        <v>356</v>
      </c>
      <c r="B15" s="451">
        <v>-391.77999999999986</v>
      </c>
      <c r="C15" s="451">
        <v>-203.13099999999986</v>
      </c>
      <c r="D15" s="451">
        <v>89.40100000000001</v>
      </c>
      <c r="E15" s="451">
        <v>1125.3989999999999</v>
      </c>
      <c r="F15" s="451">
        <v>-567.23199999999986</v>
      </c>
      <c r="G15" s="451">
        <v>-151.19500000000022</v>
      </c>
      <c r="H15" s="451">
        <v>1756.3</v>
      </c>
      <c r="I15" s="451">
        <v>1751.31</v>
      </c>
      <c r="J15" s="451">
        <v>-944.029</v>
      </c>
      <c r="K15" s="451">
        <v>108.48499999999999</v>
      </c>
      <c r="L15" s="451">
        <v>2566.1909999999998</v>
      </c>
      <c r="M15" s="451">
        <v>1923.6759999999997</v>
      </c>
      <c r="N15" s="451">
        <v>714.56400000000031</v>
      </c>
      <c r="O15" s="451">
        <v>-295.87599999999964</v>
      </c>
      <c r="P15" s="451">
        <v>3452.4500000000012</v>
      </c>
      <c r="Q15" s="451">
        <v>4592.4799999999996</v>
      </c>
      <c r="R15" s="451">
        <v>1650.056</v>
      </c>
      <c r="S15" s="451">
        <v>1971.9540000000009</v>
      </c>
      <c r="T15" s="451">
        <v>2422.6109999999999</v>
      </c>
      <c r="U15" s="451">
        <v>467.90600000000006</v>
      </c>
      <c r="V15" s="451">
        <v>1113.8070000000002</v>
      </c>
      <c r="W15" s="451">
        <v>269.14899999999977</v>
      </c>
      <c r="X15" s="451">
        <v>2166.4670000000006</v>
      </c>
      <c r="Y15" s="451">
        <v>1179.4160000000002</v>
      </c>
      <c r="Z15" s="451">
        <v>-609.55799999999977</v>
      </c>
      <c r="AA15" s="451">
        <v>88.645999999999503</v>
      </c>
    </row>
    <row r="16" spans="1:65" s="430" customFormat="1" ht="15" customHeight="1">
      <c r="A16" s="427"/>
      <c r="B16" s="427"/>
      <c r="C16" s="427"/>
      <c r="D16" s="427"/>
      <c r="E16" s="427"/>
      <c r="F16" s="428"/>
      <c r="G16" s="428"/>
      <c r="H16" s="428"/>
      <c r="I16" s="428"/>
      <c r="J16" s="428"/>
      <c r="K16" s="428"/>
      <c r="L16" s="428"/>
      <c r="M16" s="428"/>
      <c r="N16" s="428"/>
      <c r="O16" s="428"/>
      <c r="P16" s="428"/>
      <c r="Q16" s="428"/>
      <c r="R16" s="428"/>
      <c r="S16" s="428"/>
      <c r="T16" s="428"/>
      <c r="U16" s="428"/>
      <c r="V16" s="428"/>
      <c r="W16" s="428"/>
      <c r="X16" s="428"/>
      <c r="Y16" s="428"/>
      <c r="Z16" s="428"/>
      <c r="AA16" s="428"/>
    </row>
    <row r="17" spans="1:65" s="448" customFormat="1" ht="15" customHeight="1" thickBot="1">
      <c r="A17" s="240" t="s">
        <v>364</v>
      </c>
      <c r="B17" s="446" t="s">
        <v>167</v>
      </c>
      <c r="C17" s="446" t="s">
        <v>168</v>
      </c>
      <c r="D17" s="446" t="s">
        <v>169</v>
      </c>
      <c r="E17" s="446" t="s">
        <v>181</v>
      </c>
      <c r="F17" s="446" t="s">
        <v>189</v>
      </c>
      <c r="G17" s="446" t="s">
        <v>207</v>
      </c>
      <c r="H17" s="446" t="s">
        <v>209</v>
      </c>
      <c r="I17" s="446" t="s">
        <v>212</v>
      </c>
      <c r="J17" s="446" t="s">
        <v>217</v>
      </c>
      <c r="K17" s="446" t="s">
        <v>219</v>
      </c>
      <c r="L17" s="446" t="s">
        <v>300</v>
      </c>
      <c r="M17" s="446" t="s">
        <v>303</v>
      </c>
      <c r="N17" s="446" t="s">
        <v>305</v>
      </c>
      <c r="O17" s="446" t="s">
        <v>307</v>
      </c>
      <c r="P17" s="446" t="s">
        <v>308</v>
      </c>
      <c r="Q17" s="446" t="s">
        <v>309</v>
      </c>
      <c r="R17" s="446" t="s">
        <v>315</v>
      </c>
      <c r="S17" s="446" t="s">
        <v>317</v>
      </c>
      <c r="T17" s="446" t="s">
        <v>320</v>
      </c>
      <c r="U17" s="446" t="s">
        <v>325</v>
      </c>
      <c r="V17" s="446" t="s">
        <v>333</v>
      </c>
      <c r="W17" s="446" t="s">
        <v>341</v>
      </c>
      <c r="X17" s="446" t="s">
        <v>342</v>
      </c>
      <c r="Y17" s="446" t="s">
        <v>343</v>
      </c>
      <c r="Z17" s="446" t="s">
        <v>345</v>
      </c>
      <c r="AA17" s="446" t="s">
        <v>385</v>
      </c>
    </row>
    <row r="18" spans="1:65" s="449" customFormat="1" ht="15" customHeight="1" thickTop="1">
      <c r="A18" s="170" t="s">
        <v>375</v>
      </c>
      <c r="B18" s="450">
        <v>-204.05699999999999</v>
      </c>
      <c r="C18" s="450">
        <v>453.08499999999998</v>
      </c>
      <c r="D18" s="450">
        <v>33.36</v>
      </c>
      <c r="E18" s="450">
        <v>1717.2950000000001</v>
      </c>
      <c r="F18" s="450">
        <v>-356.66399999999999</v>
      </c>
      <c r="G18" s="450">
        <v>544.08100000000002</v>
      </c>
      <c r="H18" s="450">
        <v>1615.44</v>
      </c>
      <c r="I18" s="450">
        <v>-160.065</v>
      </c>
      <c r="J18" s="450">
        <v>1161.2059999999999</v>
      </c>
      <c r="K18" s="450">
        <v>166.36099999999999</v>
      </c>
      <c r="L18" s="450">
        <v>2485.61</v>
      </c>
      <c r="M18" s="450">
        <v>2594.7289999999998</v>
      </c>
      <c r="N18" s="450">
        <v>1568.748</v>
      </c>
      <c r="O18" s="450">
        <v>550.36400000000003</v>
      </c>
      <c r="P18" s="450">
        <v>2576.0700000000002</v>
      </c>
      <c r="Q18" s="450">
        <v>7821.7510000000002</v>
      </c>
      <c r="R18" s="450">
        <v>2320.2310000000002</v>
      </c>
      <c r="S18" s="450">
        <v>3857.444</v>
      </c>
      <c r="T18" s="450">
        <v>3248.3220000000001</v>
      </c>
      <c r="U18" s="450">
        <v>1724.3409999999999</v>
      </c>
      <c r="V18" s="450">
        <v>1963.6859999999999</v>
      </c>
      <c r="W18" s="451">
        <v>3216.837</v>
      </c>
      <c r="X18" s="451">
        <v>2344.8850000000002</v>
      </c>
      <c r="Y18" s="451">
        <v>3613.3020000000001</v>
      </c>
      <c r="Z18" s="451">
        <v>831.29</v>
      </c>
      <c r="AA18" s="451">
        <v>1935.5309999999999</v>
      </c>
    </row>
    <row r="19" spans="1:65" s="452" customFormat="1" ht="15" customHeight="1">
      <c r="A19" s="453" t="s">
        <v>365</v>
      </c>
      <c r="B19" s="208">
        <v>174.923</v>
      </c>
      <c r="C19" s="208">
        <v>307.75400000000002</v>
      </c>
      <c r="D19" s="208">
        <v>580.70899999999995</v>
      </c>
      <c r="E19" s="208">
        <v>448.73700000000002</v>
      </c>
      <c r="F19" s="208">
        <v>292.39100000000002</v>
      </c>
      <c r="G19" s="208">
        <v>131.625</v>
      </c>
      <c r="H19" s="208">
        <v>746.59199999999998</v>
      </c>
      <c r="I19" s="208">
        <v>2506.136</v>
      </c>
      <c r="J19" s="208">
        <v>1155.556</v>
      </c>
      <c r="K19" s="208">
        <v>587.279</v>
      </c>
      <c r="L19" s="208">
        <v>543.471</v>
      </c>
      <c r="M19" s="208">
        <v>937.85199999999998</v>
      </c>
      <c r="N19" s="208">
        <v>557.66399999999999</v>
      </c>
      <c r="O19" s="208">
        <v>440.67899999999997</v>
      </c>
      <c r="P19" s="208">
        <v>1361.9269999999999</v>
      </c>
      <c r="Q19" s="208">
        <v>649.81399999999996</v>
      </c>
      <c r="R19" s="208">
        <v>1047.4780000000001</v>
      </c>
      <c r="S19" s="208">
        <v>253.96899999999999</v>
      </c>
      <c r="T19" s="208">
        <v>496.435</v>
      </c>
      <c r="U19" s="208">
        <v>1790.6469999999999</v>
      </c>
      <c r="V19" s="208">
        <v>1372.722</v>
      </c>
      <c r="W19" s="208">
        <v>1372.0440000000001</v>
      </c>
      <c r="X19" s="208">
        <v>2943.0169999999998</v>
      </c>
      <c r="Y19" s="208">
        <v>1535.8610000000001</v>
      </c>
      <c r="Z19" s="208">
        <v>368.91899999999998</v>
      </c>
      <c r="AA19" s="208">
        <v>216.87100000000001</v>
      </c>
      <c r="AB19" s="223"/>
      <c r="AC19" s="223"/>
      <c r="AD19" s="223"/>
      <c r="AE19" s="223"/>
      <c r="AF19" s="223"/>
      <c r="AG19" s="223"/>
      <c r="AH19" s="223"/>
      <c r="AI19" s="223"/>
      <c r="AJ19" s="223"/>
      <c r="AK19" s="223"/>
      <c r="AL19" s="223"/>
      <c r="AM19" s="223"/>
      <c r="AN19" s="223"/>
      <c r="AO19" s="223"/>
      <c r="AP19" s="223"/>
      <c r="AQ19" s="223"/>
      <c r="AR19" s="223"/>
      <c r="AS19" s="223"/>
      <c r="AT19" s="223"/>
      <c r="AU19" s="223"/>
      <c r="AV19" s="223"/>
      <c r="AW19" s="223"/>
      <c r="AX19" s="223"/>
      <c r="AY19" s="223"/>
      <c r="AZ19" s="223"/>
      <c r="BA19" s="223"/>
      <c r="BB19" s="223"/>
      <c r="BC19" s="223"/>
      <c r="BD19" s="223"/>
      <c r="BE19" s="223"/>
      <c r="BF19" s="223"/>
      <c r="BG19" s="223"/>
      <c r="BH19" s="223"/>
      <c r="BI19" s="223"/>
      <c r="BJ19" s="223"/>
      <c r="BK19" s="223"/>
      <c r="BL19" s="223"/>
      <c r="BM19" s="223"/>
    </row>
    <row r="20" spans="1:65" s="452" customFormat="1" ht="15" customHeight="1">
      <c r="A20" s="198" t="s">
        <v>366</v>
      </c>
      <c r="B20" s="213">
        <v>-141.52600000000001</v>
      </c>
      <c r="C20" s="213">
        <v>-655.322</v>
      </c>
      <c r="D20" s="213">
        <v>-177.45500000000001</v>
      </c>
      <c r="E20" s="213">
        <v>-655.29200000000003</v>
      </c>
      <c r="F20" s="213">
        <v>-157.58099999999999</v>
      </c>
      <c r="G20" s="213">
        <v>-342.48700000000002</v>
      </c>
      <c r="H20" s="213">
        <v>-9.1300000000000008</v>
      </c>
      <c r="I20" s="213">
        <v>-12.417999999999999</v>
      </c>
      <c r="J20" s="213">
        <v>-2688.6729999999998</v>
      </c>
      <c r="K20" s="213">
        <v>-292.03300000000002</v>
      </c>
      <c r="L20" s="213">
        <v>-19.824999999999999</v>
      </c>
      <c r="M20" s="213">
        <v>-924.26800000000003</v>
      </c>
      <c r="N20" s="213">
        <v>-873.31200000000001</v>
      </c>
      <c r="O20" s="213">
        <v>-607.61099999999999</v>
      </c>
      <c r="P20" s="213">
        <v>420.96800000000002</v>
      </c>
      <c r="Q20" s="213">
        <v>-2535.2570000000001</v>
      </c>
      <c r="R20" s="213">
        <v>-1016.895</v>
      </c>
      <c r="S20" s="213">
        <v>-1056.5340000000001</v>
      </c>
      <c r="T20" s="213">
        <v>-123.627</v>
      </c>
      <c r="U20" s="213">
        <v>-1237.8030000000001</v>
      </c>
      <c r="V20" s="213">
        <v>-1149</v>
      </c>
      <c r="W20" s="213">
        <v>-2967.748</v>
      </c>
      <c r="X20" s="213">
        <v>-1478.4179999999999</v>
      </c>
      <c r="Y20" s="213">
        <v>-2313.8240000000001</v>
      </c>
      <c r="Z20" s="213">
        <v>-593.41999999999996</v>
      </c>
      <c r="AA20" s="213">
        <v>-727.23500000000001</v>
      </c>
    </row>
    <row r="21" spans="1:65" s="452" customFormat="1" ht="15" customHeight="1">
      <c r="A21" s="453" t="s">
        <v>367</v>
      </c>
      <c r="B21" s="208">
        <v>-216.65600000000001</v>
      </c>
      <c r="C21" s="208">
        <v>-299.14699999999999</v>
      </c>
      <c r="D21" s="208">
        <v>-319.03100000000001</v>
      </c>
      <c r="E21" s="208">
        <v>-360.1</v>
      </c>
      <c r="F21" s="208">
        <v>-304.53199999999998</v>
      </c>
      <c r="G21" s="208">
        <v>-423.74099999999999</v>
      </c>
      <c r="H21" s="208">
        <v>-532.36699999999996</v>
      </c>
      <c r="I21" s="208">
        <v>-485.96</v>
      </c>
      <c r="J21" s="208">
        <v>-471.58800000000002</v>
      </c>
      <c r="K21" s="208">
        <v>-270.65899999999999</v>
      </c>
      <c r="L21" s="208">
        <v>-359.62099999999998</v>
      </c>
      <c r="M21" s="208">
        <v>-548.91</v>
      </c>
      <c r="N21" s="208">
        <v>-435.12900000000002</v>
      </c>
      <c r="O21" s="208">
        <v>-565.59400000000005</v>
      </c>
      <c r="P21" s="208">
        <v>-810.35500000000002</v>
      </c>
      <c r="Q21" s="208">
        <v>-1214.9449999999999</v>
      </c>
      <c r="R21" s="208">
        <v>-592.85699999999997</v>
      </c>
      <c r="S21" s="208">
        <v>-958.98199999999997</v>
      </c>
      <c r="T21" s="208">
        <v>-1055.914</v>
      </c>
      <c r="U21" s="208">
        <v>-1684.12</v>
      </c>
      <c r="V21" s="208">
        <v>-954.34799999999996</v>
      </c>
      <c r="W21" s="208">
        <v>-1228.713</v>
      </c>
      <c r="X21" s="208">
        <v>-1485.7139999999999</v>
      </c>
      <c r="Y21" s="208">
        <v>-1540.3530000000001</v>
      </c>
      <c r="Z21" s="208">
        <v>-1083.069</v>
      </c>
      <c r="AA21" s="208">
        <v>-1170.5830000000001</v>
      </c>
      <c r="AB21" s="223"/>
      <c r="AC21" s="223"/>
      <c r="AD21" s="223"/>
      <c r="AE21" s="223"/>
      <c r="AF21" s="223"/>
      <c r="AG21" s="223"/>
      <c r="AH21" s="223"/>
      <c r="AI21" s="223"/>
      <c r="AJ21" s="223"/>
      <c r="AK21" s="223"/>
      <c r="AL21" s="223"/>
      <c r="AM21" s="223"/>
      <c r="AN21" s="223"/>
      <c r="AO21" s="223"/>
      <c r="AP21" s="223"/>
      <c r="AQ21" s="223"/>
      <c r="AR21" s="223"/>
      <c r="AS21" s="223"/>
      <c r="AT21" s="223"/>
      <c r="AU21" s="223"/>
      <c r="AV21" s="223"/>
      <c r="AW21" s="223"/>
      <c r="AX21" s="223"/>
      <c r="AY21" s="223"/>
      <c r="AZ21" s="223"/>
      <c r="BA21" s="223"/>
      <c r="BB21" s="223"/>
      <c r="BC21" s="223"/>
      <c r="BD21" s="223"/>
      <c r="BE21" s="223"/>
      <c r="BF21" s="223"/>
      <c r="BG21" s="223"/>
      <c r="BH21" s="223"/>
      <c r="BI21" s="223"/>
      <c r="BJ21" s="223"/>
      <c r="BK21" s="223"/>
      <c r="BL21" s="223"/>
      <c r="BM21" s="223"/>
    </row>
    <row r="22" spans="1:65" s="452" customFormat="1" ht="15" customHeight="1">
      <c r="A22" s="198" t="s">
        <v>368</v>
      </c>
      <c r="B22" s="213">
        <v>-4.4640000000000004</v>
      </c>
      <c r="C22" s="213">
        <v>-9.5009999999999994</v>
      </c>
      <c r="D22" s="213">
        <v>-28.181999999999999</v>
      </c>
      <c r="E22" s="213">
        <v>-25.241</v>
      </c>
      <c r="F22" s="213">
        <v>-9.0630000000000006</v>
      </c>
      <c r="G22" s="213">
        <v>-26.024999999999999</v>
      </c>
      <c r="H22" s="213">
        <v>-29.353000000000002</v>
      </c>
      <c r="I22" s="213">
        <v>-35.872</v>
      </c>
      <c r="J22" s="213">
        <v>-37.612000000000002</v>
      </c>
      <c r="K22" s="213">
        <v>-24.463999999999999</v>
      </c>
      <c r="L22" s="213">
        <v>-20.989000000000001</v>
      </c>
      <c r="M22" s="213">
        <v>-71.185000000000002</v>
      </c>
      <c r="N22" s="213">
        <v>-37.104999999999997</v>
      </c>
      <c r="O22" s="213">
        <v>-45.39</v>
      </c>
      <c r="P22" s="213">
        <v>-25.527000000000001</v>
      </c>
      <c r="Q22" s="213">
        <v>-58.287999999999997</v>
      </c>
      <c r="R22" s="213">
        <v>-36.213999999999999</v>
      </c>
      <c r="S22" s="213">
        <v>-38.22</v>
      </c>
      <c r="T22" s="213">
        <v>-53.902999999999999</v>
      </c>
      <c r="U22" s="213">
        <v>-61.045000000000002</v>
      </c>
      <c r="V22" s="213">
        <v>-27.661000000000001</v>
      </c>
      <c r="W22" s="213">
        <v>-31.815999999999999</v>
      </c>
      <c r="X22" s="213">
        <v>-31.530999999999999</v>
      </c>
      <c r="Y22" s="213">
        <v>-36.186999999999998</v>
      </c>
      <c r="Z22" s="213">
        <v>-26.431999999999999</v>
      </c>
      <c r="AA22" s="213">
        <v>-54.994999999999997</v>
      </c>
    </row>
    <row r="23" spans="1:65" s="452" customFormat="1" ht="15" customHeight="1">
      <c r="A23" s="453" t="s">
        <v>369</v>
      </c>
      <c r="B23" s="208">
        <v>0</v>
      </c>
      <c r="C23" s="208">
        <v>0</v>
      </c>
      <c r="D23" s="208">
        <v>0</v>
      </c>
      <c r="E23" s="208">
        <v>0</v>
      </c>
      <c r="F23" s="208">
        <v>-31.783000000000001</v>
      </c>
      <c r="G23" s="208">
        <v>-34.648000000000003</v>
      </c>
      <c r="H23" s="208">
        <v>-34.881999999999998</v>
      </c>
      <c r="I23" s="208">
        <v>-60.511000000000003</v>
      </c>
      <c r="J23" s="208">
        <v>-62.917999999999999</v>
      </c>
      <c r="K23" s="208">
        <v>-57.999000000000002</v>
      </c>
      <c r="L23" s="208">
        <v>-62.454999999999998</v>
      </c>
      <c r="M23" s="208">
        <v>-64.542000000000002</v>
      </c>
      <c r="N23" s="208">
        <v>-66.302000000000007</v>
      </c>
      <c r="O23" s="208">
        <v>-68.323999999999998</v>
      </c>
      <c r="P23" s="208">
        <v>-70.632999999999996</v>
      </c>
      <c r="Q23" s="208">
        <v>-70.594999999999999</v>
      </c>
      <c r="R23" s="208">
        <v>-71.686999999999998</v>
      </c>
      <c r="S23" s="208">
        <v>-85.722999999999999</v>
      </c>
      <c r="T23" s="208">
        <v>-88.701999999999998</v>
      </c>
      <c r="U23" s="208">
        <v>-64.114000000000004</v>
      </c>
      <c r="V23" s="208">
        <v>-91.591999999999999</v>
      </c>
      <c r="W23" s="208">
        <v>-91.454999999999998</v>
      </c>
      <c r="X23" s="208">
        <v>-125.77200000000001</v>
      </c>
      <c r="Y23" s="208">
        <v>-79.382999999999996</v>
      </c>
      <c r="Z23" s="208">
        <v>-106.846</v>
      </c>
      <c r="AA23" s="208">
        <v>-110.943</v>
      </c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3"/>
      <c r="AS23" s="223"/>
      <c r="AT23" s="223"/>
      <c r="AU23" s="223"/>
      <c r="AV23" s="223"/>
      <c r="AW23" s="223"/>
      <c r="AX23" s="223"/>
      <c r="AY23" s="223"/>
      <c r="AZ23" s="223"/>
      <c r="BA23" s="223"/>
      <c r="BB23" s="223"/>
      <c r="BC23" s="223"/>
      <c r="BD23" s="223"/>
      <c r="BE23" s="223"/>
      <c r="BF23" s="223"/>
      <c r="BG23" s="223"/>
      <c r="BH23" s="223"/>
      <c r="BI23" s="223"/>
      <c r="BJ23" s="223"/>
      <c r="BK23" s="223"/>
      <c r="BL23" s="223"/>
      <c r="BM23" s="223"/>
    </row>
    <row r="24" spans="1:65" s="449" customFormat="1" ht="15" customHeight="1">
      <c r="A24" s="170" t="s">
        <v>376</v>
      </c>
      <c r="B24" s="450">
        <v>-391.78000000000003</v>
      </c>
      <c r="C24" s="450">
        <v>-203.13100000000006</v>
      </c>
      <c r="D24" s="450">
        <v>89.400999999999911</v>
      </c>
      <c r="E24" s="450">
        <v>1125.3990000000003</v>
      </c>
      <c r="F24" s="450">
        <v>-567.23199999999997</v>
      </c>
      <c r="G24" s="450">
        <v>-151.19499999999999</v>
      </c>
      <c r="H24" s="450">
        <v>1756.3</v>
      </c>
      <c r="I24" s="450">
        <v>1751.3099999999997</v>
      </c>
      <c r="J24" s="450">
        <v>-944.029</v>
      </c>
      <c r="K24" s="450">
        <v>108.48499999999999</v>
      </c>
      <c r="L24" s="450">
        <v>2566.1910000000003</v>
      </c>
      <c r="M24" s="450">
        <v>1923.6759999999999</v>
      </c>
      <c r="N24" s="450">
        <v>714.56400000000031</v>
      </c>
      <c r="O24" s="450">
        <v>-295.87600000000003</v>
      </c>
      <c r="P24" s="450">
        <v>3452.4500000000003</v>
      </c>
      <c r="Q24" s="450">
        <v>4592.4800000000014</v>
      </c>
      <c r="R24" s="450">
        <v>1650.0560000000005</v>
      </c>
      <c r="S24" s="450">
        <v>1971.9539999999997</v>
      </c>
      <c r="T24" s="450">
        <v>2422.6110000000008</v>
      </c>
      <c r="U24" s="450">
        <v>467.90599999999961</v>
      </c>
      <c r="V24" s="450">
        <v>1113.8069999999998</v>
      </c>
      <c r="W24" s="451">
        <v>269.14900000000034</v>
      </c>
      <c r="X24" s="451">
        <v>2166.4670000000006</v>
      </c>
      <c r="Y24" s="451">
        <v>1179.4160000000004</v>
      </c>
      <c r="Z24" s="451">
        <v>-609.55800000000011</v>
      </c>
      <c r="AA24" s="451">
        <f>SUM(AA18:AA23)</f>
        <v>88.64599999999983</v>
      </c>
    </row>
    <row r="26" spans="1:65" ht="14.25" customHeight="1">
      <c r="A26" s="298" t="s">
        <v>377</v>
      </c>
    </row>
    <row r="27" spans="1:65" s="430" customFormat="1" ht="14.25" customHeight="1">
      <c r="A27" s="298" t="s">
        <v>378</v>
      </c>
      <c r="B27" s="309"/>
      <c r="C27" s="309"/>
      <c r="D27" s="309"/>
      <c r="E27" s="309"/>
      <c r="F27" s="323"/>
      <c r="G27" s="323"/>
      <c r="H27" s="323"/>
      <c r="I27" s="323"/>
      <c r="J27" s="323"/>
      <c r="K27" s="323"/>
      <c r="L27" s="323"/>
      <c r="M27" s="323"/>
      <c r="N27" s="323"/>
      <c r="O27" s="323"/>
      <c r="P27" s="323"/>
      <c r="Q27" s="323"/>
      <c r="R27" s="323"/>
      <c r="S27" s="323"/>
      <c r="T27" s="323"/>
      <c r="U27" s="323"/>
      <c r="V27" s="323"/>
      <c r="W27" s="323"/>
      <c r="X27" s="323"/>
      <c r="Y27" s="323"/>
      <c r="Z27" s="323"/>
      <c r="AA27" s="323"/>
    </row>
    <row r="29" spans="1:65" ht="4.5" customHeight="1">
      <c r="F29" s="308"/>
      <c r="G29" s="308"/>
      <c r="H29" s="308"/>
      <c r="I29" s="308"/>
      <c r="J29" s="308"/>
      <c r="K29" s="308"/>
      <c r="L29" s="308"/>
      <c r="M29" s="308"/>
      <c r="N29" s="308"/>
      <c r="O29" s="308"/>
      <c r="P29" s="308"/>
      <c r="Q29" s="308"/>
      <c r="R29" s="308"/>
      <c r="S29" s="308"/>
      <c r="T29" s="308"/>
      <c r="U29" s="308"/>
      <c r="V29" s="308"/>
      <c r="W29" s="308"/>
      <c r="X29" s="308"/>
      <c r="Y29" s="308"/>
      <c r="Z29" s="308"/>
      <c r="AA29" s="308"/>
    </row>
    <row r="30" spans="1:65" ht="14.25" customHeight="1"/>
    <row r="35" spans="1:27" ht="14.25" customHeight="1"/>
    <row r="37" spans="1:27" ht="14.25" customHeight="1"/>
    <row r="38" spans="1:27" s="430" customFormat="1" ht="14.25" customHeight="1">
      <c r="A38" s="309"/>
      <c r="B38" s="309"/>
      <c r="C38" s="309"/>
      <c r="D38" s="309"/>
      <c r="E38" s="309"/>
      <c r="F38" s="323"/>
      <c r="G38" s="323"/>
      <c r="H38" s="323"/>
      <c r="I38" s="323"/>
      <c r="J38" s="323"/>
      <c r="K38" s="323"/>
      <c r="L38" s="323"/>
      <c r="M38" s="323"/>
      <c r="N38" s="323"/>
      <c r="O38" s="323"/>
      <c r="P38" s="323"/>
      <c r="Q38" s="323"/>
      <c r="R38" s="323"/>
      <c r="S38" s="323"/>
      <c r="T38" s="323"/>
      <c r="U38" s="323"/>
      <c r="V38" s="323"/>
      <c r="W38" s="323"/>
      <c r="X38" s="323"/>
      <c r="Y38" s="323"/>
      <c r="Z38" s="323"/>
      <c r="AA38" s="323"/>
    </row>
    <row r="39" spans="1:27" ht="14.25" customHeight="1"/>
    <row r="40" spans="1:27" s="430" customFormat="1" ht="14.25" customHeight="1">
      <c r="A40" s="309"/>
      <c r="B40" s="309"/>
      <c r="C40" s="309"/>
      <c r="D40" s="309"/>
      <c r="E40" s="309"/>
      <c r="F40" s="323"/>
      <c r="G40" s="323"/>
      <c r="H40" s="323"/>
      <c r="I40" s="323"/>
      <c r="J40" s="323"/>
      <c r="K40" s="323"/>
      <c r="L40" s="323"/>
      <c r="M40" s="323"/>
      <c r="N40" s="323"/>
      <c r="O40" s="323"/>
      <c r="P40" s="323"/>
      <c r="Q40" s="323"/>
      <c r="R40" s="323"/>
      <c r="S40" s="323"/>
      <c r="T40" s="323"/>
      <c r="U40" s="323"/>
      <c r="V40" s="323"/>
      <c r="W40" s="323"/>
      <c r="X40" s="323"/>
      <c r="Y40" s="323"/>
      <c r="Z40" s="323"/>
      <c r="AA40" s="323"/>
    </row>
    <row r="42" spans="1:27" ht="4.5" customHeight="1">
      <c r="F42" s="308"/>
      <c r="G42" s="308"/>
      <c r="H42" s="308"/>
      <c r="I42" s="308"/>
      <c r="J42" s="308"/>
      <c r="K42" s="308"/>
      <c r="L42" s="308"/>
      <c r="M42" s="308"/>
      <c r="N42" s="308"/>
      <c r="O42" s="308"/>
      <c r="P42" s="308"/>
      <c r="Q42" s="308"/>
      <c r="R42" s="308"/>
      <c r="S42" s="308"/>
      <c r="T42" s="308"/>
      <c r="U42" s="308"/>
      <c r="V42" s="308"/>
      <c r="W42" s="308"/>
      <c r="X42" s="308"/>
      <c r="Y42" s="308"/>
      <c r="Z42" s="308"/>
      <c r="AA42" s="308"/>
    </row>
    <row r="43" spans="1:27" ht="14.25" customHeight="1"/>
    <row r="48" spans="1:27" ht="14.25" customHeight="1"/>
    <row r="50" spans="1:27" ht="14.25" customHeight="1"/>
    <row r="51" spans="1:27" s="430" customFormat="1" ht="14.25" customHeight="1">
      <c r="A51" s="309"/>
      <c r="B51" s="309"/>
      <c r="C51" s="309"/>
      <c r="D51" s="309"/>
      <c r="E51" s="309"/>
      <c r="F51" s="323"/>
      <c r="G51" s="323"/>
      <c r="H51" s="323"/>
      <c r="I51" s="323"/>
      <c r="J51" s="323"/>
      <c r="K51" s="323"/>
      <c r="L51" s="323"/>
      <c r="M51" s="323"/>
      <c r="N51" s="323"/>
      <c r="O51" s="323"/>
      <c r="P51" s="323"/>
      <c r="Q51" s="323"/>
      <c r="R51" s="323"/>
      <c r="S51" s="323"/>
      <c r="T51" s="323"/>
      <c r="U51" s="323"/>
      <c r="V51" s="323"/>
      <c r="W51" s="323"/>
      <c r="X51" s="323"/>
      <c r="Y51" s="323"/>
      <c r="Z51" s="323"/>
      <c r="AA51" s="323"/>
    </row>
    <row r="52" spans="1:27" ht="14.25" customHeight="1"/>
    <row r="53" spans="1:27" s="430" customFormat="1" ht="14.25" customHeight="1">
      <c r="A53" s="309"/>
      <c r="B53" s="309"/>
      <c r="C53" s="309"/>
      <c r="D53" s="309"/>
      <c r="E53" s="309"/>
      <c r="F53" s="323"/>
      <c r="G53" s="323"/>
      <c r="H53" s="323"/>
      <c r="I53" s="323"/>
      <c r="J53" s="323"/>
      <c r="K53" s="323"/>
      <c r="L53" s="323"/>
      <c r="M53" s="323"/>
      <c r="N53" s="323"/>
      <c r="O53" s="323"/>
      <c r="P53" s="323"/>
      <c r="Q53" s="323"/>
      <c r="R53" s="323"/>
      <c r="S53" s="323"/>
      <c r="T53" s="323"/>
      <c r="U53" s="323"/>
      <c r="V53" s="323"/>
      <c r="W53" s="323"/>
      <c r="X53" s="323"/>
      <c r="Y53" s="323"/>
      <c r="Z53" s="323"/>
      <c r="AA53" s="323"/>
    </row>
    <row r="55" spans="1:27" ht="14.25" customHeight="1"/>
    <row r="67" spans="8:8" ht="14.25" customHeight="1"/>
    <row r="69" spans="8:8">
      <c r="H69" s="332"/>
    </row>
    <row r="70" spans="8:8">
      <c r="H70" s="332"/>
    </row>
    <row r="71" spans="8:8">
      <c r="H71" s="332"/>
    </row>
    <row r="72" spans="8:8">
      <c r="H72" s="332"/>
    </row>
    <row r="73" spans="8:8">
      <c r="H73" s="332"/>
    </row>
    <row r="74" spans="8:8">
      <c r="H74" s="332"/>
    </row>
    <row r="75" spans="8:8">
      <c r="H75" s="332"/>
    </row>
    <row r="76" spans="8:8">
      <c r="H76" s="332"/>
    </row>
    <row r="79" spans="8:8" ht="14.25" customHeight="1"/>
  </sheetData>
  <mergeCells count="1">
    <mergeCell ref="A1:E1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&amp;C&amp;1#&amp;"Calibri"&amp;10&amp;K0000FFThis content is Internal.</oddFooter>
  </headerFooter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4:M57"/>
  <sheetViews>
    <sheetView showGridLines="0" zoomScale="70" zoomScaleNormal="70" workbookViewId="0">
      <selection activeCell="I11" sqref="I11"/>
    </sheetView>
  </sheetViews>
  <sheetFormatPr defaultColWidth="9.1796875" defaultRowHeight="15"/>
  <cols>
    <col min="1" max="1" width="4.453125" style="81" customWidth="1"/>
    <col min="2" max="2" width="23" style="81" customWidth="1"/>
    <col min="3" max="3" width="11.453125" style="81" customWidth="1"/>
    <col min="4" max="11" width="9.1796875" style="81"/>
    <col min="12" max="12" width="12.54296875" style="81" bestFit="1" customWidth="1"/>
    <col min="13" max="16384" width="9.1796875" style="81"/>
  </cols>
  <sheetData>
    <row r="4" spans="2:13" ht="26.25" customHeight="1"/>
    <row r="5" spans="2:13" ht="26.25" customHeight="1"/>
    <row r="6" spans="2:13" ht="19.5" customHeight="1">
      <c r="B6" s="95" t="s">
        <v>183</v>
      </c>
      <c r="C6" s="88"/>
      <c r="D6" s="88"/>
      <c r="E6" s="88"/>
      <c r="F6" s="88"/>
      <c r="G6" s="88"/>
      <c r="H6" s="88"/>
      <c r="I6" s="88"/>
      <c r="J6" s="89"/>
      <c r="K6" s="89"/>
      <c r="L6" s="89"/>
      <c r="M6" s="89"/>
    </row>
    <row r="7" spans="2:13" ht="16.5" customHeight="1">
      <c r="B7" s="90" t="s">
        <v>170</v>
      </c>
      <c r="C7" s="90"/>
      <c r="D7" s="90"/>
      <c r="E7" s="90"/>
      <c r="F7" s="90"/>
      <c r="G7" s="90"/>
      <c r="H7" s="90"/>
      <c r="I7" s="90"/>
      <c r="J7" s="89"/>
      <c r="K7" s="89"/>
      <c r="L7" s="89"/>
      <c r="M7" s="89"/>
    </row>
    <row r="8" spans="2:13" ht="18.75" customHeight="1">
      <c r="B8" s="87" t="s">
        <v>171</v>
      </c>
      <c r="C8" s="90"/>
      <c r="D8" s="90"/>
      <c r="E8" s="90"/>
      <c r="F8" s="90"/>
      <c r="G8" s="90"/>
      <c r="H8" s="90"/>
      <c r="I8" s="90"/>
      <c r="J8" s="89"/>
      <c r="K8" s="89"/>
      <c r="L8" s="89"/>
      <c r="M8" s="89"/>
    </row>
    <row r="9" spans="2:13" ht="19.5" customHeight="1">
      <c r="B9" s="87" t="s">
        <v>172</v>
      </c>
      <c r="C9" s="90"/>
      <c r="D9" s="90"/>
      <c r="E9" s="90"/>
      <c r="F9" s="90"/>
      <c r="G9" s="90"/>
      <c r="H9" s="90"/>
      <c r="I9" s="90"/>
      <c r="J9" s="89"/>
      <c r="K9" s="89"/>
      <c r="L9" s="89"/>
      <c r="M9" s="89"/>
    </row>
    <row r="10" spans="2:13" ht="18" customHeight="1">
      <c r="B10" s="87" t="s">
        <v>173</v>
      </c>
      <c r="C10" s="90"/>
      <c r="D10" s="90"/>
      <c r="E10" s="90"/>
      <c r="F10" s="90"/>
      <c r="G10" s="90"/>
      <c r="H10" s="90"/>
      <c r="I10" s="90"/>
      <c r="J10" s="89"/>
      <c r="K10" s="89"/>
      <c r="L10" s="89"/>
      <c r="M10" s="89"/>
    </row>
    <row r="11" spans="2:13" ht="18.75" customHeight="1">
      <c r="B11" s="87" t="s">
        <v>174</v>
      </c>
      <c r="C11" s="90"/>
      <c r="D11" s="90"/>
      <c r="E11" s="90"/>
      <c r="F11" s="90"/>
      <c r="G11" s="90"/>
      <c r="H11" s="90"/>
      <c r="I11" s="90"/>
      <c r="J11" s="89"/>
      <c r="K11" s="89"/>
      <c r="L11" s="89"/>
      <c r="M11" s="89"/>
    </row>
    <row r="12" spans="2:13" ht="19.5" customHeight="1">
      <c r="B12" s="87" t="s">
        <v>175</v>
      </c>
      <c r="C12" s="90"/>
      <c r="D12" s="90"/>
      <c r="E12" s="90"/>
      <c r="F12" s="90"/>
      <c r="G12" s="90"/>
      <c r="H12" s="90"/>
      <c r="I12" s="90"/>
      <c r="J12" s="89"/>
      <c r="K12" s="89"/>
      <c r="L12" s="91"/>
      <c r="M12" s="89"/>
    </row>
    <row r="13" spans="2:13" ht="19.5" customHeight="1">
      <c r="B13" s="87" t="s">
        <v>182</v>
      </c>
      <c r="C13" s="90"/>
      <c r="D13" s="90"/>
      <c r="E13" s="90"/>
      <c r="F13" s="90"/>
      <c r="G13" s="90"/>
      <c r="H13" s="90"/>
      <c r="I13" s="90"/>
      <c r="J13" s="89"/>
      <c r="K13" s="89"/>
      <c r="L13" s="91"/>
      <c r="M13" s="89"/>
    </row>
    <row r="14" spans="2:13" ht="16.5" customHeight="1">
      <c r="B14" s="92"/>
      <c r="C14" s="93"/>
      <c r="D14" s="93"/>
      <c r="E14" s="93"/>
      <c r="F14" s="93"/>
      <c r="G14" s="93"/>
      <c r="H14" s="93"/>
      <c r="I14" s="93"/>
      <c r="J14" s="94"/>
      <c r="K14" s="94"/>
      <c r="L14" s="94"/>
      <c r="M14" s="94"/>
    </row>
    <row r="15" spans="2:13" ht="21" customHeight="1">
      <c r="B15" s="95" t="s">
        <v>150</v>
      </c>
      <c r="C15" s="96"/>
      <c r="D15" s="97"/>
      <c r="E15" s="97"/>
      <c r="F15" s="97"/>
      <c r="G15" s="97"/>
      <c r="H15" s="97"/>
      <c r="I15" s="97"/>
    </row>
    <row r="16" spans="2:13" ht="15.75" customHeight="1">
      <c r="B16" s="98"/>
      <c r="C16" s="96"/>
      <c r="D16" s="97"/>
      <c r="E16" s="97"/>
      <c r="F16" s="97"/>
      <c r="G16" s="97"/>
      <c r="H16" s="97"/>
      <c r="I16" s="97"/>
    </row>
    <row r="17" spans="2:13">
      <c r="B17" s="98"/>
      <c r="C17" s="96"/>
      <c r="D17" s="97"/>
      <c r="E17" s="97"/>
      <c r="F17" s="99"/>
      <c r="G17" s="97"/>
      <c r="H17" s="97"/>
      <c r="I17" s="97"/>
    </row>
    <row r="18" spans="2:13" ht="18" customHeight="1">
      <c r="B18" s="98"/>
      <c r="C18" s="100" t="s">
        <v>149</v>
      </c>
      <c r="D18" s="96"/>
      <c r="E18" s="97"/>
      <c r="F18" s="97"/>
      <c r="G18" s="97"/>
      <c r="H18" s="97"/>
      <c r="I18" s="97"/>
      <c r="J18" s="97"/>
    </row>
    <row r="19" spans="2:13" ht="8.5" customHeight="1">
      <c r="B19" s="97"/>
      <c r="C19" s="101"/>
      <c r="D19" s="97"/>
      <c r="E19" s="97"/>
      <c r="F19" s="97"/>
      <c r="G19" s="97"/>
      <c r="H19" s="97"/>
      <c r="I19" s="97"/>
    </row>
    <row r="20" spans="2:13">
      <c r="B20" s="66"/>
      <c r="C20" s="101"/>
      <c r="D20" s="97"/>
      <c r="E20" s="97"/>
      <c r="F20" s="97"/>
      <c r="G20" s="97"/>
      <c r="H20" s="97"/>
      <c r="I20" s="97"/>
    </row>
    <row r="21" spans="2:13" ht="13.5" customHeight="1">
      <c r="B21" s="78"/>
      <c r="C21" s="78"/>
      <c r="D21" s="78"/>
      <c r="E21" s="78"/>
      <c r="F21" s="78"/>
      <c r="G21" s="78"/>
      <c r="H21" s="78"/>
      <c r="I21" s="78"/>
    </row>
    <row r="22" spans="2:13" ht="14.25" customHeight="1">
      <c r="B22" s="78"/>
      <c r="C22" s="78"/>
      <c r="D22" s="78"/>
      <c r="E22" s="78"/>
      <c r="F22" s="78"/>
      <c r="G22" s="78"/>
      <c r="H22" s="78"/>
      <c r="I22" s="78"/>
    </row>
    <row r="23" spans="2:13">
      <c r="B23" s="78"/>
      <c r="C23" s="78"/>
      <c r="D23" s="78"/>
      <c r="E23" s="78"/>
      <c r="F23" s="78"/>
      <c r="G23" s="78"/>
      <c r="H23" s="78"/>
      <c r="I23" s="78"/>
    </row>
    <row r="24" spans="2:13" ht="12" customHeight="1">
      <c r="B24" s="78"/>
      <c r="C24" s="78"/>
      <c r="D24" s="78"/>
      <c r="E24" s="78"/>
      <c r="F24" s="78"/>
      <c r="G24" s="78"/>
      <c r="H24" s="78"/>
      <c r="I24" s="78"/>
    </row>
    <row r="25" spans="2:13" ht="19.399999999999999" customHeight="1">
      <c r="B25" s="97"/>
      <c r="C25" s="82"/>
      <c r="D25" s="82"/>
      <c r="E25" s="82"/>
      <c r="F25" s="82"/>
      <c r="G25" s="82"/>
      <c r="H25" s="82"/>
      <c r="I25" s="82"/>
      <c r="J25" s="82"/>
      <c r="K25" s="82"/>
      <c r="L25" s="82"/>
      <c r="M25" s="82"/>
    </row>
    <row r="26" spans="2:13">
      <c r="B26" s="82"/>
      <c r="C26" s="82"/>
      <c r="D26" s="82"/>
      <c r="E26" s="82"/>
      <c r="F26" s="82"/>
      <c r="G26" s="82"/>
      <c r="H26" s="82"/>
      <c r="I26" s="82"/>
      <c r="J26" s="82"/>
      <c r="K26" s="82"/>
      <c r="L26" s="82"/>
      <c r="M26" s="82"/>
    </row>
    <row r="27" spans="2:13">
      <c r="B27" s="82"/>
      <c r="C27" s="82"/>
      <c r="D27" s="82"/>
      <c r="E27" s="82"/>
      <c r="F27" s="82"/>
      <c r="G27" s="82"/>
      <c r="H27" s="82"/>
      <c r="I27" s="82"/>
      <c r="J27" s="82"/>
      <c r="K27" s="82"/>
      <c r="L27" s="82"/>
      <c r="M27" s="82"/>
    </row>
    <row r="28" spans="2:13">
      <c r="B28" s="82"/>
      <c r="C28" s="82"/>
      <c r="D28" s="82"/>
      <c r="E28" s="82"/>
      <c r="F28" s="82"/>
      <c r="G28" s="82"/>
      <c r="H28" s="82"/>
      <c r="I28" s="82"/>
      <c r="J28" s="82"/>
      <c r="K28" s="82"/>
      <c r="L28" s="82"/>
      <c r="M28" s="82"/>
    </row>
    <row r="29" spans="2:13" ht="20.5" customHeight="1"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</row>
    <row r="30" spans="2:13">
      <c r="B30" s="414"/>
      <c r="D30" s="81" t="s">
        <v>218</v>
      </c>
    </row>
    <row r="31" spans="2:13">
      <c r="B31" s="415"/>
    </row>
    <row r="32" spans="2:13">
      <c r="B32" s="415"/>
    </row>
    <row r="33" spans="2:2">
      <c r="B33" s="415"/>
    </row>
    <row r="34" spans="2:2">
      <c r="B34" s="415"/>
    </row>
    <row r="35" spans="2:2">
      <c r="B35" s="415"/>
    </row>
    <row r="36" spans="2:2">
      <c r="B36" s="415"/>
    </row>
    <row r="37" spans="2:2">
      <c r="B37" s="415"/>
    </row>
    <row r="38" spans="2:2">
      <c r="B38" s="414"/>
    </row>
    <row r="39" spans="2:2">
      <c r="B39" s="415"/>
    </row>
    <row r="40" spans="2:2">
      <c r="B40" s="415"/>
    </row>
    <row r="41" spans="2:2">
      <c r="B41" s="415"/>
    </row>
    <row r="42" spans="2:2">
      <c r="B42" s="415"/>
    </row>
    <row r="43" spans="2:2">
      <c r="B43" s="415"/>
    </row>
    <row r="44" spans="2:2">
      <c r="B44" s="415"/>
    </row>
    <row r="45" spans="2:2">
      <c r="B45" s="414"/>
    </row>
    <row r="46" spans="2:2">
      <c r="B46" s="415"/>
    </row>
    <row r="47" spans="2:2">
      <c r="B47" s="415"/>
    </row>
    <row r="48" spans="2:2">
      <c r="B48" s="415"/>
    </row>
    <row r="49" spans="2:2">
      <c r="B49" s="415"/>
    </row>
    <row r="50" spans="2:2">
      <c r="B50" s="415"/>
    </row>
    <row r="51" spans="2:2">
      <c r="B51" s="416"/>
    </row>
    <row r="52" spans="2:2">
      <c r="B52" s="414"/>
    </row>
    <row r="53" spans="2:2">
      <c r="B53" s="415"/>
    </row>
    <row r="54" spans="2:2">
      <c r="B54" s="415"/>
    </row>
    <row r="55" spans="2:2">
      <c r="B55" s="415"/>
    </row>
    <row r="56" spans="2:2">
      <c r="B56" s="415"/>
    </row>
    <row r="57" spans="2:2">
      <c r="B57" s="415"/>
    </row>
  </sheetData>
  <phoneticPr fontId="6" type="noConversion"/>
  <pageMargins left="0.78740157480314965" right="0.78740157480314965" top="0.98425196850393704" bottom="0.98425196850393704" header="0.51181102362204722" footer="0.51181102362204722"/>
  <pageSetup paperSize="9" scale="77" orientation="landscape" r:id="rId1"/>
  <headerFooter alignWithMargins="0">
    <oddFooter>&amp;C&amp;1#&amp;"Calibri"&amp;10&amp;K0000FFThis content is Internal.</oddFooter>
  </headerFooter>
  <colBreaks count="1" manualBreakCount="1">
    <brk id="14" max="1048575" man="1"/>
  </colBreaks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3:M59"/>
  <sheetViews>
    <sheetView showGridLines="0" showRowColHeaders="0" topLeftCell="A41" zoomScaleNormal="100" workbookViewId="0">
      <selection activeCell="I48" sqref="I48"/>
    </sheetView>
  </sheetViews>
  <sheetFormatPr defaultColWidth="9.1796875" defaultRowHeight="13.5"/>
  <cols>
    <col min="1" max="1" width="10.1796875" style="2" customWidth="1"/>
    <col min="2" max="2" width="23.1796875" style="2" customWidth="1"/>
    <col min="3" max="3" width="12.1796875" style="2" customWidth="1"/>
    <col min="4" max="4" width="8.1796875" style="2" customWidth="1"/>
    <col min="5" max="5" width="22.453125" style="2" customWidth="1"/>
    <col min="6" max="6" width="6.81640625" style="2" customWidth="1"/>
    <col min="7" max="7" width="13.81640625" style="2" customWidth="1"/>
    <col min="8" max="8" width="7" style="2" customWidth="1"/>
    <col min="9" max="16384" width="9.1796875" style="2"/>
  </cols>
  <sheetData>
    <row r="3" spans="2:12" ht="58.5" customHeight="1"/>
    <row r="4" spans="2:12" ht="15" customHeight="1">
      <c r="B4" s="66" t="s">
        <v>55</v>
      </c>
    </row>
    <row r="5" spans="2:12" ht="15">
      <c r="B5" s="97" t="s">
        <v>176</v>
      </c>
    </row>
    <row r="7" spans="2:12" ht="15">
      <c r="B7" s="97" t="s">
        <v>177</v>
      </c>
    </row>
    <row r="10" spans="2:12" ht="18.75" customHeight="1"/>
    <row r="11" spans="2:12">
      <c r="L11" s="21"/>
    </row>
    <row r="20" ht="6" customHeight="1"/>
    <row r="40" spans="1:13" ht="26.25" customHeight="1">
      <c r="B40" s="116" t="s">
        <v>153</v>
      </c>
      <c r="C40" s="81"/>
      <c r="D40" s="81"/>
      <c r="E40" s="81"/>
      <c r="F40" s="81"/>
      <c r="G40" s="117"/>
      <c r="H40" s="117"/>
      <c r="I40" s="117" t="s">
        <v>152</v>
      </c>
      <c r="J40" s="81"/>
    </row>
    <row r="41" spans="1:13" ht="24.75" customHeight="1"/>
    <row r="42" spans="1:13" ht="11.25" hidden="1" customHeight="1"/>
    <row r="43" spans="1:13" ht="54" hidden="1" customHeight="1">
      <c r="A43" s="16"/>
      <c r="B43" s="27"/>
    </row>
    <row r="44" spans="1:13" ht="18" hidden="1" customHeight="1">
      <c r="B44" s="11"/>
    </row>
    <row r="45" spans="1:13" ht="18.75" customHeight="1">
      <c r="B45" s="116" t="s">
        <v>151</v>
      </c>
      <c r="C45" s="116"/>
      <c r="D45" s="116"/>
      <c r="E45" s="116"/>
      <c r="F45" s="116"/>
      <c r="G45" s="116"/>
      <c r="H45" s="116"/>
      <c r="I45" s="22"/>
      <c r="J45" s="22"/>
      <c r="K45" s="22"/>
      <c r="L45" s="22"/>
      <c r="M45" s="22"/>
    </row>
    <row r="46" spans="1:13" ht="33.75" customHeight="1" thickBot="1">
      <c r="B46" s="477" t="s">
        <v>71</v>
      </c>
      <c r="C46" s="477"/>
      <c r="D46" s="477"/>
      <c r="E46" s="477"/>
      <c r="F46" s="478"/>
      <c r="G46" s="478"/>
      <c r="H46" s="478"/>
      <c r="I46" s="478"/>
      <c r="J46" s="478"/>
      <c r="K46" s="478"/>
      <c r="L46" s="478"/>
      <c r="M46" s="478"/>
    </row>
    <row r="47" spans="1:13" ht="29.25" customHeight="1">
      <c r="B47" s="246"/>
      <c r="C47" s="247" t="s">
        <v>49</v>
      </c>
      <c r="D47" s="248"/>
      <c r="E47" s="249" t="s">
        <v>50</v>
      </c>
      <c r="F47" s="24"/>
      <c r="G47" s="25"/>
      <c r="H47" s="26"/>
    </row>
    <row r="48" spans="1:13" ht="20">
      <c r="B48" s="250" t="s">
        <v>178</v>
      </c>
      <c r="C48" s="251" t="s">
        <v>79</v>
      </c>
      <c r="D48" s="252"/>
      <c r="E48" s="253">
        <v>0</v>
      </c>
      <c r="F48" s="24"/>
      <c r="G48" s="25"/>
      <c r="H48" s="26"/>
    </row>
    <row r="49" spans="2:9" ht="20">
      <c r="B49" s="254" t="s">
        <v>179</v>
      </c>
      <c r="C49" s="255" t="s">
        <v>100</v>
      </c>
      <c r="D49" s="256"/>
      <c r="E49" s="257">
        <v>0</v>
      </c>
      <c r="F49" s="26"/>
      <c r="G49" s="25"/>
      <c r="H49" s="24"/>
    </row>
    <row r="50" spans="2:9" ht="18.5">
      <c r="B50" s="250" t="s">
        <v>30</v>
      </c>
      <c r="C50" s="253">
        <v>0</v>
      </c>
      <c r="D50" s="252"/>
      <c r="E50" s="251" t="s">
        <v>82</v>
      </c>
      <c r="F50" s="26"/>
      <c r="G50" s="25"/>
      <c r="H50" s="24"/>
    </row>
    <row r="51" spans="2:9" ht="20">
      <c r="B51" s="254" t="s">
        <v>180</v>
      </c>
      <c r="C51" s="257">
        <v>0</v>
      </c>
      <c r="D51" s="256"/>
      <c r="E51" s="255" t="s">
        <v>86</v>
      </c>
      <c r="F51" s="26"/>
      <c r="G51" s="25"/>
      <c r="H51" s="24"/>
    </row>
    <row r="52" spans="2:9" ht="18.5">
      <c r="B52" s="250" t="s">
        <v>70</v>
      </c>
      <c r="C52" s="253">
        <v>0</v>
      </c>
      <c r="D52" s="252"/>
      <c r="E52" s="251" t="s">
        <v>81</v>
      </c>
      <c r="F52" s="26"/>
      <c r="G52" s="25"/>
      <c r="H52" s="24"/>
    </row>
    <row r="53" spans="2:9" ht="18.5">
      <c r="B53" s="254" t="s">
        <v>31</v>
      </c>
      <c r="C53" s="257" t="s">
        <v>59</v>
      </c>
      <c r="D53" s="256"/>
      <c r="E53" s="255" t="s">
        <v>80</v>
      </c>
      <c r="F53" s="26"/>
      <c r="G53" s="25"/>
      <c r="H53" s="24"/>
    </row>
    <row r="54" spans="2:9" ht="18.5">
      <c r="B54" s="250" t="s">
        <v>101</v>
      </c>
      <c r="C54" s="253" t="s">
        <v>102</v>
      </c>
      <c r="D54" s="252"/>
      <c r="E54" s="251" t="s">
        <v>105</v>
      </c>
      <c r="F54" s="26"/>
      <c r="G54" s="25"/>
      <c r="H54" s="24"/>
    </row>
    <row r="55" spans="2:9" ht="17.25" customHeight="1">
      <c r="B55" s="254" t="s">
        <v>103</v>
      </c>
      <c r="C55" s="257" t="s">
        <v>104</v>
      </c>
      <c r="D55" s="256"/>
      <c r="E55" s="255" t="s">
        <v>80</v>
      </c>
      <c r="F55" s="23"/>
      <c r="H55" s="23"/>
    </row>
    <row r="56" spans="2:9" ht="30" customHeight="1">
      <c r="B56" s="479" t="s">
        <v>324</v>
      </c>
      <c r="C56" s="479"/>
      <c r="D56" s="479"/>
      <c r="E56" s="479"/>
      <c r="F56" s="480"/>
      <c r="G56" s="480"/>
      <c r="H56" s="480"/>
      <c r="I56" s="480"/>
    </row>
    <row r="57" spans="2:9" ht="12.75" customHeight="1">
      <c r="B57" s="479"/>
      <c r="C57" s="479"/>
      <c r="D57" s="479"/>
      <c r="E57" s="479"/>
      <c r="F57" s="480"/>
      <c r="G57" s="480"/>
      <c r="H57" s="480"/>
      <c r="I57" s="480"/>
    </row>
    <row r="58" spans="2:9" ht="13.5" customHeight="1">
      <c r="B58" s="479" t="s">
        <v>216</v>
      </c>
      <c r="C58" s="479"/>
      <c r="D58" s="479"/>
      <c r="E58" s="479"/>
      <c r="F58" s="480"/>
      <c r="G58" s="480"/>
      <c r="H58" s="480"/>
      <c r="I58" s="480"/>
    </row>
    <row r="59" spans="2:9">
      <c r="B59" s="479"/>
      <c r="C59" s="479"/>
      <c r="D59" s="479"/>
      <c r="E59" s="479"/>
      <c r="F59" s="480"/>
      <c r="G59" s="480"/>
      <c r="H59" s="480"/>
      <c r="I59" s="480"/>
    </row>
  </sheetData>
  <mergeCells count="5">
    <mergeCell ref="B46:M46"/>
    <mergeCell ref="B56:E57"/>
    <mergeCell ref="B58:E59"/>
    <mergeCell ref="F56:I57"/>
    <mergeCell ref="F58:I59"/>
  </mergeCells>
  <phoneticPr fontId="6" type="noConversion"/>
  <hyperlinks>
    <hyperlink ref="I40" r:id="rId1" xr:uid="{00000000-0004-0000-0200-000000000000}"/>
  </hyperlinks>
  <pageMargins left="0.35433070866141736" right="0.31496062992125984" top="0.39370078740157483" bottom="0.23622047244094491" header="0.35433070866141736" footer="0.27559055118110237"/>
  <pageSetup paperSize="9" scale="63" orientation="landscape" r:id="rId2"/>
  <headerFooter alignWithMargins="0">
    <oddFooter>&amp;C&amp;1#&amp;"Calibri"&amp;10&amp;K0000FFThis content is Internal.</oddFooter>
  </headerFooter>
  <customProperties>
    <customPr name="_pios_id" r:id="rId3"/>
  </customProperties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3:AE69"/>
  <sheetViews>
    <sheetView showGridLines="0" topLeftCell="A5" zoomScale="85" zoomScaleNormal="85" zoomScaleSheetLayoutView="90" workbookViewId="0">
      <selection activeCell="AE14" sqref="AE14"/>
    </sheetView>
  </sheetViews>
  <sheetFormatPr defaultColWidth="9.1796875" defaultRowHeight="15"/>
  <cols>
    <col min="1" max="1" width="2.1796875" style="63" customWidth="1"/>
    <col min="2" max="2" width="20.54296875" style="63" bestFit="1" customWidth="1"/>
    <col min="3" max="3" width="9.54296875" style="63" customWidth="1"/>
    <col min="4" max="9" width="9.54296875" style="63" hidden="1" customWidth="1"/>
    <col min="10" max="10" width="10.54296875" style="63" hidden="1" customWidth="1"/>
    <col min="11" max="11" width="9.54296875" style="63" hidden="1" customWidth="1"/>
    <col min="12" max="14" width="9.1796875" style="63" hidden="1" customWidth="1"/>
    <col min="15" max="17" width="8.54296875" style="63" hidden="1" customWidth="1"/>
    <col min="18" max="19" width="9.1796875" style="63" hidden="1" customWidth="1"/>
    <col min="20" max="21" width="0" style="63" hidden="1" customWidth="1"/>
    <col min="22" max="22" width="9.54296875" style="63" hidden="1" customWidth="1"/>
    <col min="23" max="24" width="0" style="63" hidden="1" customWidth="1"/>
    <col min="25" max="16384" width="9.1796875" style="63"/>
  </cols>
  <sheetData>
    <row r="3" spans="2:31" ht="45" customHeight="1">
      <c r="B3" s="65"/>
      <c r="AA3" s="102"/>
    </row>
    <row r="4" spans="2:31" s="102" customFormat="1" ht="19.5" customHeight="1">
      <c r="B4" s="222" t="s">
        <v>215</v>
      </c>
    </row>
    <row r="5" spans="2:31">
      <c r="B5" s="103"/>
    </row>
    <row r="6" spans="2:31" s="78" customFormat="1" ht="23.25" customHeight="1" thickBot="1">
      <c r="B6" s="481" t="s">
        <v>8</v>
      </c>
      <c r="C6" s="481"/>
      <c r="D6" s="115">
        <v>43160</v>
      </c>
      <c r="E6" s="115">
        <v>43252</v>
      </c>
      <c r="F6" s="115">
        <v>43344</v>
      </c>
      <c r="G6" s="115">
        <v>43435</v>
      </c>
      <c r="H6" s="115">
        <v>43525</v>
      </c>
      <c r="I6" s="364">
        <v>43617</v>
      </c>
      <c r="J6" s="115">
        <v>43709</v>
      </c>
      <c r="K6" s="115">
        <v>43800</v>
      </c>
      <c r="L6" s="115">
        <v>43891</v>
      </c>
      <c r="M6" s="115">
        <v>43983</v>
      </c>
      <c r="N6" s="115">
        <v>44075</v>
      </c>
      <c r="O6" s="115">
        <v>44166</v>
      </c>
      <c r="P6" s="115">
        <v>44256</v>
      </c>
      <c r="Q6" s="115">
        <v>44348</v>
      </c>
      <c r="R6" s="115">
        <v>44440</v>
      </c>
      <c r="S6" s="115">
        <v>44531</v>
      </c>
      <c r="T6" s="115">
        <v>44621</v>
      </c>
      <c r="U6" s="115">
        <v>44713</v>
      </c>
      <c r="V6" s="115">
        <v>44805</v>
      </c>
      <c r="W6" s="115">
        <v>44896</v>
      </c>
      <c r="X6" s="115">
        <v>44986</v>
      </c>
      <c r="Y6" s="115">
        <v>45078</v>
      </c>
      <c r="Z6" s="115">
        <v>45170</v>
      </c>
      <c r="AA6" s="115">
        <v>45261</v>
      </c>
      <c r="AB6" s="115">
        <v>45352</v>
      </c>
      <c r="AC6" s="115">
        <v>45444</v>
      </c>
    </row>
    <row r="7" spans="2:31" ht="17.25" customHeight="1">
      <c r="B7" s="118" t="s">
        <v>7</v>
      </c>
      <c r="C7" s="119"/>
      <c r="D7" s="120">
        <v>26104</v>
      </c>
      <c r="E7" s="120">
        <v>24886</v>
      </c>
      <c r="F7" s="120">
        <v>24886</v>
      </c>
      <c r="G7" s="120">
        <v>20331</v>
      </c>
      <c r="H7" s="120">
        <v>20331</v>
      </c>
      <c r="I7" s="120">
        <v>20081</v>
      </c>
      <c r="J7" s="120">
        <v>20081</v>
      </c>
      <c r="K7" s="120">
        <v>20081</v>
      </c>
      <c r="L7" s="120">
        <v>20081</v>
      </c>
      <c r="M7" s="120">
        <v>19198</v>
      </c>
      <c r="N7" s="120">
        <v>19198</v>
      </c>
      <c r="O7" s="120">
        <v>18490</v>
      </c>
      <c r="P7" s="120">
        <v>16852.5</v>
      </c>
      <c r="Q7" s="120">
        <v>16852.5</v>
      </c>
      <c r="R7" s="120">
        <v>16852.5</v>
      </c>
      <c r="S7" s="120">
        <v>17767.5</v>
      </c>
      <c r="T7" s="120">
        <v>17267.5</v>
      </c>
      <c r="U7" s="120">
        <v>16497.599999999999</v>
      </c>
      <c r="V7" s="120">
        <v>16747.599999999999</v>
      </c>
      <c r="W7" s="120">
        <v>16747.599999999999</v>
      </c>
      <c r="X7" s="120">
        <v>16747.599999999999</v>
      </c>
      <c r="Y7" s="120">
        <v>16747.599999999999</v>
      </c>
      <c r="Z7" s="120">
        <v>16747.599999999999</v>
      </c>
      <c r="AA7" s="120">
        <v>16747.599999999999</v>
      </c>
      <c r="AB7" s="120">
        <v>16747.599999999999</v>
      </c>
      <c r="AC7" s="120">
        <f>SUM(AC8,AC11:AC13)</f>
        <v>16047.58</v>
      </c>
    </row>
    <row r="8" spans="2:31" s="107" customFormat="1" ht="14.25" customHeight="1">
      <c r="B8" s="121" t="s">
        <v>299</v>
      </c>
      <c r="C8" s="122"/>
      <c r="D8" s="122">
        <v>9229</v>
      </c>
      <c r="E8" s="122">
        <v>9229</v>
      </c>
      <c r="F8" s="122">
        <v>9229</v>
      </c>
      <c r="G8" s="122">
        <v>8194</v>
      </c>
      <c r="H8" s="122">
        <v>8194</v>
      </c>
      <c r="I8" s="122">
        <v>8194</v>
      </c>
      <c r="J8" s="122">
        <v>8194</v>
      </c>
      <c r="K8" s="122">
        <v>8194</v>
      </c>
      <c r="L8" s="122">
        <v>8194</v>
      </c>
      <c r="M8" s="122">
        <v>8194</v>
      </c>
      <c r="N8" s="122">
        <v>8194</v>
      </c>
      <c r="O8" s="122">
        <v>8194</v>
      </c>
      <c r="P8" s="122">
        <v>7540.5</v>
      </c>
      <c r="Q8" s="122">
        <v>7540.5</v>
      </c>
      <c r="R8" s="122">
        <v>7540.5</v>
      </c>
      <c r="S8" s="122">
        <v>8080.5</v>
      </c>
      <c r="T8" s="122">
        <v>8081</v>
      </c>
      <c r="U8" s="122">
        <v>7711</v>
      </c>
      <c r="V8" s="122">
        <v>7961</v>
      </c>
      <c r="W8" s="122">
        <v>7961</v>
      </c>
      <c r="X8" s="122">
        <f>SUM(X9:X10)</f>
        <v>7961</v>
      </c>
      <c r="Y8" s="122">
        <f>SUM(Y9:Y10)</f>
        <v>7961</v>
      </c>
      <c r="Z8" s="122">
        <v>7961</v>
      </c>
      <c r="AA8" s="122">
        <v>7961</v>
      </c>
      <c r="AB8" s="122">
        <v>7961</v>
      </c>
      <c r="AC8" s="122">
        <v>7291</v>
      </c>
      <c r="AD8" s="454"/>
    </row>
    <row r="9" spans="2:31" s="107" customFormat="1" ht="15" customHeight="1">
      <c r="B9" s="123" t="s">
        <v>88</v>
      </c>
      <c r="C9" s="119"/>
      <c r="D9" s="124">
        <v>4730</v>
      </c>
      <c r="E9" s="124">
        <v>4730</v>
      </c>
      <c r="F9" s="124">
        <v>4730</v>
      </c>
      <c r="G9" s="124">
        <v>3694</v>
      </c>
      <c r="H9" s="124">
        <v>3694</v>
      </c>
      <c r="I9" s="124">
        <v>3694</v>
      </c>
      <c r="J9" s="124">
        <v>3694</v>
      </c>
      <c r="K9" s="124">
        <v>3694</v>
      </c>
      <c r="L9" s="124">
        <v>3694</v>
      </c>
      <c r="M9" s="124">
        <v>3694</v>
      </c>
      <c r="N9" s="124">
        <v>3694</v>
      </c>
      <c r="O9" s="124">
        <v>3694</v>
      </c>
      <c r="P9" s="124">
        <v>3691</v>
      </c>
      <c r="Q9" s="124">
        <v>3690.5</v>
      </c>
      <c r="R9" s="124">
        <v>3690.5</v>
      </c>
      <c r="S9" s="124">
        <v>4230.5</v>
      </c>
      <c r="T9" s="124">
        <v>3501</v>
      </c>
      <c r="U9" s="124">
        <v>3381</v>
      </c>
      <c r="V9" s="124">
        <v>3181</v>
      </c>
      <c r="W9" s="124">
        <v>3181</v>
      </c>
      <c r="X9" s="124">
        <v>3181</v>
      </c>
      <c r="Y9" s="124">
        <v>3181</v>
      </c>
      <c r="Z9" s="124">
        <v>3181</v>
      </c>
      <c r="AA9" s="124">
        <v>3181</v>
      </c>
      <c r="AB9" s="124">
        <v>3181</v>
      </c>
      <c r="AC9" s="124">
        <v>3691</v>
      </c>
    </row>
    <row r="10" spans="2:31" s="107" customFormat="1" ht="15" customHeight="1">
      <c r="B10" s="125" t="s">
        <v>316</v>
      </c>
      <c r="C10" s="122"/>
      <c r="D10" s="126">
        <v>4500</v>
      </c>
      <c r="E10" s="126">
        <v>4500</v>
      </c>
      <c r="F10" s="126">
        <v>4500</v>
      </c>
      <c r="G10" s="126">
        <v>4500</v>
      </c>
      <c r="H10" s="126">
        <v>4500</v>
      </c>
      <c r="I10" s="126">
        <v>4500</v>
      </c>
      <c r="J10" s="126">
        <v>4500</v>
      </c>
      <c r="K10" s="126">
        <v>4500</v>
      </c>
      <c r="L10" s="126">
        <v>4500</v>
      </c>
      <c r="M10" s="126">
        <v>4500</v>
      </c>
      <c r="N10" s="126">
        <v>4500</v>
      </c>
      <c r="O10" s="126">
        <v>4500</v>
      </c>
      <c r="P10" s="126">
        <v>3850</v>
      </c>
      <c r="Q10" s="126">
        <v>3850</v>
      </c>
      <c r="R10" s="126">
        <v>3850</v>
      </c>
      <c r="S10" s="126">
        <v>3850</v>
      </c>
      <c r="T10" s="126">
        <v>4580</v>
      </c>
      <c r="U10" s="126">
        <v>4330</v>
      </c>
      <c r="V10" s="126">
        <v>4780</v>
      </c>
      <c r="W10" s="126">
        <v>4780</v>
      </c>
      <c r="X10" s="126">
        <v>4780</v>
      </c>
      <c r="Y10" s="126">
        <v>4780</v>
      </c>
      <c r="Z10" s="126">
        <v>4780</v>
      </c>
      <c r="AA10" s="126">
        <v>4780</v>
      </c>
      <c r="AB10" s="126">
        <v>4780</v>
      </c>
      <c r="AC10" s="126">
        <v>3600</v>
      </c>
      <c r="AD10" s="108"/>
    </row>
    <row r="11" spans="2:31" ht="15.75" customHeight="1">
      <c r="B11" s="118" t="s">
        <v>298</v>
      </c>
      <c r="C11" s="119"/>
      <c r="D11" s="119">
        <v>11510</v>
      </c>
      <c r="E11" s="119">
        <v>10812</v>
      </c>
      <c r="F11" s="119">
        <v>10812</v>
      </c>
      <c r="G11" s="119">
        <v>7542</v>
      </c>
      <c r="H11" s="119">
        <v>7542</v>
      </c>
      <c r="I11" s="119">
        <v>7542</v>
      </c>
      <c r="J11" s="119">
        <v>7542</v>
      </c>
      <c r="K11" s="119">
        <v>7542</v>
      </c>
      <c r="L11" s="119">
        <v>7542</v>
      </c>
      <c r="M11" s="119">
        <v>6659</v>
      </c>
      <c r="N11" s="119">
        <v>6659</v>
      </c>
      <c r="O11" s="119">
        <v>6251</v>
      </c>
      <c r="P11" s="119">
        <v>6272</v>
      </c>
      <c r="Q11" s="119">
        <v>6272</v>
      </c>
      <c r="R11" s="119">
        <v>6272</v>
      </c>
      <c r="S11" s="119">
        <v>6272</v>
      </c>
      <c r="T11" s="119">
        <v>5772</v>
      </c>
      <c r="U11" s="119">
        <v>5406.6</v>
      </c>
      <c r="V11" s="119">
        <v>5406.6</v>
      </c>
      <c r="W11" s="119">
        <v>5406.6</v>
      </c>
      <c r="X11" s="119">
        <v>5406.6</v>
      </c>
      <c r="Y11" s="119">
        <v>5406.6</v>
      </c>
      <c r="Z11" s="119">
        <v>5406.6</v>
      </c>
      <c r="AA11" s="119">
        <v>5406.6</v>
      </c>
      <c r="AB11" s="119">
        <v>5406.6</v>
      </c>
      <c r="AC11" s="119">
        <v>5654.58</v>
      </c>
    </row>
    <row r="12" spans="2:31" s="107" customFormat="1" ht="15.75" customHeight="1">
      <c r="B12" s="121" t="s">
        <v>134</v>
      </c>
      <c r="C12" s="122"/>
      <c r="D12" s="122">
        <v>2240</v>
      </c>
      <c r="E12" s="122">
        <v>1720</v>
      </c>
      <c r="F12" s="122">
        <v>1720</v>
      </c>
      <c r="G12" s="122">
        <v>1720</v>
      </c>
      <c r="H12" s="122">
        <v>1720</v>
      </c>
      <c r="I12" s="122">
        <v>1470</v>
      </c>
      <c r="J12" s="122">
        <v>1470</v>
      </c>
      <c r="K12" s="122">
        <v>1470</v>
      </c>
      <c r="L12" s="122">
        <v>1470</v>
      </c>
      <c r="M12" s="122">
        <v>1470</v>
      </c>
      <c r="N12" s="122">
        <v>1470</v>
      </c>
      <c r="O12" s="122">
        <v>1470</v>
      </c>
      <c r="P12" s="122">
        <v>890</v>
      </c>
      <c r="Q12" s="122">
        <v>890</v>
      </c>
      <c r="R12" s="122">
        <v>890</v>
      </c>
      <c r="S12" s="122">
        <v>890</v>
      </c>
      <c r="T12" s="122">
        <v>890</v>
      </c>
      <c r="U12" s="122">
        <v>890</v>
      </c>
      <c r="V12" s="122">
        <v>890</v>
      </c>
      <c r="W12" s="122">
        <v>890</v>
      </c>
      <c r="X12" s="122">
        <v>890</v>
      </c>
      <c r="Y12" s="122">
        <v>890</v>
      </c>
      <c r="Z12" s="122">
        <v>890</v>
      </c>
      <c r="AA12" s="122">
        <v>890</v>
      </c>
      <c r="AB12" s="122">
        <v>890</v>
      </c>
      <c r="AC12" s="122">
        <v>912</v>
      </c>
    </row>
    <row r="13" spans="2:31" ht="16.5" customHeight="1">
      <c r="B13" s="118" t="s">
        <v>78</v>
      </c>
      <c r="C13" s="119"/>
      <c r="D13" s="119">
        <v>3125</v>
      </c>
      <c r="E13" s="119">
        <v>3125</v>
      </c>
      <c r="F13" s="119">
        <v>3125</v>
      </c>
      <c r="G13" s="119">
        <v>2875</v>
      </c>
      <c r="H13" s="119">
        <v>2875</v>
      </c>
      <c r="I13" s="119">
        <v>2875</v>
      </c>
      <c r="J13" s="119">
        <v>2875</v>
      </c>
      <c r="K13" s="119">
        <v>2875</v>
      </c>
      <c r="L13" s="119">
        <v>2875</v>
      </c>
      <c r="M13" s="119">
        <v>2875</v>
      </c>
      <c r="N13" s="119">
        <v>2875</v>
      </c>
      <c r="O13" s="119">
        <v>2575</v>
      </c>
      <c r="P13" s="119">
        <v>2150</v>
      </c>
      <c r="Q13" s="119">
        <v>2150</v>
      </c>
      <c r="R13" s="119">
        <v>2150</v>
      </c>
      <c r="S13" s="119">
        <v>2525</v>
      </c>
      <c r="T13" s="119">
        <v>2525</v>
      </c>
      <c r="U13" s="119">
        <v>2490</v>
      </c>
      <c r="V13" s="119">
        <v>2490</v>
      </c>
      <c r="W13" s="119">
        <v>2490</v>
      </c>
      <c r="X13" s="119">
        <v>2490</v>
      </c>
      <c r="Y13" s="119">
        <f>SUM(Y14:Y15)</f>
        <v>2490</v>
      </c>
      <c r="Z13" s="119">
        <v>2490</v>
      </c>
      <c r="AA13" s="119">
        <v>2490</v>
      </c>
      <c r="AB13" s="119">
        <v>2490</v>
      </c>
      <c r="AC13" s="119">
        <v>2190</v>
      </c>
      <c r="AE13" s="105"/>
    </row>
    <row r="14" spans="2:31" ht="15" customHeight="1">
      <c r="B14" s="125" t="s">
        <v>89</v>
      </c>
      <c r="C14" s="122"/>
      <c r="D14" s="126">
        <v>1425</v>
      </c>
      <c r="E14" s="126">
        <v>1425</v>
      </c>
      <c r="F14" s="126">
        <v>1425</v>
      </c>
      <c r="G14" s="126">
        <v>1425</v>
      </c>
      <c r="H14" s="126">
        <v>1425</v>
      </c>
      <c r="I14" s="126">
        <v>1425</v>
      </c>
      <c r="J14" s="126">
        <v>1425</v>
      </c>
      <c r="K14" s="126">
        <v>1425</v>
      </c>
      <c r="L14" s="126">
        <v>1425</v>
      </c>
      <c r="M14" s="126">
        <v>1425</v>
      </c>
      <c r="N14" s="126">
        <v>1425</v>
      </c>
      <c r="O14" s="126">
        <v>1425</v>
      </c>
      <c r="P14" s="126">
        <v>1050</v>
      </c>
      <c r="Q14" s="126">
        <v>1050</v>
      </c>
      <c r="R14" s="126">
        <v>1050</v>
      </c>
      <c r="S14" s="126">
        <v>1425</v>
      </c>
      <c r="T14" s="126">
        <v>1425</v>
      </c>
      <c r="U14" s="126">
        <v>1390</v>
      </c>
      <c r="V14" s="126">
        <v>1390</v>
      </c>
      <c r="W14" s="126">
        <v>1390</v>
      </c>
      <c r="X14" s="126">
        <v>1390</v>
      </c>
      <c r="Y14" s="126">
        <v>1390</v>
      </c>
      <c r="Z14" s="126">
        <v>1390</v>
      </c>
      <c r="AA14" s="126">
        <v>1390</v>
      </c>
      <c r="AB14" s="126">
        <v>1390</v>
      </c>
      <c r="AC14" s="126">
        <v>960</v>
      </c>
      <c r="AD14" s="105"/>
    </row>
    <row r="15" spans="2:31" ht="15.75" customHeight="1">
      <c r="B15" s="123" t="s">
        <v>90</v>
      </c>
      <c r="C15" s="119"/>
      <c r="D15" s="124">
        <v>1450</v>
      </c>
      <c r="E15" s="124">
        <v>1450</v>
      </c>
      <c r="F15" s="124">
        <v>1450</v>
      </c>
      <c r="G15" s="124">
        <v>1450</v>
      </c>
      <c r="H15" s="124">
        <v>1450</v>
      </c>
      <c r="I15" s="124">
        <v>1450</v>
      </c>
      <c r="J15" s="124">
        <v>1450</v>
      </c>
      <c r="K15" s="124">
        <v>1450</v>
      </c>
      <c r="L15" s="124">
        <v>1450</v>
      </c>
      <c r="M15" s="124">
        <v>1450</v>
      </c>
      <c r="N15" s="124">
        <v>1450</v>
      </c>
      <c r="O15" s="124">
        <v>1150</v>
      </c>
      <c r="P15" s="124">
        <v>1100</v>
      </c>
      <c r="Q15" s="124">
        <v>1100</v>
      </c>
      <c r="R15" s="124">
        <v>1100</v>
      </c>
      <c r="S15" s="124">
        <v>1100</v>
      </c>
      <c r="T15" s="124">
        <v>1100</v>
      </c>
      <c r="U15" s="124">
        <v>1100</v>
      </c>
      <c r="V15" s="124">
        <v>1100</v>
      </c>
      <c r="W15" s="124">
        <v>1100</v>
      </c>
      <c r="X15" s="124">
        <v>1100</v>
      </c>
      <c r="Y15" s="124">
        <v>1100</v>
      </c>
      <c r="Z15" s="124">
        <v>1100</v>
      </c>
      <c r="AA15" s="124">
        <v>1100</v>
      </c>
      <c r="AB15" s="124">
        <v>1100</v>
      </c>
      <c r="AC15" s="124">
        <v>1230</v>
      </c>
    </row>
    <row r="16" spans="2:31" ht="15" hidden="1" customHeight="1">
      <c r="B16" s="125" t="s">
        <v>214</v>
      </c>
      <c r="C16" s="122"/>
      <c r="D16" s="126">
        <v>250</v>
      </c>
      <c r="E16" s="126">
        <v>250</v>
      </c>
      <c r="F16" s="126">
        <v>250</v>
      </c>
      <c r="G16" s="126">
        <v>0</v>
      </c>
      <c r="H16" s="126">
        <v>0</v>
      </c>
      <c r="I16" s="122">
        <v>0</v>
      </c>
      <c r="J16" s="126">
        <v>0</v>
      </c>
      <c r="K16" s="365" t="s">
        <v>80</v>
      </c>
      <c r="L16" s="365" t="s">
        <v>80</v>
      </c>
      <c r="M16" s="365" t="s">
        <v>80</v>
      </c>
      <c r="N16" s="365" t="s">
        <v>80</v>
      </c>
      <c r="O16" s="365"/>
      <c r="P16" s="365"/>
      <c r="Q16" s="105"/>
      <c r="R16" s="105"/>
      <c r="S16" s="105"/>
      <c r="T16" s="105"/>
      <c r="U16" s="105"/>
      <c r="V16" s="105"/>
      <c r="W16" s="105"/>
      <c r="X16" s="105"/>
      <c r="Y16" s="105"/>
      <c r="Z16" s="105"/>
      <c r="AA16" s="105"/>
      <c r="AB16" s="105"/>
      <c r="AC16" s="105"/>
    </row>
    <row r="17" spans="2:30" s="81" customFormat="1" ht="15.75" customHeight="1">
      <c r="B17" s="298" t="s">
        <v>318</v>
      </c>
      <c r="C17" s="295"/>
      <c r="D17" s="296"/>
      <c r="E17" s="295"/>
      <c r="F17" s="295"/>
      <c r="G17" s="295"/>
      <c r="H17" s="295"/>
      <c r="I17" s="295"/>
      <c r="J17" s="296"/>
      <c r="K17" s="297"/>
      <c r="L17" s="297"/>
      <c r="M17" s="297"/>
      <c r="N17" s="297"/>
      <c r="O17" s="297"/>
      <c r="P17" s="297"/>
      <c r="Q17" s="297"/>
      <c r="R17" s="297"/>
      <c r="S17" s="297"/>
      <c r="T17" s="297"/>
      <c r="U17" s="297"/>
      <c r="V17" s="297"/>
      <c r="W17" s="297"/>
      <c r="X17" s="297"/>
      <c r="Y17" s="297"/>
      <c r="Z17" s="297"/>
      <c r="AA17" s="297"/>
      <c r="AB17" s="297"/>
      <c r="AC17" s="297"/>
    </row>
    <row r="18" spans="2:30" s="107" customFormat="1" ht="14.25" customHeight="1">
      <c r="C18" s="110"/>
      <c r="D18" s="295"/>
      <c r="E18" s="295"/>
      <c r="F18" s="110"/>
      <c r="G18" s="110"/>
      <c r="H18" s="110"/>
      <c r="I18" s="110"/>
      <c r="J18" s="106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05"/>
      <c r="W18" s="105"/>
      <c r="X18" s="105"/>
      <c r="Y18" s="105"/>
      <c r="Z18" s="105"/>
      <c r="AA18" s="105"/>
      <c r="AB18" s="105"/>
      <c r="AC18" s="105"/>
    </row>
    <row r="19" spans="2:30" ht="14.25" customHeight="1">
      <c r="B19" s="111"/>
      <c r="C19" s="112"/>
      <c r="D19" s="112"/>
      <c r="E19" s="112"/>
      <c r="F19" s="112"/>
      <c r="G19" s="112"/>
      <c r="H19" s="112"/>
      <c r="I19" s="112"/>
      <c r="J19" s="104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5"/>
    </row>
    <row r="20" spans="2:30" s="78" customFormat="1" ht="18.75" customHeight="1" thickBot="1">
      <c r="B20" s="482" t="s">
        <v>9</v>
      </c>
      <c r="C20" s="482"/>
      <c r="D20" s="113">
        <v>43160</v>
      </c>
      <c r="E20" s="113">
        <v>43252</v>
      </c>
      <c r="F20" s="113">
        <v>43344</v>
      </c>
      <c r="G20" s="113">
        <v>43435</v>
      </c>
      <c r="H20" s="363">
        <v>43525</v>
      </c>
      <c r="I20" s="363">
        <v>43617</v>
      </c>
      <c r="J20" s="113">
        <v>43709</v>
      </c>
      <c r="K20" s="113">
        <v>43800</v>
      </c>
      <c r="L20" s="113">
        <v>43891</v>
      </c>
      <c r="M20" s="113">
        <v>43983</v>
      </c>
      <c r="N20" s="113">
        <v>44075</v>
      </c>
      <c r="O20" s="113">
        <v>44166</v>
      </c>
      <c r="P20" s="113">
        <v>44256</v>
      </c>
      <c r="Q20" s="113">
        <v>44348</v>
      </c>
      <c r="R20" s="113">
        <v>44440</v>
      </c>
      <c r="S20" s="113">
        <v>44531</v>
      </c>
      <c r="T20" s="113">
        <v>44621</v>
      </c>
      <c r="U20" s="113">
        <v>44713</v>
      </c>
      <c r="V20" s="113">
        <v>44805</v>
      </c>
      <c r="W20" s="113">
        <v>44896</v>
      </c>
      <c r="X20" s="113">
        <v>44986</v>
      </c>
      <c r="Y20" s="113">
        <v>45078</v>
      </c>
      <c r="Z20" s="113">
        <v>45170</v>
      </c>
      <c r="AA20" s="113">
        <v>45261</v>
      </c>
      <c r="AB20" s="113">
        <v>45352</v>
      </c>
      <c r="AC20" s="113">
        <v>45444</v>
      </c>
    </row>
    <row r="21" spans="2:30" ht="14.25" customHeight="1">
      <c r="B21" s="121" t="s">
        <v>7</v>
      </c>
      <c r="C21" s="121"/>
      <c r="D21" s="122">
        <v>21074</v>
      </c>
      <c r="E21" s="122">
        <v>19889</v>
      </c>
      <c r="F21" s="122">
        <v>20039</v>
      </c>
      <c r="G21" s="360">
        <v>16827</v>
      </c>
      <c r="H21" s="360">
        <v>16827</v>
      </c>
      <c r="I21" s="122">
        <v>16656.599999999999</v>
      </c>
      <c r="J21" s="122">
        <v>16656.599999999999</v>
      </c>
      <c r="K21" s="122">
        <v>16656.599999999999</v>
      </c>
      <c r="L21" s="122">
        <v>16656.599999999999</v>
      </c>
      <c r="M21" s="122">
        <v>16440.599999999999</v>
      </c>
      <c r="N21" s="122">
        <v>16440.599999999999</v>
      </c>
      <c r="O21" s="122">
        <v>15767.6</v>
      </c>
      <c r="P21" s="122">
        <v>15964</v>
      </c>
      <c r="Q21" s="122">
        <v>15964</v>
      </c>
      <c r="R21" s="122">
        <v>15964</v>
      </c>
      <c r="S21" s="122">
        <v>15964</v>
      </c>
      <c r="T21" s="122">
        <v>15964</v>
      </c>
      <c r="U21" s="122">
        <v>15591</v>
      </c>
      <c r="V21" s="122">
        <v>15591</v>
      </c>
      <c r="W21" s="122">
        <v>15591</v>
      </c>
      <c r="X21" s="122">
        <f t="shared" ref="X21:AB21" si="0">SUM(X22:X25)</f>
        <v>15591</v>
      </c>
      <c r="Y21" s="122">
        <f t="shared" si="0"/>
        <v>15591</v>
      </c>
      <c r="Z21" s="122">
        <f t="shared" si="0"/>
        <v>15591</v>
      </c>
      <c r="AA21" s="122">
        <f t="shared" si="0"/>
        <v>15591</v>
      </c>
      <c r="AB21" s="122">
        <f t="shared" si="0"/>
        <v>15591</v>
      </c>
      <c r="AC21" s="122">
        <v>15424.32</v>
      </c>
    </row>
    <row r="22" spans="2:30" s="107" customFormat="1" ht="14.25" customHeight="1">
      <c r="B22" s="127" t="s">
        <v>76</v>
      </c>
      <c r="C22" s="127"/>
      <c r="D22" s="346">
        <v>7089</v>
      </c>
      <c r="E22" s="346">
        <v>7089</v>
      </c>
      <c r="F22" s="346">
        <v>7089</v>
      </c>
      <c r="G22" s="361">
        <v>6693</v>
      </c>
      <c r="H22" s="361">
        <v>6693</v>
      </c>
      <c r="I22" s="346">
        <v>6692.6</v>
      </c>
      <c r="J22" s="346">
        <v>6692.6</v>
      </c>
      <c r="K22" s="346">
        <v>6692.6</v>
      </c>
      <c r="L22" s="346">
        <v>6692.6</v>
      </c>
      <c r="M22" s="346">
        <v>6692.6</v>
      </c>
      <c r="N22" s="346">
        <v>6692.6</v>
      </c>
      <c r="O22" s="346">
        <v>6692.6</v>
      </c>
      <c r="P22" s="346">
        <v>7266</v>
      </c>
      <c r="Q22" s="346">
        <v>7266</v>
      </c>
      <c r="R22" s="346">
        <v>7266</v>
      </c>
      <c r="S22" s="346">
        <v>7266</v>
      </c>
      <c r="T22" s="346">
        <v>7266</v>
      </c>
      <c r="U22" s="346">
        <v>7266</v>
      </c>
      <c r="V22" s="346">
        <v>7266</v>
      </c>
      <c r="W22" s="346">
        <v>7266</v>
      </c>
      <c r="X22" s="346">
        <v>7266</v>
      </c>
      <c r="Y22" s="346">
        <v>7266</v>
      </c>
      <c r="Z22" s="346">
        <v>7266</v>
      </c>
      <c r="AA22" s="346">
        <v>7266</v>
      </c>
      <c r="AB22" s="346">
        <v>7266</v>
      </c>
      <c r="AC22" s="346">
        <v>6775</v>
      </c>
      <c r="AD22" s="461"/>
    </row>
    <row r="23" spans="2:30" ht="14.25" customHeight="1">
      <c r="B23" s="125" t="s">
        <v>77</v>
      </c>
      <c r="C23" s="125"/>
      <c r="D23" s="345">
        <v>8626</v>
      </c>
      <c r="E23" s="345">
        <v>7971</v>
      </c>
      <c r="F23" s="345">
        <v>7971</v>
      </c>
      <c r="G23" s="362">
        <v>5455</v>
      </c>
      <c r="H23" s="362">
        <v>5455</v>
      </c>
      <c r="I23" s="345">
        <v>5455</v>
      </c>
      <c r="J23" s="345">
        <v>5455</v>
      </c>
      <c r="K23" s="345">
        <v>5455</v>
      </c>
      <c r="L23" s="345">
        <v>5455</v>
      </c>
      <c r="M23" s="345">
        <v>5239</v>
      </c>
      <c r="N23" s="345">
        <v>5239</v>
      </c>
      <c r="O23" s="345">
        <v>4842</v>
      </c>
      <c r="P23" s="345">
        <v>4867</v>
      </c>
      <c r="Q23" s="345">
        <v>4867</v>
      </c>
      <c r="R23" s="345">
        <v>4867</v>
      </c>
      <c r="S23" s="345">
        <v>4867</v>
      </c>
      <c r="T23" s="345">
        <v>4867</v>
      </c>
      <c r="U23" s="345">
        <v>4494</v>
      </c>
      <c r="V23" s="345">
        <v>4494</v>
      </c>
      <c r="W23" s="345">
        <v>4494</v>
      </c>
      <c r="X23" s="345">
        <v>4494</v>
      </c>
      <c r="Y23" s="345">
        <v>4494</v>
      </c>
      <c r="Z23" s="345">
        <v>4494</v>
      </c>
      <c r="AA23" s="345">
        <v>4494</v>
      </c>
      <c r="AB23" s="345">
        <v>4494</v>
      </c>
      <c r="AC23" s="345">
        <v>4869.32</v>
      </c>
    </row>
    <row r="24" spans="2:30" s="107" customFormat="1" ht="14.25" customHeight="1">
      <c r="B24" s="127" t="s">
        <v>134</v>
      </c>
      <c r="C24" s="127"/>
      <c r="D24" s="346">
        <v>1626</v>
      </c>
      <c r="E24" s="346">
        <v>1096</v>
      </c>
      <c r="F24" s="346">
        <v>1096</v>
      </c>
      <c r="G24" s="361">
        <v>1096</v>
      </c>
      <c r="H24" s="361">
        <v>1096</v>
      </c>
      <c r="I24" s="346">
        <v>926</v>
      </c>
      <c r="J24" s="346">
        <v>926</v>
      </c>
      <c r="K24" s="346">
        <v>926</v>
      </c>
      <c r="L24" s="346">
        <v>926</v>
      </c>
      <c r="M24" s="346">
        <v>926</v>
      </c>
      <c r="N24" s="346">
        <v>926</v>
      </c>
      <c r="O24" s="346">
        <v>926</v>
      </c>
      <c r="P24" s="346">
        <v>903</v>
      </c>
      <c r="Q24" s="346">
        <v>903</v>
      </c>
      <c r="R24" s="346">
        <v>903</v>
      </c>
      <c r="S24" s="346">
        <v>903</v>
      </c>
      <c r="T24" s="346">
        <v>903</v>
      </c>
      <c r="U24" s="346">
        <v>903</v>
      </c>
      <c r="V24" s="346">
        <v>903</v>
      </c>
      <c r="W24" s="346">
        <v>903</v>
      </c>
      <c r="X24" s="346">
        <v>903</v>
      </c>
      <c r="Y24" s="346">
        <v>903</v>
      </c>
      <c r="Z24" s="346">
        <v>903</v>
      </c>
      <c r="AA24" s="346">
        <v>903</v>
      </c>
      <c r="AB24" s="346">
        <v>903</v>
      </c>
      <c r="AC24" s="346">
        <v>1000</v>
      </c>
    </row>
    <row r="25" spans="2:30" ht="14.25" customHeight="1">
      <c r="B25" s="125" t="s">
        <v>78</v>
      </c>
      <c r="C25" s="125"/>
      <c r="D25" s="345">
        <v>3733</v>
      </c>
      <c r="E25" s="345">
        <v>3733</v>
      </c>
      <c r="F25" s="345">
        <v>3883</v>
      </c>
      <c r="G25" s="362">
        <v>3583</v>
      </c>
      <c r="H25" s="362">
        <v>3583</v>
      </c>
      <c r="I25" s="345">
        <v>3583</v>
      </c>
      <c r="J25" s="345">
        <v>3583</v>
      </c>
      <c r="K25" s="345">
        <v>3583</v>
      </c>
      <c r="L25" s="345">
        <v>3583</v>
      </c>
      <c r="M25" s="345">
        <v>3583</v>
      </c>
      <c r="N25" s="345">
        <v>3583</v>
      </c>
      <c r="O25" s="345">
        <v>3307</v>
      </c>
      <c r="P25" s="345">
        <v>2928</v>
      </c>
      <c r="Q25" s="345">
        <v>2928</v>
      </c>
      <c r="R25" s="345">
        <v>2928</v>
      </c>
      <c r="S25" s="345">
        <v>2928</v>
      </c>
      <c r="T25" s="345">
        <v>2928</v>
      </c>
      <c r="U25" s="345">
        <v>2928</v>
      </c>
      <c r="V25" s="345">
        <v>2928</v>
      </c>
      <c r="W25" s="345">
        <v>2928</v>
      </c>
      <c r="X25" s="345">
        <v>2928</v>
      </c>
      <c r="Y25" s="345">
        <v>2928</v>
      </c>
      <c r="Z25" s="345">
        <v>2928</v>
      </c>
      <c r="AA25" s="345">
        <v>2928</v>
      </c>
      <c r="AB25" s="345">
        <v>2928</v>
      </c>
      <c r="AC25" s="345">
        <v>2780</v>
      </c>
    </row>
    <row r="26" spans="2:30" ht="14.25" customHeight="1">
      <c r="B26" s="381" t="s">
        <v>304</v>
      </c>
      <c r="C26" s="105"/>
      <c r="D26" s="105"/>
      <c r="E26" s="105"/>
      <c r="F26" s="105"/>
      <c r="G26" s="105"/>
      <c r="H26" s="105"/>
      <c r="I26" s="105"/>
    </row>
    <row r="27" spans="2:30">
      <c r="B27" s="381"/>
      <c r="C27" s="105"/>
      <c r="D27" s="105"/>
      <c r="E27" s="105"/>
      <c r="F27" s="105"/>
      <c r="G27" s="105"/>
      <c r="H27" s="105"/>
      <c r="I27" s="105"/>
    </row>
    <row r="28" spans="2:30">
      <c r="B28" s="114"/>
      <c r="C28" s="105"/>
      <c r="D28" s="105"/>
      <c r="E28" s="105"/>
      <c r="F28" s="105"/>
      <c r="G28" s="105"/>
      <c r="H28" s="105"/>
      <c r="I28" s="105"/>
    </row>
    <row r="29" spans="2:30">
      <c r="B29" s="104"/>
      <c r="C29" s="105"/>
      <c r="D29" s="105"/>
      <c r="E29" s="105"/>
      <c r="F29" s="105"/>
      <c r="G29" s="105"/>
      <c r="H29" s="105"/>
      <c r="I29" s="105"/>
    </row>
    <row r="31" spans="2:30"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N31" s="105"/>
      <c r="O31" s="105"/>
      <c r="P31" s="105"/>
    </row>
    <row r="32" spans="2:30"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N32" s="105"/>
      <c r="O32" s="105"/>
      <c r="P32" s="105"/>
    </row>
    <row r="33" spans="4:16"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</row>
    <row r="34" spans="4:16"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N34" s="105"/>
      <c r="O34" s="105"/>
      <c r="P34" s="105"/>
    </row>
    <row r="35" spans="4:16">
      <c r="D35" s="105"/>
      <c r="E35" s="105"/>
      <c r="F35" s="105"/>
      <c r="G35" s="105"/>
      <c r="H35" s="105"/>
      <c r="I35" s="105"/>
      <c r="J35" s="105"/>
      <c r="K35" s="105"/>
      <c r="L35" s="105"/>
      <c r="M35" s="105"/>
      <c r="N35" s="105"/>
      <c r="O35" s="105"/>
      <c r="P35" s="105"/>
    </row>
    <row r="36" spans="4:16">
      <c r="D36" s="105"/>
      <c r="E36" s="105"/>
      <c r="F36" s="105"/>
      <c r="G36" s="105"/>
      <c r="H36" s="105"/>
      <c r="I36" s="105"/>
      <c r="J36" s="105"/>
      <c r="K36" s="105"/>
      <c r="L36" s="105"/>
      <c r="M36" s="105"/>
      <c r="N36" s="105"/>
      <c r="O36" s="105"/>
      <c r="P36" s="105"/>
    </row>
    <row r="37" spans="4:16">
      <c r="D37" s="105"/>
      <c r="E37" s="105"/>
      <c r="F37" s="105"/>
      <c r="G37" s="105"/>
      <c r="H37" s="105"/>
      <c r="I37" s="105"/>
      <c r="J37" s="105"/>
      <c r="K37" s="105"/>
      <c r="L37" s="105"/>
      <c r="M37" s="105"/>
      <c r="N37" s="105"/>
      <c r="O37" s="105"/>
      <c r="P37" s="105"/>
    </row>
    <row r="38" spans="4:16">
      <c r="D38" s="105"/>
      <c r="E38" s="105"/>
      <c r="F38" s="105"/>
      <c r="G38" s="105"/>
      <c r="H38" s="105"/>
      <c r="I38" s="105"/>
      <c r="J38" s="105"/>
      <c r="K38" s="105"/>
      <c r="L38" s="105"/>
      <c r="M38" s="105"/>
      <c r="N38" s="105"/>
      <c r="O38" s="105"/>
      <c r="P38" s="105"/>
    </row>
    <row r="39" spans="4:16"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</row>
    <row r="40" spans="4:16"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</row>
    <row r="41" spans="4:16">
      <c r="D41" s="105"/>
      <c r="E41" s="105"/>
      <c r="F41" s="105"/>
      <c r="G41" s="105"/>
      <c r="H41" s="105"/>
      <c r="I41" s="105"/>
      <c r="J41" s="105"/>
      <c r="K41" s="105"/>
      <c r="L41" s="105"/>
      <c r="M41" s="105"/>
      <c r="N41" s="105"/>
      <c r="O41" s="105"/>
      <c r="P41" s="105"/>
    </row>
    <row r="42" spans="4:16">
      <c r="D42" s="105"/>
      <c r="E42" s="105"/>
      <c r="F42" s="105"/>
      <c r="G42" s="105"/>
      <c r="H42" s="105"/>
      <c r="I42" s="105"/>
      <c r="J42" s="105"/>
      <c r="K42" s="105"/>
      <c r="L42" s="105"/>
      <c r="M42" s="105"/>
      <c r="N42" s="105"/>
      <c r="O42" s="105"/>
      <c r="P42" s="105"/>
    </row>
    <row r="43" spans="4:16">
      <c r="D43" s="105"/>
      <c r="E43" s="105"/>
      <c r="F43" s="105"/>
      <c r="G43" s="105"/>
      <c r="H43" s="105"/>
      <c r="I43" s="105"/>
      <c r="J43" s="105"/>
      <c r="K43" s="105"/>
      <c r="L43" s="105"/>
      <c r="M43" s="105"/>
      <c r="N43" s="105"/>
      <c r="O43" s="105"/>
      <c r="P43" s="105"/>
    </row>
    <row r="44" spans="4:16">
      <c r="D44" s="105"/>
      <c r="E44" s="105"/>
      <c r="F44" s="105"/>
      <c r="G44" s="105"/>
      <c r="H44" s="105"/>
      <c r="I44" s="105"/>
      <c r="J44" s="105"/>
      <c r="K44" s="105"/>
      <c r="L44" s="105"/>
      <c r="M44" s="105"/>
      <c r="N44" s="105"/>
      <c r="O44" s="105"/>
      <c r="P44" s="105"/>
    </row>
    <row r="45" spans="4:16"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  <c r="P45" s="105"/>
    </row>
    <row r="46" spans="4:16">
      <c r="D46" s="105"/>
      <c r="E46" s="105"/>
      <c r="F46" s="105"/>
      <c r="G46" s="105"/>
      <c r="H46" s="105"/>
      <c r="I46" s="105"/>
      <c r="J46" s="105"/>
      <c r="K46" s="105"/>
      <c r="L46" s="105"/>
      <c r="M46" s="105"/>
      <c r="N46" s="105"/>
      <c r="O46" s="105"/>
      <c r="P46" s="105"/>
    </row>
    <row r="47" spans="4:16">
      <c r="D47" s="105"/>
      <c r="E47" s="105"/>
      <c r="F47" s="105"/>
      <c r="G47" s="105"/>
      <c r="H47" s="105"/>
      <c r="I47" s="105"/>
      <c r="J47" s="105"/>
      <c r="K47" s="105"/>
      <c r="L47" s="105"/>
      <c r="M47" s="105"/>
      <c r="N47" s="105"/>
      <c r="O47" s="105"/>
      <c r="P47" s="105"/>
    </row>
    <row r="48" spans="4:16">
      <c r="D48" s="105"/>
      <c r="E48" s="105"/>
      <c r="F48" s="105"/>
      <c r="G48" s="105"/>
      <c r="H48" s="105"/>
      <c r="I48" s="105"/>
      <c r="J48" s="105"/>
      <c r="K48" s="105"/>
      <c r="L48" s="105"/>
      <c r="M48" s="105"/>
      <c r="N48" s="105"/>
      <c r="O48" s="105"/>
      <c r="P48" s="105"/>
    </row>
    <row r="49" spans="4:16">
      <c r="D49" s="105"/>
      <c r="E49" s="105"/>
      <c r="F49" s="105"/>
      <c r="G49" s="105"/>
      <c r="H49" s="105"/>
      <c r="I49" s="105"/>
      <c r="J49" s="105"/>
      <c r="K49" s="105"/>
      <c r="L49" s="105"/>
      <c r="M49" s="105"/>
      <c r="N49" s="105"/>
      <c r="O49" s="105"/>
      <c r="P49" s="105"/>
    </row>
    <row r="50" spans="4:16">
      <c r="D50" s="105"/>
      <c r="E50" s="105"/>
      <c r="F50" s="105"/>
      <c r="G50" s="105"/>
      <c r="H50" s="105"/>
      <c r="I50" s="105"/>
      <c r="J50" s="105"/>
      <c r="K50" s="105"/>
      <c r="L50" s="105"/>
      <c r="M50" s="105"/>
      <c r="N50" s="105"/>
      <c r="O50" s="105"/>
      <c r="P50" s="105"/>
    </row>
    <row r="51" spans="4:16">
      <c r="D51" s="105"/>
      <c r="E51" s="105"/>
      <c r="F51" s="105"/>
      <c r="G51" s="105"/>
      <c r="H51" s="105"/>
      <c r="I51" s="105"/>
      <c r="J51" s="105"/>
      <c r="K51" s="105"/>
      <c r="L51" s="105"/>
      <c r="M51" s="105"/>
      <c r="N51" s="105"/>
      <c r="O51" s="105"/>
      <c r="P51" s="105"/>
    </row>
    <row r="52" spans="4:16">
      <c r="D52" s="105"/>
      <c r="E52" s="105"/>
      <c r="F52" s="105"/>
      <c r="G52" s="105"/>
      <c r="H52" s="105"/>
      <c r="I52" s="105"/>
      <c r="J52" s="105"/>
      <c r="K52" s="105"/>
      <c r="L52" s="105"/>
      <c r="M52" s="105"/>
      <c r="N52" s="105"/>
      <c r="O52" s="105"/>
      <c r="P52" s="105"/>
    </row>
    <row r="53" spans="4:16">
      <c r="D53" s="105"/>
      <c r="E53" s="105"/>
      <c r="F53" s="105"/>
      <c r="G53" s="105"/>
      <c r="H53" s="105"/>
      <c r="I53" s="105"/>
      <c r="J53" s="105"/>
      <c r="K53" s="105"/>
      <c r="L53" s="105"/>
      <c r="M53" s="105"/>
      <c r="N53" s="105"/>
      <c r="O53" s="105"/>
      <c r="P53" s="105"/>
    </row>
    <row r="54" spans="4:16"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</row>
    <row r="55" spans="4:16">
      <c r="D55" s="105"/>
      <c r="E55" s="105"/>
      <c r="F55" s="105"/>
      <c r="G55" s="105"/>
      <c r="H55" s="105"/>
      <c r="I55" s="105"/>
      <c r="J55" s="105"/>
      <c r="K55" s="105"/>
      <c r="L55" s="105"/>
      <c r="M55" s="105"/>
      <c r="N55" s="105"/>
      <c r="O55" s="105"/>
      <c r="P55" s="105"/>
    </row>
    <row r="56" spans="4:16">
      <c r="D56" s="105"/>
      <c r="E56" s="105"/>
      <c r="F56" s="105"/>
      <c r="G56" s="105"/>
      <c r="H56" s="105"/>
      <c r="I56" s="105"/>
      <c r="J56" s="105"/>
      <c r="K56" s="105"/>
      <c r="L56" s="105"/>
      <c r="M56" s="105"/>
      <c r="N56" s="105"/>
      <c r="O56" s="105"/>
      <c r="P56" s="105"/>
    </row>
    <row r="57" spans="4:16">
      <c r="D57" s="105"/>
      <c r="E57" s="105"/>
      <c r="F57" s="105"/>
      <c r="G57" s="105"/>
      <c r="H57" s="105"/>
      <c r="I57" s="105"/>
      <c r="J57" s="105"/>
      <c r="K57" s="105"/>
      <c r="L57" s="105"/>
      <c r="M57" s="105"/>
      <c r="N57" s="105"/>
      <c r="O57" s="105"/>
      <c r="P57" s="105"/>
    </row>
    <row r="58" spans="4:16">
      <c r="D58" s="105"/>
      <c r="E58" s="105"/>
      <c r="F58" s="105"/>
      <c r="G58" s="105"/>
      <c r="H58" s="105"/>
      <c r="I58" s="105"/>
      <c r="J58" s="105"/>
      <c r="K58" s="105"/>
      <c r="L58" s="105"/>
      <c r="M58" s="105"/>
      <c r="N58" s="105"/>
      <c r="O58" s="105"/>
      <c r="P58" s="105"/>
    </row>
    <row r="59" spans="4:16"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  <c r="O59" s="105"/>
      <c r="P59" s="105"/>
    </row>
    <row r="60" spans="4:16">
      <c r="D60" s="105"/>
      <c r="E60" s="105"/>
      <c r="F60" s="105"/>
      <c r="G60" s="105"/>
      <c r="H60" s="105"/>
      <c r="I60" s="105"/>
      <c r="J60" s="105"/>
      <c r="K60" s="105"/>
      <c r="L60" s="105"/>
      <c r="M60" s="105"/>
      <c r="N60" s="105"/>
      <c r="O60" s="105"/>
      <c r="P60" s="105"/>
    </row>
    <row r="61" spans="4:16">
      <c r="D61" s="105"/>
      <c r="E61" s="105"/>
      <c r="F61" s="105"/>
      <c r="G61" s="105"/>
      <c r="H61" s="105"/>
      <c r="I61" s="105"/>
      <c r="J61" s="105"/>
      <c r="K61" s="105"/>
      <c r="L61" s="105"/>
      <c r="M61" s="105"/>
      <c r="N61" s="105"/>
      <c r="O61" s="105"/>
      <c r="P61" s="105"/>
    </row>
    <row r="62" spans="4:16"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  <c r="O62" s="105"/>
      <c r="P62" s="105"/>
    </row>
    <row r="63" spans="4:16">
      <c r="D63" s="105"/>
      <c r="E63" s="105"/>
      <c r="F63" s="105"/>
      <c r="G63" s="105"/>
      <c r="H63" s="105"/>
      <c r="I63" s="105"/>
      <c r="J63" s="105"/>
      <c r="K63" s="105"/>
      <c r="L63" s="105"/>
      <c r="M63" s="105"/>
      <c r="N63" s="105"/>
      <c r="O63" s="105"/>
      <c r="P63" s="105"/>
    </row>
    <row r="64" spans="4:16">
      <c r="D64" s="105"/>
      <c r="E64" s="105"/>
      <c r="F64" s="105"/>
      <c r="G64" s="105"/>
      <c r="H64" s="105"/>
      <c r="I64" s="105"/>
      <c r="J64" s="105"/>
      <c r="K64" s="105"/>
      <c r="L64" s="105"/>
      <c r="M64" s="105"/>
      <c r="N64" s="105"/>
      <c r="O64" s="105"/>
      <c r="P64" s="105"/>
    </row>
    <row r="65" spans="4:16">
      <c r="D65" s="105"/>
      <c r="E65" s="105"/>
      <c r="F65" s="105"/>
      <c r="G65" s="105"/>
      <c r="H65" s="105"/>
      <c r="I65" s="105"/>
      <c r="J65" s="105"/>
      <c r="K65" s="105"/>
      <c r="L65" s="105"/>
      <c r="M65" s="105"/>
      <c r="N65" s="105"/>
      <c r="O65" s="105"/>
      <c r="P65" s="105"/>
    </row>
    <row r="66" spans="4:16">
      <c r="D66" s="105"/>
      <c r="E66" s="105"/>
      <c r="F66" s="105"/>
      <c r="G66" s="105"/>
      <c r="H66" s="105"/>
      <c r="I66" s="105"/>
      <c r="J66" s="105"/>
      <c r="K66" s="105"/>
      <c r="L66" s="105"/>
      <c r="M66" s="105"/>
      <c r="N66" s="105"/>
      <c r="O66" s="105"/>
      <c r="P66" s="105"/>
    </row>
    <row r="67" spans="4:16"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  <c r="P67" s="105"/>
    </row>
    <row r="68" spans="4:16">
      <c r="D68" s="105"/>
      <c r="E68" s="105"/>
      <c r="F68" s="105"/>
      <c r="G68" s="105"/>
      <c r="H68" s="105"/>
      <c r="I68" s="105"/>
      <c r="J68" s="105"/>
      <c r="K68" s="105"/>
      <c r="L68" s="105"/>
      <c r="M68" s="105"/>
      <c r="N68" s="105"/>
      <c r="O68" s="105"/>
      <c r="P68" s="105"/>
    </row>
    <row r="69" spans="4:16">
      <c r="D69" s="105"/>
      <c r="E69" s="105"/>
      <c r="F69" s="105"/>
      <c r="G69" s="105"/>
      <c r="H69" s="105"/>
      <c r="I69" s="105"/>
      <c r="J69" s="105"/>
      <c r="K69" s="105"/>
      <c r="L69" s="105"/>
      <c r="M69" s="105"/>
      <c r="N69" s="105"/>
      <c r="O69" s="105"/>
      <c r="P69" s="105"/>
    </row>
  </sheetData>
  <mergeCells count="2">
    <mergeCell ref="B6:C6"/>
    <mergeCell ref="B20:C20"/>
  </mergeCells>
  <pageMargins left="0.78740157499999996" right="0.78740157499999996" top="0.984251969" bottom="0.984251969" header="0.49212598499999999" footer="0.49212598499999999"/>
  <pageSetup paperSize="9" orientation="landscape" r:id="rId1"/>
  <headerFooter alignWithMargins="0">
    <oddFooter>&amp;C&amp;1#&amp;"Calibri"&amp;10&amp;K0000FFThis content is Internal.</oddFooter>
  </headerFooter>
  <customProperties>
    <customPr name="_pios_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4">
    <pageSetUpPr fitToPage="1"/>
  </sheetPr>
  <dimension ref="A1:BP31"/>
  <sheetViews>
    <sheetView zoomScaleNormal="100" zoomScaleSheetLayoutView="90" workbookViewId="0">
      <selection activeCell="BR20" sqref="BR20"/>
    </sheetView>
  </sheetViews>
  <sheetFormatPr defaultColWidth="9.1796875" defaultRowHeight="13.5"/>
  <cols>
    <col min="1" max="1" width="2.1796875" style="1" customWidth="1"/>
    <col min="2" max="2" width="22.81640625" style="1" customWidth="1"/>
    <col min="3" max="20" width="11.81640625" style="1" hidden="1" customWidth="1"/>
    <col min="21" max="22" width="10.1796875" style="1" hidden="1" customWidth="1"/>
    <col min="23" max="33" width="10.453125" style="1" hidden="1" customWidth="1"/>
    <col min="34" max="61" width="9.1796875" style="1" hidden="1" customWidth="1"/>
    <col min="62" max="63" width="0" style="1" hidden="1" customWidth="1"/>
    <col min="64" max="16384" width="9.1796875" style="1"/>
  </cols>
  <sheetData>
    <row r="1" spans="1:68">
      <c r="A1" s="2"/>
      <c r="B1" s="28"/>
    </row>
    <row r="2" spans="1:68">
      <c r="A2" s="2"/>
      <c r="B2" s="28"/>
    </row>
    <row r="3" spans="1:68">
      <c r="A3" s="2"/>
      <c r="B3" s="28"/>
    </row>
    <row r="4" spans="1:68" ht="21" customHeight="1">
      <c r="A4" s="2"/>
      <c r="B4" s="29"/>
    </row>
    <row r="5" spans="1:68" ht="15">
      <c r="B5" s="222" t="s">
        <v>215</v>
      </c>
    </row>
    <row r="6" spans="1:68" ht="12" customHeight="1">
      <c r="B6" s="8"/>
    </row>
    <row r="7" spans="1:68" s="4" customFormat="1" ht="14.25" customHeight="1" thickBot="1">
      <c r="B7" s="134" t="s">
        <v>8</v>
      </c>
      <c r="C7" s="135" t="s">
        <v>0</v>
      </c>
      <c r="D7" s="135" t="s">
        <v>3</v>
      </c>
      <c r="E7" s="135" t="s">
        <v>4</v>
      </c>
      <c r="F7" s="135" t="s">
        <v>5</v>
      </c>
      <c r="G7" s="135" t="s">
        <v>6</v>
      </c>
      <c r="H7" s="135" t="s">
        <v>11</v>
      </c>
      <c r="I7" s="135" t="s">
        <v>72</v>
      </c>
      <c r="J7" s="135" t="s">
        <v>83</v>
      </c>
      <c r="K7" s="135" t="s">
        <v>84</v>
      </c>
      <c r="L7" s="135" t="s">
        <v>85</v>
      </c>
      <c r="M7" s="135" t="s">
        <v>87</v>
      </c>
      <c r="N7" s="135" t="s">
        <v>92</v>
      </c>
      <c r="O7" s="135" t="s">
        <v>93</v>
      </c>
      <c r="P7" s="135" t="s">
        <v>94</v>
      </c>
      <c r="Q7" s="135" t="s">
        <v>95</v>
      </c>
      <c r="R7" s="135" t="s">
        <v>96</v>
      </c>
      <c r="S7" s="135" t="s">
        <v>97</v>
      </c>
      <c r="T7" s="135" t="s">
        <v>99</v>
      </c>
      <c r="U7" s="135" t="s">
        <v>106</v>
      </c>
      <c r="V7" s="135" t="s">
        <v>107</v>
      </c>
      <c r="W7" s="135" t="s">
        <v>110</v>
      </c>
      <c r="X7" s="135" t="s">
        <v>111</v>
      </c>
      <c r="Y7" s="135" t="s">
        <v>114</v>
      </c>
      <c r="Z7" s="135" t="s">
        <v>115</v>
      </c>
      <c r="AA7" s="135" t="s">
        <v>116</v>
      </c>
      <c r="AB7" s="135" t="s">
        <v>124</v>
      </c>
      <c r="AC7" s="135" t="s">
        <v>125</v>
      </c>
      <c r="AD7" s="135" t="s">
        <v>126</v>
      </c>
      <c r="AE7" s="135" t="s">
        <v>128</v>
      </c>
      <c r="AF7" s="135" t="s">
        <v>129</v>
      </c>
      <c r="AG7" s="135" t="s">
        <v>133</v>
      </c>
      <c r="AH7" s="135" t="s">
        <v>139</v>
      </c>
      <c r="AI7" s="135" t="s">
        <v>141</v>
      </c>
      <c r="AJ7" s="135" t="s">
        <v>142</v>
      </c>
      <c r="AK7" s="135" t="s">
        <v>154</v>
      </c>
      <c r="AL7" s="135" t="s">
        <v>155</v>
      </c>
      <c r="AM7" s="135" t="s">
        <v>158</v>
      </c>
      <c r="AN7" s="135" t="s">
        <v>161</v>
      </c>
      <c r="AO7" s="135" t="s">
        <v>164</v>
      </c>
      <c r="AP7" s="135" t="s">
        <v>165</v>
      </c>
      <c r="AQ7" s="135" t="s">
        <v>167</v>
      </c>
      <c r="AR7" s="135" t="s">
        <v>168</v>
      </c>
      <c r="AS7" s="135" t="s">
        <v>169</v>
      </c>
      <c r="AT7" s="135" t="s">
        <v>181</v>
      </c>
      <c r="AU7" s="135" t="s">
        <v>189</v>
      </c>
      <c r="AV7" s="135" t="s">
        <v>207</v>
      </c>
      <c r="AW7" s="135" t="s">
        <v>209</v>
      </c>
      <c r="AX7" s="135" t="s">
        <v>212</v>
      </c>
      <c r="AY7" s="135" t="s">
        <v>217</v>
      </c>
      <c r="AZ7" s="135" t="s">
        <v>219</v>
      </c>
      <c r="BA7" s="135" t="s">
        <v>300</v>
      </c>
      <c r="BB7" s="135" t="s">
        <v>303</v>
      </c>
      <c r="BC7" s="135" t="s">
        <v>305</v>
      </c>
      <c r="BD7" s="135" t="s">
        <v>307</v>
      </c>
      <c r="BE7" s="135" t="s">
        <v>308</v>
      </c>
      <c r="BF7" s="135" t="s">
        <v>309</v>
      </c>
      <c r="BG7" s="135" t="s">
        <v>315</v>
      </c>
      <c r="BH7" s="135" t="s">
        <v>317</v>
      </c>
      <c r="BI7" s="135" t="s">
        <v>320</v>
      </c>
      <c r="BJ7" s="135" t="s">
        <v>325</v>
      </c>
      <c r="BK7" s="135" t="s">
        <v>333</v>
      </c>
      <c r="BL7" s="135" t="s">
        <v>341</v>
      </c>
      <c r="BM7" s="135" t="s">
        <v>342</v>
      </c>
      <c r="BN7" s="135" t="s">
        <v>343</v>
      </c>
      <c r="BO7" s="135" t="s">
        <v>345</v>
      </c>
      <c r="BP7" s="135" t="s">
        <v>385</v>
      </c>
    </row>
    <row r="8" spans="1:68" ht="14.25" customHeight="1" thickTop="1">
      <c r="B8" s="129"/>
      <c r="C8" s="130"/>
      <c r="D8" s="131"/>
      <c r="E8" s="131"/>
      <c r="F8" s="131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32"/>
      <c r="AQ8" s="132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</row>
    <row r="9" spans="1:68" ht="14.25" customHeight="1">
      <c r="B9" s="136" t="s">
        <v>7</v>
      </c>
      <c r="C9" s="137">
        <v>5119</v>
      </c>
      <c r="D9" s="137">
        <v>5636</v>
      </c>
      <c r="E9" s="137">
        <v>5580</v>
      </c>
      <c r="F9" s="137">
        <v>3264</v>
      </c>
      <c r="G9" s="137">
        <v>2549</v>
      </c>
      <c r="H9" s="137">
        <v>3100</v>
      </c>
      <c r="I9" s="137">
        <v>4024</v>
      </c>
      <c r="J9" s="137">
        <v>3836</v>
      </c>
      <c r="K9" s="137">
        <v>4359</v>
      </c>
      <c r="L9" s="137">
        <v>45518</v>
      </c>
      <c r="M9" s="137">
        <v>4403</v>
      </c>
      <c r="N9" s="137">
        <v>4378</v>
      </c>
      <c r="O9" s="137">
        <v>4749</v>
      </c>
      <c r="P9" s="137">
        <v>5124</v>
      </c>
      <c r="Q9" s="137">
        <v>5018</v>
      </c>
      <c r="R9" s="137">
        <v>4732</v>
      </c>
      <c r="S9" s="137">
        <v>4940</v>
      </c>
      <c r="T9" s="137">
        <v>5046</v>
      </c>
      <c r="U9" s="137">
        <v>4747</v>
      </c>
      <c r="V9" s="137">
        <v>4186</v>
      </c>
      <c r="W9" s="137">
        <v>4410</v>
      </c>
      <c r="X9" s="137">
        <v>4646</v>
      </c>
      <c r="Y9" s="137">
        <v>4507</v>
      </c>
      <c r="Z9" s="137">
        <v>4446</v>
      </c>
      <c r="AA9" s="137">
        <v>4562</v>
      </c>
      <c r="AB9" s="137">
        <v>4668</v>
      </c>
      <c r="AC9" s="137">
        <v>4475</v>
      </c>
      <c r="AD9" s="137">
        <v>4323</v>
      </c>
      <c r="AE9" s="137">
        <v>4341</v>
      </c>
      <c r="AF9" s="137">
        <v>4431</v>
      </c>
      <c r="AG9" s="137">
        <v>4200</v>
      </c>
      <c r="AH9" s="137">
        <v>3889</v>
      </c>
      <c r="AI9" s="137">
        <v>4155</v>
      </c>
      <c r="AJ9" s="137">
        <v>4304</v>
      </c>
      <c r="AK9" s="137">
        <v>3893</v>
      </c>
      <c r="AL9" s="137">
        <v>3326</v>
      </c>
      <c r="AM9" s="137">
        <v>4018</v>
      </c>
      <c r="AN9" s="137">
        <v>4090</v>
      </c>
      <c r="AO9" s="137">
        <v>4062</v>
      </c>
      <c r="AP9" s="137">
        <v>3950</v>
      </c>
      <c r="AQ9" s="137">
        <v>4165</v>
      </c>
      <c r="AR9" s="137">
        <v>3989</v>
      </c>
      <c r="AS9" s="137">
        <v>3969</v>
      </c>
      <c r="AT9" s="137">
        <v>3221</v>
      </c>
      <c r="AU9" s="137">
        <v>3343</v>
      </c>
      <c r="AV9" s="137">
        <v>3425.4207558006933</v>
      </c>
      <c r="AW9" s="137">
        <v>2733.2516062510822</v>
      </c>
      <c r="AX9" s="137">
        <v>2952</v>
      </c>
      <c r="AY9" s="137">
        <v>3187.6644060236849</v>
      </c>
      <c r="AZ9" s="137">
        <v>2433</v>
      </c>
      <c r="BA9" s="137">
        <v>3200</v>
      </c>
      <c r="BB9" s="137">
        <v>3373.8965836647667</v>
      </c>
      <c r="BC9" s="137">
        <v>3151.3334243189552</v>
      </c>
      <c r="BD9" s="137">
        <v>3448.0995598675504</v>
      </c>
      <c r="BE9" s="137">
        <v>3415.7870499202941</v>
      </c>
      <c r="BF9" s="137">
        <v>3279.2367666641703</v>
      </c>
      <c r="BG9" s="137">
        <v>3405.9132210758844</v>
      </c>
      <c r="BH9" s="137">
        <v>3428.7124796066655</v>
      </c>
      <c r="BI9" s="137">
        <v>2965.3137774961001</v>
      </c>
      <c r="BJ9" s="137">
        <v>2866.3819155626438</v>
      </c>
      <c r="BK9" s="137">
        <f>SUM(BK10:BK13)</f>
        <v>2987.9482432313366</v>
      </c>
      <c r="BL9" s="137">
        <f>SUM(BL10:BL13)</f>
        <v>3078.0479650698003</v>
      </c>
      <c r="BM9" s="137">
        <f>SUM(BM10:BM13)</f>
        <v>2801.8766173086001</v>
      </c>
      <c r="BN9" s="137">
        <f>SUM(BN10:BN13)</f>
        <v>2688</v>
      </c>
      <c r="BO9" s="137">
        <v>3090</v>
      </c>
      <c r="BP9" s="137">
        <f>SUM(BP10:BP13)</f>
        <v>2916</v>
      </c>
    </row>
    <row r="10" spans="1:68" s="7" customFormat="1" ht="14.25" customHeight="1">
      <c r="B10" s="140" t="s">
        <v>76</v>
      </c>
      <c r="C10" s="141">
        <v>1893</v>
      </c>
      <c r="D10" s="141">
        <v>2024</v>
      </c>
      <c r="E10" s="141">
        <v>2054</v>
      </c>
      <c r="F10" s="141">
        <v>1497</v>
      </c>
      <c r="G10" s="141">
        <v>879</v>
      </c>
      <c r="H10" s="141">
        <v>1168</v>
      </c>
      <c r="I10" s="141">
        <v>1626</v>
      </c>
      <c r="J10" s="141">
        <v>1660</v>
      </c>
      <c r="K10" s="141">
        <v>1680</v>
      </c>
      <c r="L10" s="141">
        <v>1784</v>
      </c>
      <c r="M10" s="141">
        <v>1771</v>
      </c>
      <c r="N10" s="141">
        <v>1718</v>
      </c>
      <c r="O10" s="141">
        <v>1722</v>
      </c>
      <c r="P10" s="141">
        <v>1970</v>
      </c>
      <c r="Q10" s="141">
        <v>2007</v>
      </c>
      <c r="R10" s="141">
        <v>1874</v>
      </c>
      <c r="S10" s="141">
        <v>1751</v>
      </c>
      <c r="T10" s="141">
        <v>1825</v>
      </c>
      <c r="U10" s="141">
        <v>1925</v>
      </c>
      <c r="V10" s="141">
        <v>1702</v>
      </c>
      <c r="W10" s="141">
        <v>1708</v>
      </c>
      <c r="X10" s="141">
        <v>1771</v>
      </c>
      <c r="Y10" s="141">
        <v>1794</v>
      </c>
      <c r="Z10" s="141">
        <v>1691</v>
      </c>
      <c r="AA10" s="141">
        <v>1614</v>
      </c>
      <c r="AB10" s="141">
        <v>1621</v>
      </c>
      <c r="AC10" s="141">
        <v>1603</v>
      </c>
      <c r="AD10" s="141">
        <v>1619</v>
      </c>
      <c r="AE10" s="141">
        <v>1528</v>
      </c>
      <c r="AF10" s="141">
        <v>1660</v>
      </c>
      <c r="AG10" s="141">
        <v>1578</v>
      </c>
      <c r="AH10" s="141">
        <v>1481</v>
      </c>
      <c r="AI10" s="141">
        <v>1544</v>
      </c>
      <c r="AJ10" s="141">
        <v>1655</v>
      </c>
      <c r="AK10" s="141">
        <v>1663</v>
      </c>
      <c r="AL10" s="141">
        <v>1273</v>
      </c>
      <c r="AM10" s="141">
        <v>1481</v>
      </c>
      <c r="AN10" s="141">
        <v>1545</v>
      </c>
      <c r="AO10" s="141">
        <v>1565</v>
      </c>
      <c r="AP10" s="141">
        <v>1541</v>
      </c>
      <c r="AQ10" s="141">
        <v>1532</v>
      </c>
      <c r="AR10" s="141">
        <v>1381</v>
      </c>
      <c r="AS10" s="141">
        <v>1479</v>
      </c>
      <c r="AT10" s="141">
        <v>1454</v>
      </c>
      <c r="AU10" s="141">
        <v>1419</v>
      </c>
      <c r="AV10" s="141">
        <v>1626.0732399999999</v>
      </c>
      <c r="AW10" s="141">
        <v>1078.6739660000001</v>
      </c>
      <c r="AX10" s="141">
        <v>1439</v>
      </c>
      <c r="AY10" s="141">
        <v>1238.785482</v>
      </c>
      <c r="AZ10" s="141">
        <v>1135</v>
      </c>
      <c r="BA10" s="141">
        <v>1553</v>
      </c>
      <c r="BB10" s="141">
        <v>1565.031097</v>
      </c>
      <c r="BC10" s="141">
        <v>1291.623141</v>
      </c>
      <c r="BD10" s="141">
        <v>1659.0624980000002</v>
      </c>
      <c r="BE10" s="141">
        <v>1641.9278089999998</v>
      </c>
      <c r="BF10" s="141">
        <v>1457.9895470000001</v>
      </c>
      <c r="BG10" s="141">
        <v>1526.723027</v>
      </c>
      <c r="BH10" s="141">
        <v>1575.6532560000001</v>
      </c>
      <c r="BI10" s="141">
        <v>1281.013447</v>
      </c>
      <c r="BJ10" s="141">
        <v>1250.761262</v>
      </c>
      <c r="BK10" s="141">
        <v>1257.5083339999999</v>
      </c>
      <c r="BL10" s="141">
        <v>1441.195743</v>
      </c>
      <c r="BM10" s="141">
        <v>1286.2028479999999</v>
      </c>
      <c r="BN10" s="141">
        <v>1224</v>
      </c>
      <c r="BO10" s="141">
        <v>1367</v>
      </c>
      <c r="BP10" s="141">
        <v>1279</v>
      </c>
    </row>
    <row r="11" spans="1:68" ht="14.25" customHeight="1">
      <c r="B11" s="136" t="s">
        <v>77</v>
      </c>
      <c r="C11" s="138">
        <v>2202</v>
      </c>
      <c r="D11" s="138">
        <v>2272</v>
      </c>
      <c r="E11" s="138">
        <v>2174</v>
      </c>
      <c r="F11" s="138">
        <v>937</v>
      </c>
      <c r="G11" s="138">
        <v>1044</v>
      </c>
      <c r="H11" s="138">
        <v>1217</v>
      </c>
      <c r="I11" s="138">
        <v>1493</v>
      </c>
      <c r="J11" s="138">
        <v>1156</v>
      </c>
      <c r="K11" s="138">
        <v>1587</v>
      </c>
      <c r="L11" s="138">
        <v>42459</v>
      </c>
      <c r="M11" s="138">
        <v>1462</v>
      </c>
      <c r="N11" s="138">
        <v>1508</v>
      </c>
      <c r="O11" s="138">
        <v>1771</v>
      </c>
      <c r="P11" s="138">
        <v>1802</v>
      </c>
      <c r="Q11" s="138">
        <v>1726</v>
      </c>
      <c r="R11" s="138">
        <v>1670</v>
      </c>
      <c r="S11" s="138">
        <v>1899</v>
      </c>
      <c r="T11" s="138">
        <v>1841</v>
      </c>
      <c r="U11" s="138">
        <v>1734</v>
      </c>
      <c r="V11" s="138">
        <v>1425</v>
      </c>
      <c r="W11" s="138">
        <v>1474</v>
      </c>
      <c r="X11" s="138">
        <v>1640</v>
      </c>
      <c r="Y11" s="138">
        <v>1457</v>
      </c>
      <c r="Z11" s="138">
        <v>1549</v>
      </c>
      <c r="AA11" s="138">
        <v>1755</v>
      </c>
      <c r="AB11" s="138">
        <v>1875</v>
      </c>
      <c r="AC11" s="138">
        <v>1793</v>
      </c>
      <c r="AD11" s="138">
        <v>1586</v>
      </c>
      <c r="AE11" s="138">
        <v>1650</v>
      </c>
      <c r="AF11" s="138">
        <v>1693</v>
      </c>
      <c r="AG11" s="138">
        <v>1675</v>
      </c>
      <c r="AH11" s="138">
        <v>1450</v>
      </c>
      <c r="AI11" s="138">
        <v>1555</v>
      </c>
      <c r="AJ11" s="138">
        <v>1690</v>
      </c>
      <c r="AK11" s="138">
        <v>1468</v>
      </c>
      <c r="AL11" s="138">
        <v>1274</v>
      </c>
      <c r="AM11" s="138">
        <v>1711</v>
      </c>
      <c r="AN11" s="138">
        <v>1700</v>
      </c>
      <c r="AO11" s="138">
        <v>1709</v>
      </c>
      <c r="AP11" s="138">
        <v>1643</v>
      </c>
      <c r="AQ11" s="138">
        <v>1799</v>
      </c>
      <c r="AR11" s="138">
        <v>1755</v>
      </c>
      <c r="AS11" s="138">
        <v>1699</v>
      </c>
      <c r="AT11" s="138">
        <v>1179</v>
      </c>
      <c r="AU11" s="138">
        <v>1267</v>
      </c>
      <c r="AV11" s="138">
        <v>1194.7442329999999</v>
      </c>
      <c r="AW11" s="138">
        <v>1086.3279786000001</v>
      </c>
      <c r="AX11" s="138">
        <v>1053</v>
      </c>
      <c r="AY11" s="138">
        <v>1345.021054</v>
      </c>
      <c r="AZ11" s="138">
        <v>1031</v>
      </c>
      <c r="BA11" s="138">
        <v>1154</v>
      </c>
      <c r="BB11" s="138">
        <v>1176.657731</v>
      </c>
      <c r="BC11" s="138">
        <v>1251.2432880000001</v>
      </c>
      <c r="BD11" s="138">
        <v>1268.9004180000002</v>
      </c>
      <c r="BE11" s="138">
        <v>1228.6459235</v>
      </c>
      <c r="BF11" s="138">
        <v>1249.460339</v>
      </c>
      <c r="BG11" s="138">
        <v>1213.601905</v>
      </c>
      <c r="BH11" s="138">
        <v>1144.989249</v>
      </c>
      <c r="BI11" s="138">
        <v>1126.7301479999999</v>
      </c>
      <c r="BJ11" s="138">
        <v>1021.8685469999999</v>
      </c>
      <c r="BK11" s="138">
        <v>1185.1651379999998</v>
      </c>
      <c r="BL11" s="138">
        <v>1032.834108</v>
      </c>
      <c r="BM11" s="138">
        <v>1024.913039</v>
      </c>
      <c r="BN11" s="138">
        <v>966</v>
      </c>
      <c r="BO11" s="138">
        <v>1152</v>
      </c>
      <c r="BP11" s="138">
        <v>1093</v>
      </c>
    </row>
    <row r="12" spans="1:68" s="7" customFormat="1" ht="14.25" customHeight="1">
      <c r="B12" s="140" t="s">
        <v>134</v>
      </c>
      <c r="C12" s="141">
        <v>445</v>
      </c>
      <c r="D12" s="141">
        <v>510</v>
      </c>
      <c r="E12" s="141">
        <v>501</v>
      </c>
      <c r="F12" s="141">
        <v>224</v>
      </c>
      <c r="G12" s="141">
        <v>315</v>
      </c>
      <c r="H12" s="141">
        <v>317</v>
      </c>
      <c r="I12" s="141">
        <v>360</v>
      </c>
      <c r="J12" s="141">
        <v>355</v>
      </c>
      <c r="K12" s="141">
        <v>321</v>
      </c>
      <c r="L12" s="141">
        <v>386</v>
      </c>
      <c r="M12" s="141">
        <v>349</v>
      </c>
      <c r="N12" s="141">
        <v>431</v>
      </c>
      <c r="O12" s="141">
        <v>430</v>
      </c>
      <c r="P12" s="141">
        <v>446</v>
      </c>
      <c r="Q12" s="141">
        <v>428</v>
      </c>
      <c r="R12" s="141">
        <v>414</v>
      </c>
      <c r="S12" s="141">
        <v>470</v>
      </c>
      <c r="T12" s="141">
        <v>518</v>
      </c>
      <c r="U12" s="141">
        <v>444</v>
      </c>
      <c r="V12" s="141">
        <v>408</v>
      </c>
      <c r="W12" s="141">
        <v>426</v>
      </c>
      <c r="X12" s="141">
        <v>429</v>
      </c>
      <c r="Y12" s="141">
        <v>444</v>
      </c>
      <c r="Z12" s="141">
        <v>426</v>
      </c>
      <c r="AA12" s="141">
        <v>335</v>
      </c>
      <c r="AB12" s="141">
        <v>310</v>
      </c>
      <c r="AC12" s="141">
        <v>301</v>
      </c>
      <c r="AD12" s="141">
        <v>307</v>
      </c>
      <c r="AE12" s="141">
        <v>303</v>
      </c>
      <c r="AF12" s="141">
        <v>310</v>
      </c>
      <c r="AG12" s="141">
        <v>297</v>
      </c>
      <c r="AH12" s="141">
        <v>333</v>
      </c>
      <c r="AI12" s="141">
        <v>320</v>
      </c>
      <c r="AJ12" s="141">
        <v>297</v>
      </c>
      <c r="AK12" s="141">
        <v>301</v>
      </c>
      <c r="AL12" s="141">
        <v>314</v>
      </c>
      <c r="AM12" s="141">
        <v>303</v>
      </c>
      <c r="AN12" s="141">
        <v>279</v>
      </c>
      <c r="AO12" s="141">
        <v>208</v>
      </c>
      <c r="AP12" s="141">
        <v>253</v>
      </c>
      <c r="AQ12" s="141">
        <v>243</v>
      </c>
      <c r="AR12" s="141">
        <v>216</v>
      </c>
      <c r="AS12" s="141">
        <v>142</v>
      </c>
      <c r="AT12" s="141">
        <v>144</v>
      </c>
      <c r="AU12" s="141">
        <v>139</v>
      </c>
      <c r="AV12" s="141">
        <v>156.10828136000001</v>
      </c>
      <c r="AW12" s="141">
        <v>153.4277745600001</v>
      </c>
      <c r="AX12" s="141">
        <v>161</v>
      </c>
      <c r="AY12" s="141">
        <v>141.59878020000011</v>
      </c>
      <c r="AZ12" s="141">
        <v>79</v>
      </c>
      <c r="BA12" s="141">
        <v>170</v>
      </c>
      <c r="BB12" s="141">
        <v>183.89092598506653</v>
      </c>
      <c r="BC12" s="141">
        <v>163.03251643115462</v>
      </c>
      <c r="BD12" s="141">
        <v>124.05261447605</v>
      </c>
      <c r="BE12" s="141">
        <v>159.53274236969392</v>
      </c>
      <c r="BF12" s="141">
        <v>144.67540474906983</v>
      </c>
      <c r="BG12" s="141">
        <v>171.62424912318428</v>
      </c>
      <c r="BH12" s="141">
        <v>201.46900532186572</v>
      </c>
      <c r="BI12" s="141">
        <v>174.5554260000003</v>
      </c>
      <c r="BJ12" s="141">
        <v>187.36995073094363</v>
      </c>
      <c r="BK12" s="141">
        <v>148.66174709793734</v>
      </c>
      <c r="BL12" s="141">
        <v>191</v>
      </c>
      <c r="BM12" s="141">
        <v>182.92362950000017</v>
      </c>
      <c r="BN12" s="141">
        <v>182</v>
      </c>
      <c r="BO12" s="141">
        <v>162</v>
      </c>
      <c r="BP12" s="141">
        <v>144</v>
      </c>
    </row>
    <row r="13" spans="1:68" ht="14.25" customHeight="1">
      <c r="B13" s="136" t="s">
        <v>78</v>
      </c>
      <c r="C13" s="139">
        <v>579</v>
      </c>
      <c r="D13" s="138">
        <v>830</v>
      </c>
      <c r="E13" s="138">
        <v>851</v>
      </c>
      <c r="F13" s="138">
        <v>606</v>
      </c>
      <c r="G13" s="138">
        <v>311</v>
      </c>
      <c r="H13" s="138">
        <v>398</v>
      </c>
      <c r="I13" s="138">
        <v>545</v>
      </c>
      <c r="J13" s="138">
        <v>665</v>
      </c>
      <c r="K13" s="138">
        <v>771</v>
      </c>
      <c r="L13" s="138">
        <v>889</v>
      </c>
      <c r="M13" s="138">
        <v>821</v>
      </c>
      <c r="N13" s="138">
        <v>721</v>
      </c>
      <c r="O13" s="138">
        <v>826</v>
      </c>
      <c r="P13" s="138">
        <v>906</v>
      </c>
      <c r="Q13" s="138">
        <v>857</v>
      </c>
      <c r="R13" s="138">
        <v>774</v>
      </c>
      <c r="S13" s="138">
        <v>820</v>
      </c>
      <c r="T13" s="138">
        <v>862</v>
      </c>
      <c r="U13" s="138">
        <v>644</v>
      </c>
      <c r="V13" s="138">
        <v>651</v>
      </c>
      <c r="W13" s="138">
        <v>802</v>
      </c>
      <c r="X13" s="138">
        <v>806</v>
      </c>
      <c r="Y13" s="138">
        <v>812</v>
      </c>
      <c r="Z13" s="138">
        <v>780</v>
      </c>
      <c r="AA13" s="138">
        <v>858</v>
      </c>
      <c r="AB13" s="138">
        <v>861</v>
      </c>
      <c r="AC13" s="138">
        <v>778</v>
      </c>
      <c r="AD13" s="138">
        <v>811</v>
      </c>
      <c r="AE13" s="138">
        <v>859</v>
      </c>
      <c r="AF13" s="138">
        <v>768</v>
      </c>
      <c r="AG13" s="138">
        <v>651</v>
      </c>
      <c r="AH13" s="138">
        <v>625</v>
      </c>
      <c r="AI13" s="138">
        <v>736</v>
      </c>
      <c r="AJ13" s="138">
        <v>662</v>
      </c>
      <c r="AK13" s="138">
        <v>461</v>
      </c>
      <c r="AL13" s="138">
        <v>465</v>
      </c>
      <c r="AM13" s="138">
        <v>523</v>
      </c>
      <c r="AN13" s="138">
        <v>566</v>
      </c>
      <c r="AO13" s="138">
        <v>580</v>
      </c>
      <c r="AP13" s="138">
        <v>513</v>
      </c>
      <c r="AQ13" s="138">
        <v>591</v>
      </c>
      <c r="AR13" s="138">
        <v>637</v>
      </c>
      <c r="AS13" s="138">
        <v>649</v>
      </c>
      <c r="AT13" s="138">
        <v>444</v>
      </c>
      <c r="AU13" s="138">
        <v>518</v>
      </c>
      <c r="AV13" s="138">
        <v>448.49500144069304</v>
      </c>
      <c r="AW13" s="138">
        <v>414.8218870910822</v>
      </c>
      <c r="AX13" s="138">
        <v>299</v>
      </c>
      <c r="AY13" s="138">
        <v>462.25908982368503</v>
      </c>
      <c r="AZ13" s="138">
        <v>188</v>
      </c>
      <c r="BA13" s="138">
        <v>323</v>
      </c>
      <c r="BB13" s="138">
        <v>448.31682967970005</v>
      </c>
      <c r="BC13" s="138">
        <v>445.43447888780003</v>
      </c>
      <c r="BD13" s="138">
        <v>396.0840293915</v>
      </c>
      <c r="BE13" s="138">
        <v>385.68057505059994</v>
      </c>
      <c r="BF13" s="138">
        <v>427.11147591510002</v>
      </c>
      <c r="BG13" s="138">
        <v>493.96403995270003</v>
      </c>
      <c r="BH13" s="138">
        <v>506.60096928479999</v>
      </c>
      <c r="BI13" s="138">
        <v>383.01475649609995</v>
      </c>
      <c r="BJ13" s="138">
        <v>406.38215583170006</v>
      </c>
      <c r="BK13" s="138">
        <v>396.61302413339996</v>
      </c>
      <c r="BL13" s="138">
        <v>413.01811406979999</v>
      </c>
      <c r="BM13" s="138">
        <v>307.83710080859998</v>
      </c>
      <c r="BN13" s="138">
        <v>316</v>
      </c>
      <c r="BO13" s="138">
        <v>410</v>
      </c>
      <c r="BP13" s="138">
        <v>400</v>
      </c>
    </row>
    <row r="14" spans="1:68" ht="14.25" customHeight="1">
      <c r="B14" s="33"/>
      <c r="C14" s="34"/>
      <c r="D14" s="34"/>
      <c r="E14" s="34"/>
      <c r="F14" s="34"/>
      <c r="G14" s="31"/>
      <c r="H14" s="31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</row>
    <row r="15" spans="1:68" s="4" customFormat="1" ht="14.25" customHeight="1" thickBot="1">
      <c r="B15" s="134" t="s">
        <v>123</v>
      </c>
      <c r="C15" s="135" t="s">
        <v>0</v>
      </c>
      <c r="D15" s="135" t="s">
        <v>3</v>
      </c>
      <c r="E15" s="135" t="s">
        <v>4</v>
      </c>
      <c r="F15" s="135" t="s">
        <v>5</v>
      </c>
      <c r="G15" s="135" t="s">
        <v>6</v>
      </c>
      <c r="H15" s="135" t="s">
        <v>11</v>
      </c>
      <c r="I15" s="135" t="s">
        <v>72</v>
      </c>
      <c r="J15" s="135" t="s">
        <v>83</v>
      </c>
      <c r="K15" s="135" t="s">
        <v>84</v>
      </c>
      <c r="L15" s="135" t="s">
        <v>85</v>
      </c>
      <c r="M15" s="135" t="s">
        <v>87</v>
      </c>
      <c r="N15" s="135" t="s">
        <v>92</v>
      </c>
      <c r="O15" s="135" t="s">
        <v>93</v>
      </c>
      <c r="P15" s="135" t="s">
        <v>94</v>
      </c>
      <c r="Q15" s="135" t="s">
        <v>95</v>
      </c>
      <c r="R15" s="135" t="s">
        <v>96</v>
      </c>
      <c r="S15" s="135" t="s">
        <v>97</v>
      </c>
      <c r="T15" s="135" t="s">
        <v>99</v>
      </c>
      <c r="U15" s="135" t="s">
        <v>106</v>
      </c>
      <c r="V15" s="135" t="s">
        <v>107</v>
      </c>
      <c r="W15" s="135" t="s">
        <v>110</v>
      </c>
      <c r="X15" s="135" t="s">
        <v>111</v>
      </c>
      <c r="Y15" s="135" t="s">
        <v>114</v>
      </c>
      <c r="Z15" s="135" t="s">
        <v>115</v>
      </c>
      <c r="AA15" s="135" t="s">
        <v>116</v>
      </c>
      <c r="AB15" s="135" t="s">
        <v>124</v>
      </c>
      <c r="AC15" s="135" t="s">
        <v>125</v>
      </c>
      <c r="AD15" s="135" t="s">
        <v>126</v>
      </c>
      <c r="AE15" s="135" t="s">
        <v>128</v>
      </c>
      <c r="AF15" s="135" t="s">
        <v>129</v>
      </c>
      <c r="AG15" s="135" t="s">
        <v>133</v>
      </c>
      <c r="AH15" s="135" t="s">
        <v>139</v>
      </c>
      <c r="AI15" s="135" t="s">
        <v>141</v>
      </c>
      <c r="AJ15" s="135" t="s">
        <v>142</v>
      </c>
      <c r="AK15" s="135" t="s">
        <v>154</v>
      </c>
      <c r="AL15" s="135" t="s">
        <v>155</v>
      </c>
      <c r="AM15" s="135" t="s">
        <v>158</v>
      </c>
      <c r="AN15" s="135" t="s">
        <v>161</v>
      </c>
      <c r="AO15" s="135" t="s">
        <v>164</v>
      </c>
      <c r="AP15" s="135" t="s">
        <v>165</v>
      </c>
      <c r="AQ15" s="135" t="s">
        <v>167</v>
      </c>
      <c r="AR15" s="135" t="s">
        <v>168</v>
      </c>
      <c r="AS15" s="135" t="s">
        <v>169</v>
      </c>
      <c r="AT15" s="135" t="s">
        <v>181</v>
      </c>
      <c r="AU15" s="135" t="s">
        <v>189</v>
      </c>
      <c r="AV15" s="135" t="s">
        <v>207</v>
      </c>
      <c r="AW15" s="135" t="s">
        <v>209</v>
      </c>
      <c r="AX15" s="135" t="s">
        <v>212</v>
      </c>
      <c r="AY15" s="135" t="s">
        <v>217</v>
      </c>
      <c r="AZ15" s="135" t="s">
        <v>219</v>
      </c>
      <c r="BA15" s="135" t="s">
        <v>300</v>
      </c>
      <c r="BB15" s="135" t="s">
        <v>303</v>
      </c>
      <c r="BC15" s="135" t="s">
        <v>305</v>
      </c>
      <c r="BD15" s="135" t="s">
        <v>307</v>
      </c>
      <c r="BE15" s="135" t="s">
        <v>308</v>
      </c>
      <c r="BF15" s="135" t="s">
        <v>309</v>
      </c>
      <c r="BG15" s="135" t="s">
        <v>315</v>
      </c>
      <c r="BH15" s="135" t="s">
        <v>317</v>
      </c>
      <c r="BI15" s="135" t="s">
        <v>320</v>
      </c>
      <c r="BJ15" s="135" t="s">
        <v>325</v>
      </c>
      <c r="BK15" s="135" t="s">
        <v>333</v>
      </c>
      <c r="BL15" s="135" t="s">
        <v>341</v>
      </c>
      <c r="BM15" s="135" t="s">
        <v>342</v>
      </c>
      <c r="BN15" s="135" t="s">
        <v>343</v>
      </c>
      <c r="BO15" s="135" t="s">
        <v>345</v>
      </c>
      <c r="BP15" s="135" t="s">
        <v>385</v>
      </c>
    </row>
    <row r="16" spans="1:68" ht="14.25" customHeight="1" thickTop="1">
      <c r="B16" s="129"/>
      <c r="C16" s="130"/>
      <c r="D16" s="131"/>
      <c r="E16" s="131"/>
      <c r="F16" s="131"/>
      <c r="G16" s="132"/>
      <c r="H16" s="132"/>
      <c r="I16" s="132"/>
      <c r="J16" s="132"/>
      <c r="K16" s="132"/>
      <c r="L16" s="132"/>
      <c r="M16" s="132"/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  <c r="AA16" s="132"/>
      <c r="AB16" s="132"/>
      <c r="AC16" s="132"/>
      <c r="AD16" s="132"/>
      <c r="AE16" s="132"/>
      <c r="AF16" s="132"/>
      <c r="AG16" s="132"/>
      <c r="AH16" s="132"/>
      <c r="AI16" s="132"/>
      <c r="AJ16" s="132"/>
      <c r="AK16" s="132"/>
      <c r="AL16" s="132"/>
      <c r="AM16" s="132"/>
      <c r="AN16" s="132"/>
      <c r="AO16" s="132"/>
      <c r="AP16" s="132"/>
      <c r="AQ16" s="132"/>
      <c r="AR16" s="63"/>
      <c r="AS16" s="63"/>
      <c r="AT16" s="63"/>
      <c r="AU16" s="63"/>
      <c r="AV16" s="63"/>
      <c r="AW16" s="63"/>
      <c r="AX16" s="63"/>
      <c r="AY16" s="63"/>
      <c r="AZ16" s="63"/>
      <c r="BA16" s="63"/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</row>
    <row r="17" spans="2:68" ht="14.25" customHeight="1">
      <c r="B17" s="136" t="s">
        <v>7</v>
      </c>
      <c r="C17" s="137">
        <v>4377</v>
      </c>
      <c r="D17" s="137">
        <v>4771</v>
      </c>
      <c r="E17" s="137">
        <v>4620</v>
      </c>
      <c r="F17" s="137">
        <v>2672</v>
      </c>
      <c r="G17" s="137">
        <v>2446</v>
      </c>
      <c r="H17" s="137">
        <v>2792</v>
      </c>
      <c r="I17" s="137">
        <v>3323</v>
      </c>
      <c r="J17" s="137">
        <v>3180</v>
      </c>
      <c r="K17" s="137">
        <v>3580</v>
      </c>
      <c r="L17" s="137">
        <v>3910</v>
      </c>
      <c r="M17" s="137">
        <v>3628</v>
      </c>
      <c r="N17" s="137">
        <v>3663</v>
      </c>
      <c r="O17" s="137">
        <v>4049</v>
      </c>
      <c r="P17" s="137">
        <v>4178</v>
      </c>
      <c r="Q17" s="137">
        <v>4210</v>
      </c>
      <c r="R17" s="137">
        <v>3982</v>
      </c>
      <c r="S17" s="137">
        <v>4217</v>
      </c>
      <c r="T17" s="137">
        <v>4201</v>
      </c>
      <c r="U17" s="137">
        <v>3959</v>
      </c>
      <c r="V17" s="137">
        <v>3447</v>
      </c>
      <c r="W17" s="137">
        <v>3682</v>
      </c>
      <c r="X17" s="137">
        <v>4078</v>
      </c>
      <c r="Y17" s="137">
        <v>3922</v>
      </c>
      <c r="Z17" s="137">
        <v>3848</v>
      </c>
      <c r="AA17" s="137">
        <v>4150</v>
      </c>
      <c r="AB17" s="137">
        <v>4115</v>
      </c>
      <c r="AC17" s="137">
        <v>3930</v>
      </c>
      <c r="AD17" s="137">
        <v>3832</v>
      </c>
      <c r="AE17" s="137">
        <v>3823</v>
      </c>
      <c r="AF17" s="137">
        <v>3784</v>
      </c>
      <c r="AG17" s="137">
        <v>3503</v>
      </c>
      <c r="AH17" s="137">
        <v>3304</v>
      </c>
      <c r="AI17" s="137">
        <v>3545</v>
      </c>
      <c r="AJ17" s="137">
        <v>3810</v>
      </c>
      <c r="AK17" s="137">
        <v>3328</v>
      </c>
      <c r="AL17" s="137">
        <v>2934</v>
      </c>
      <c r="AM17" s="137">
        <v>3523</v>
      </c>
      <c r="AN17" s="137">
        <v>3607</v>
      </c>
      <c r="AO17" s="137">
        <v>3518</v>
      </c>
      <c r="AP17" s="137">
        <v>3399</v>
      </c>
      <c r="AQ17" s="137">
        <v>3645</v>
      </c>
      <c r="AR17" s="137">
        <v>3680</v>
      </c>
      <c r="AS17" s="137">
        <v>3593</v>
      </c>
      <c r="AT17" s="137">
        <v>2831</v>
      </c>
      <c r="AU17" s="137">
        <v>2919</v>
      </c>
      <c r="AV17" s="137">
        <v>2865.443207512069</v>
      </c>
      <c r="AW17" s="137">
        <v>2720.0710666331779</v>
      </c>
      <c r="AX17" s="137">
        <v>2467</v>
      </c>
      <c r="AY17" s="137">
        <v>2885.8690450803997</v>
      </c>
      <c r="AZ17" s="137">
        <v>2169</v>
      </c>
      <c r="BA17" s="137">
        <v>2824</v>
      </c>
      <c r="BB17" s="137">
        <v>3052.5793383150658</v>
      </c>
      <c r="BC17" s="137">
        <v>2978.7699489140368</v>
      </c>
      <c r="BD17" s="137">
        <v>3246.4775337826377</v>
      </c>
      <c r="BE17" s="137">
        <v>3246.4775337826377</v>
      </c>
      <c r="BF17" s="137">
        <v>2929.3203140165301</v>
      </c>
      <c r="BG17" s="137">
        <v>2974.7719486457254</v>
      </c>
      <c r="BH17" s="137">
        <v>2982.3198932724222</v>
      </c>
      <c r="BI17" s="137">
        <v>2888.4301419301219</v>
      </c>
      <c r="BJ17" s="137">
        <v>2580.1009059872049</v>
      </c>
      <c r="BK17" s="137">
        <f t="shared" ref="BK17:BP17" si="0">SUM(BK18:BK21)</f>
        <v>2781.790476648539</v>
      </c>
      <c r="BL17" s="137">
        <f t="shared" si="0"/>
        <v>2792.9960170012</v>
      </c>
      <c r="BM17" s="137">
        <f t="shared" si="0"/>
        <v>2503.5139075591997</v>
      </c>
      <c r="BN17" s="137">
        <f t="shared" si="0"/>
        <v>2390.9142522675993</v>
      </c>
      <c r="BO17" s="137">
        <f t="shared" si="0"/>
        <v>2738</v>
      </c>
      <c r="BP17" s="137">
        <f t="shared" si="0"/>
        <v>2562.3303700378997</v>
      </c>
    </row>
    <row r="18" spans="2:68" s="7" customFormat="1" ht="14.25" customHeight="1">
      <c r="B18" s="140" t="s">
        <v>76</v>
      </c>
      <c r="C18" s="141">
        <v>1185</v>
      </c>
      <c r="D18" s="141">
        <v>1241</v>
      </c>
      <c r="E18" s="141">
        <v>1305</v>
      </c>
      <c r="F18" s="141">
        <v>920</v>
      </c>
      <c r="G18" s="141">
        <v>678</v>
      </c>
      <c r="H18" s="141">
        <v>874</v>
      </c>
      <c r="I18" s="141">
        <v>956</v>
      </c>
      <c r="J18" s="141">
        <v>1063</v>
      </c>
      <c r="K18" s="141">
        <v>1034</v>
      </c>
      <c r="L18" s="141">
        <v>1106</v>
      </c>
      <c r="M18" s="141">
        <v>1030</v>
      </c>
      <c r="N18" s="141">
        <v>996</v>
      </c>
      <c r="O18" s="141">
        <v>1105</v>
      </c>
      <c r="P18" s="141">
        <v>1182</v>
      </c>
      <c r="Q18" s="141">
        <v>1248</v>
      </c>
      <c r="R18" s="141">
        <v>1164</v>
      </c>
      <c r="S18" s="141">
        <v>1140</v>
      </c>
      <c r="T18" s="141">
        <v>1143</v>
      </c>
      <c r="U18" s="141">
        <v>1213</v>
      </c>
      <c r="V18" s="141">
        <v>1019</v>
      </c>
      <c r="W18" s="141">
        <v>1069</v>
      </c>
      <c r="X18" s="141">
        <v>1219</v>
      </c>
      <c r="Y18" s="141">
        <v>1232</v>
      </c>
      <c r="Z18" s="141">
        <v>1122</v>
      </c>
      <c r="AA18" s="141">
        <v>1287</v>
      </c>
      <c r="AB18" s="141">
        <v>1116</v>
      </c>
      <c r="AC18" s="141">
        <v>1142</v>
      </c>
      <c r="AD18" s="141">
        <v>1130</v>
      </c>
      <c r="AE18" s="141">
        <v>1134</v>
      </c>
      <c r="AF18" s="141">
        <v>1039</v>
      </c>
      <c r="AG18" s="141">
        <v>902</v>
      </c>
      <c r="AH18" s="141">
        <v>878</v>
      </c>
      <c r="AI18" s="141">
        <v>978</v>
      </c>
      <c r="AJ18" s="141">
        <v>1136</v>
      </c>
      <c r="AK18" s="141">
        <v>1130</v>
      </c>
      <c r="AL18" s="141">
        <v>851</v>
      </c>
      <c r="AM18" s="141">
        <v>1077</v>
      </c>
      <c r="AN18" s="141">
        <v>1081</v>
      </c>
      <c r="AO18" s="141">
        <v>1058</v>
      </c>
      <c r="AP18" s="141">
        <v>1040</v>
      </c>
      <c r="AQ18" s="141">
        <v>1097</v>
      </c>
      <c r="AR18" s="141">
        <v>1116</v>
      </c>
      <c r="AS18" s="141">
        <v>1197</v>
      </c>
      <c r="AT18" s="141">
        <v>1109</v>
      </c>
      <c r="AU18" s="141">
        <v>1073</v>
      </c>
      <c r="AV18" s="141">
        <v>1148.5305109999999</v>
      </c>
      <c r="AW18" s="141">
        <v>1078.3507950000001</v>
      </c>
      <c r="AX18" s="141">
        <v>1032</v>
      </c>
      <c r="AY18" s="141">
        <v>1078.203998</v>
      </c>
      <c r="AZ18" s="141">
        <v>905</v>
      </c>
      <c r="BA18" s="141">
        <v>1247</v>
      </c>
      <c r="BB18" s="141">
        <v>1333.2559719999999</v>
      </c>
      <c r="BC18" s="141">
        <v>1216.602476</v>
      </c>
      <c r="BD18" s="141">
        <v>1454.5543859999998</v>
      </c>
      <c r="BE18" s="141">
        <v>1451.3732789999999</v>
      </c>
      <c r="BF18" s="141">
        <v>1127.8427409999999</v>
      </c>
      <c r="BG18" s="141">
        <v>1159.2489540000001</v>
      </c>
      <c r="BH18" s="141">
        <v>1233.0461540000001</v>
      </c>
      <c r="BI18" s="141">
        <v>1242.82673</v>
      </c>
      <c r="BJ18" s="141">
        <v>981.53975400000013</v>
      </c>
      <c r="BK18" s="141">
        <v>1146.7459159999999</v>
      </c>
      <c r="BL18" s="141">
        <v>1147.728439</v>
      </c>
      <c r="BM18" s="141">
        <v>1046.896966</v>
      </c>
      <c r="BN18" s="141">
        <v>941</v>
      </c>
      <c r="BO18" s="141">
        <v>1119</v>
      </c>
      <c r="BP18" s="141">
        <v>1051.0912389999999</v>
      </c>
    </row>
    <row r="19" spans="2:68" ht="14.25" customHeight="1">
      <c r="B19" s="136" t="s">
        <v>77</v>
      </c>
      <c r="C19" s="138">
        <v>2089</v>
      </c>
      <c r="D19" s="138">
        <v>2183</v>
      </c>
      <c r="E19" s="138">
        <v>2058</v>
      </c>
      <c r="F19" s="138">
        <v>881</v>
      </c>
      <c r="G19" s="138">
        <v>1094</v>
      </c>
      <c r="H19" s="138">
        <v>1103</v>
      </c>
      <c r="I19" s="138">
        <v>1387</v>
      </c>
      <c r="J19" s="138">
        <v>1051</v>
      </c>
      <c r="K19" s="138">
        <v>1425</v>
      </c>
      <c r="L19" s="138">
        <v>1508</v>
      </c>
      <c r="M19" s="138">
        <v>1405</v>
      </c>
      <c r="N19" s="138">
        <v>1421</v>
      </c>
      <c r="O19" s="138">
        <v>1623</v>
      </c>
      <c r="P19" s="138">
        <v>1598</v>
      </c>
      <c r="Q19" s="138">
        <v>1630</v>
      </c>
      <c r="R19" s="138">
        <v>1574</v>
      </c>
      <c r="S19" s="138">
        <v>1744</v>
      </c>
      <c r="T19" s="138">
        <v>1714</v>
      </c>
      <c r="U19" s="138">
        <v>1637</v>
      </c>
      <c r="V19" s="138">
        <v>1329</v>
      </c>
      <c r="W19" s="138">
        <v>1385</v>
      </c>
      <c r="X19" s="138">
        <v>1541</v>
      </c>
      <c r="Y19" s="138">
        <v>1430</v>
      </c>
      <c r="Z19" s="138">
        <v>1501</v>
      </c>
      <c r="AA19" s="138">
        <v>1630</v>
      </c>
      <c r="AB19" s="138">
        <v>1771</v>
      </c>
      <c r="AC19" s="138">
        <v>1686</v>
      </c>
      <c r="AD19" s="138">
        <v>1518</v>
      </c>
      <c r="AE19" s="138">
        <v>1559</v>
      </c>
      <c r="AF19" s="138">
        <v>1614</v>
      </c>
      <c r="AG19" s="138">
        <v>1580</v>
      </c>
      <c r="AH19" s="138">
        <v>1403</v>
      </c>
      <c r="AI19" s="138">
        <v>1468</v>
      </c>
      <c r="AJ19" s="138">
        <v>1648</v>
      </c>
      <c r="AK19" s="138">
        <v>1392</v>
      </c>
      <c r="AL19" s="138">
        <v>1232</v>
      </c>
      <c r="AM19" s="138">
        <v>1600</v>
      </c>
      <c r="AN19" s="138">
        <v>1634</v>
      </c>
      <c r="AO19" s="138">
        <v>1610</v>
      </c>
      <c r="AP19" s="138">
        <v>1551</v>
      </c>
      <c r="AQ19" s="138">
        <v>1721</v>
      </c>
      <c r="AR19" s="138">
        <v>1669</v>
      </c>
      <c r="AS19" s="138">
        <v>1606</v>
      </c>
      <c r="AT19" s="138">
        <v>1101</v>
      </c>
      <c r="AU19" s="138">
        <v>1186</v>
      </c>
      <c r="AV19" s="138">
        <v>1077.154828</v>
      </c>
      <c r="AW19" s="138">
        <v>1053.3181589999999</v>
      </c>
      <c r="AX19" s="138">
        <v>949</v>
      </c>
      <c r="AY19" s="138">
        <v>1221.1813929</v>
      </c>
      <c r="AZ19" s="138">
        <v>968</v>
      </c>
      <c r="BA19" s="138">
        <v>1075</v>
      </c>
      <c r="BB19" s="138">
        <v>1079.848518</v>
      </c>
      <c r="BC19" s="138">
        <v>1122.8009200000001</v>
      </c>
      <c r="BD19" s="138">
        <v>1172.436702</v>
      </c>
      <c r="BE19" s="138">
        <v>1140.2034352399999</v>
      </c>
      <c r="BF19" s="138">
        <v>1149.431392</v>
      </c>
      <c r="BG19" s="138">
        <v>1108.156056</v>
      </c>
      <c r="BH19" s="138">
        <v>1041.3280399999999</v>
      </c>
      <c r="BI19" s="138">
        <v>1020.1999820000001</v>
      </c>
      <c r="BJ19" s="138">
        <v>953.15518199999997</v>
      </c>
      <c r="BK19" s="138">
        <v>1050.2656119999999</v>
      </c>
      <c r="BL19" s="138">
        <v>1000.003798</v>
      </c>
      <c r="BM19" s="138">
        <v>924.57738100000006</v>
      </c>
      <c r="BN19" s="138">
        <v>921.86798599999997</v>
      </c>
      <c r="BO19" s="138">
        <v>1053</v>
      </c>
      <c r="BP19" s="138">
        <v>973.95732200000009</v>
      </c>
    </row>
    <row r="20" spans="2:68" s="7" customFormat="1" ht="14.25" customHeight="1">
      <c r="B20" s="140" t="s">
        <v>134</v>
      </c>
      <c r="C20" s="141">
        <v>548</v>
      </c>
      <c r="D20" s="141">
        <v>560</v>
      </c>
      <c r="E20" s="141">
        <v>512</v>
      </c>
      <c r="F20" s="141">
        <v>312</v>
      </c>
      <c r="G20" s="141">
        <v>344</v>
      </c>
      <c r="H20" s="141">
        <v>416</v>
      </c>
      <c r="I20" s="141">
        <v>469</v>
      </c>
      <c r="J20" s="141">
        <v>438</v>
      </c>
      <c r="K20" s="141">
        <v>427</v>
      </c>
      <c r="L20" s="141">
        <v>487</v>
      </c>
      <c r="M20" s="141">
        <v>440</v>
      </c>
      <c r="N20" s="141">
        <v>525</v>
      </c>
      <c r="O20" s="141">
        <v>529</v>
      </c>
      <c r="P20" s="141">
        <v>549</v>
      </c>
      <c r="Q20" s="141">
        <v>537</v>
      </c>
      <c r="R20" s="141">
        <v>523</v>
      </c>
      <c r="S20" s="141">
        <v>596</v>
      </c>
      <c r="T20" s="141">
        <v>577</v>
      </c>
      <c r="U20" s="141">
        <v>496</v>
      </c>
      <c r="V20" s="141">
        <v>444</v>
      </c>
      <c r="W20" s="141">
        <v>528</v>
      </c>
      <c r="X20" s="141">
        <v>529</v>
      </c>
      <c r="Y20" s="141">
        <v>531</v>
      </c>
      <c r="Z20" s="141">
        <v>521</v>
      </c>
      <c r="AA20" s="141">
        <v>444</v>
      </c>
      <c r="AB20" s="141">
        <v>437</v>
      </c>
      <c r="AC20" s="141">
        <v>379</v>
      </c>
      <c r="AD20" s="141">
        <v>416</v>
      </c>
      <c r="AE20" s="141">
        <v>409</v>
      </c>
      <c r="AF20" s="141">
        <v>397</v>
      </c>
      <c r="AG20" s="141">
        <v>377</v>
      </c>
      <c r="AH20" s="141">
        <v>421</v>
      </c>
      <c r="AI20" s="141">
        <v>417</v>
      </c>
      <c r="AJ20" s="141">
        <v>387</v>
      </c>
      <c r="AK20" s="141">
        <v>357</v>
      </c>
      <c r="AL20" s="141">
        <v>384</v>
      </c>
      <c r="AM20" s="141">
        <v>373</v>
      </c>
      <c r="AN20" s="141">
        <v>357</v>
      </c>
      <c r="AO20" s="141">
        <v>270</v>
      </c>
      <c r="AP20" s="141">
        <v>265</v>
      </c>
      <c r="AQ20" s="141">
        <v>277</v>
      </c>
      <c r="AR20" s="141">
        <v>250</v>
      </c>
      <c r="AS20" s="141">
        <v>156</v>
      </c>
      <c r="AT20" s="141">
        <v>177</v>
      </c>
      <c r="AU20" s="141">
        <v>165</v>
      </c>
      <c r="AV20" s="141">
        <v>188.13290336200021</v>
      </c>
      <c r="AW20" s="141">
        <v>192.47387150100019</v>
      </c>
      <c r="AX20" s="141">
        <v>171</v>
      </c>
      <c r="AY20" s="141">
        <v>148.15144809499998</v>
      </c>
      <c r="AZ20" s="141">
        <v>90</v>
      </c>
      <c r="BA20" s="141">
        <v>190</v>
      </c>
      <c r="BB20" s="141">
        <v>191.17062193266622</v>
      </c>
      <c r="BC20" s="141">
        <v>170.4632537653369</v>
      </c>
      <c r="BD20" s="141">
        <v>175.49025962387452</v>
      </c>
      <c r="BE20" s="141">
        <v>215.70812328363803</v>
      </c>
      <c r="BF20" s="141">
        <v>204.96793799243071</v>
      </c>
      <c r="BG20" s="141">
        <v>193.2076705053251</v>
      </c>
      <c r="BH20" s="141">
        <v>209.12628742012188</v>
      </c>
      <c r="BI20" s="141">
        <v>197.3624006184223</v>
      </c>
      <c r="BJ20" s="141">
        <v>207.1403249972048</v>
      </c>
      <c r="BK20" s="141">
        <v>191.38851442123914</v>
      </c>
      <c r="BL20" s="141">
        <v>211.5992932149997</v>
      </c>
      <c r="BM20" s="141">
        <v>189.48439239999959</v>
      </c>
      <c r="BN20" s="141">
        <v>199.27032411199968</v>
      </c>
      <c r="BO20" s="141">
        <v>187</v>
      </c>
      <c r="BP20" s="141">
        <v>140.87964412199989</v>
      </c>
    </row>
    <row r="21" spans="2:68" ht="14.25" customHeight="1">
      <c r="B21" s="136" t="s">
        <v>78</v>
      </c>
      <c r="C21" s="139">
        <v>555</v>
      </c>
      <c r="D21" s="138">
        <v>787</v>
      </c>
      <c r="E21" s="138">
        <v>745</v>
      </c>
      <c r="F21" s="138">
        <v>559</v>
      </c>
      <c r="G21" s="138">
        <v>330</v>
      </c>
      <c r="H21" s="138">
        <v>399</v>
      </c>
      <c r="I21" s="138">
        <v>511</v>
      </c>
      <c r="J21" s="138">
        <v>628</v>
      </c>
      <c r="K21" s="138">
        <v>694</v>
      </c>
      <c r="L21" s="138">
        <v>809</v>
      </c>
      <c r="M21" s="138">
        <v>753</v>
      </c>
      <c r="N21" s="138">
        <v>721</v>
      </c>
      <c r="O21" s="138">
        <v>792</v>
      </c>
      <c r="P21" s="138">
        <v>849</v>
      </c>
      <c r="Q21" s="138">
        <v>795</v>
      </c>
      <c r="R21" s="138">
        <v>721</v>
      </c>
      <c r="S21" s="138">
        <v>737</v>
      </c>
      <c r="T21" s="138">
        <v>767</v>
      </c>
      <c r="U21" s="138">
        <v>614</v>
      </c>
      <c r="V21" s="138">
        <v>655</v>
      </c>
      <c r="W21" s="138">
        <v>700</v>
      </c>
      <c r="X21" s="138">
        <v>789</v>
      </c>
      <c r="Y21" s="138">
        <v>729</v>
      </c>
      <c r="Z21" s="138">
        <v>704</v>
      </c>
      <c r="AA21" s="138">
        <v>789</v>
      </c>
      <c r="AB21" s="138">
        <v>791</v>
      </c>
      <c r="AC21" s="138">
        <v>723</v>
      </c>
      <c r="AD21" s="138">
        <v>768</v>
      </c>
      <c r="AE21" s="138">
        <v>721</v>
      </c>
      <c r="AF21" s="138">
        <v>734</v>
      </c>
      <c r="AG21" s="138">
        <v>644</v>
      </c>
      <c r="AH21" s="138">
        <v>602</v>
      </c>
      <c r="AI21" s="138">
        <v>682</v>
      </c>
      <c r="AJ21" s="138">
        <v>639</v>
      </c>
      <c r="AK21" s="138">
        <v>449</v>
      </c>
      <c r="AL21" s="138">
        <v>467</v>
      </c>
      <c r="AM21" s="138">
        <v>473</v>
      </c>
      <c r="AN21" s="138">
        <v>535</v>
      </c>
      <c r="AO21" s="138">
        <v>580</v>
      </c>
      <c r="AP21" s="138">
        <v>543</v>
      </c>
      <c r="AQ21" s="138">
        <v>550</v>
      </c>
      <c r="AR21" s="138">
        <v>644</v>
      </c>
      <c r="AS21" s="138">
        <v>634</v>
      </c>
      <c r="AT21" s="138">
        <v>444</v>
      </c>
      <c r="AU21" s="138">
        <v>495</v>
      </c>
      <c r="AV21" s="138">
        <v>451.62496515006876</v>
      </c>
      <c r="AW21" s="138">
        <v>395.92824113217813</v>
      </c>
      <c r="AX21" s="138">
        <v>316</v>
      </c>
      <c r="AY21" s="138">
        <v>438.3322060854</v>
      </c>
      <c r="AZ21" s="138">
        <v>206</v>
      </c>
      <c r="BA21" s="138">
        <v>312</v>
      </c>
      <c r="BB21" s="138">
        <v>448.30422638240003</v>
      </c>
      <c r="BC21" s="138">
        <v>468.90329914869994</v>
      </c>
      <c r="BD21" s="138">
        <v>444.93086651339996</v>
      </c>
      <c r="BE21" s="138">
        <v>439.192696259</v>
      </c>
      <c r="BF21" s="138">
        <v>447.07824302410006</v>
      </c>
      <c r="BG21" s="138">
        <v>514.15926814039994</v>
      </c>
      <c r="BH21" s="138">
        <v>498.81941185229999</v>
      </c>
      <c r="BI21" s="138">
        <v>428.04102931169996</v>
      </c>
      <c r="BJ21" s="138">
        <v>438.26564498999994</v>
      </c>
      <c r="BK21" s="138">
        <v>393.39043422729998</v>
      </c>
      <c r="BL21" s="138">
        <v>433.66448678620003</v>
      </c>
      <c r="BM21" s="138">
        <v>342.55516815919998</v>
      </c>
      <c r="BN21" s="138">
        <v>328.77594215559998</v>
      </c>
      <c r="BO21" s="138">
        <v>379</v>
      </c>
      <c r="BP21" s="138">
        <v>396.40216491590002</v>
      </c>
    </row>
    <row r="22" spans="2:68" ht="14.25" customHeight="1">
      <c r="B22" s="5"/>
      <c r="C22" s="6"/>
      <c r="D22" s="6"/>
      <c r="E22" s="6"/>
      <c r="F22" s="6"/>
    </row>
    <row r="23" spans="2:68">
      <c r="B23" s="5"/>
      <c r="C23" s="6"/>
      <c r="D23" s="6"/>
      <c r="E23" s="6"/>
      <c r="F23" s="6"/>
    </row>
    <row r="24" spans="2:68">
      <c r="B24" s="5"/>
      <c r="C24" s="6"/>
      <c r="D24" s="6"/>
      <c r="E24" s="6"/>
      <c r="F24" s="6"/>
    </row>
    <row r="25" spans="2:68">
      <c r="B25" s="5"/>
      <c r="C25" s="6"/>
      <c r="D25" s="6"/>
      <c r="E25" s="6"/>
      <c r="F25" s="6"/>
    </row>
    <row r="26" spans="2:68">
      <c r="B26" s="5"/>
      <c r="C26" s="6"/>
      <c r="D26" s="6"/>
      <c r="E26" s="6"/>
      <c r="F26" s="6"/>
      <c r="G26" s="4"/>
      <c r="H26" s="4"/>
    </row>
    <row r="27" spans="2:68">
      <c r="B27" s="5"/>
      <c r="C27" s="6"/>
      <c r="D27" s="6"/>
      <c r="E27" s="6"/>
      <c r="F27" s="6"/>
    </row>
    <row r="28" spans="2:68">
      <c r="B28" s="5"/>
      <c r="C28" s="6"/>
      <c r="D28" s="6"/>
      <c r="E28" s="6"/>
      <c r="F28" s="6"/>
    </row>
    <row r="29" spans="2:68">
      <c r="B29" s="5"/>
      <c r="C29" s="6"/>
      <c r="D29" s="6"/>
      <c r="E29" s="6"/>
      <c r="F29" s="6"/>
    </row>
    <row r="30" spans="2:68" s="4" customFormat="1">
      <c r="B30" s="5"/>
      <c r="C30" s="6"/>
      <c r="D30" s="6"/>
      <c r="E30" s="6"/>
      <c r="F30" s="6"/>
      <c r="G30" s="1"/>
      <c r="H30" s="1"/>
    </row>
    <row r="31" spans="2:68" ht="14.25" customHeight="1"/>
  </sheetData>
  <phoneticPr fontId="0" type="noConversion"/>
  <pageMargins left="0.33" right="0.28999999999999998" top="0.984251969" bottom="0.984251969" header="0.49212598499999999" footer="0.49212598499999999"/>
  <pageSetup paperSize="9" orientation="landscape" r:id="rId1"/>
  <headerFooter alignWithMargins="0">
    <oddFooter>&amp;C&amp;1#&amp;"Calibri"&amp;10&amp;K0000FFThis content is Internal.</oddFooter>
  </headerFooter>
  <customProperties>
    <customPr name="_pios_id" r:id="rId2"/>
  </customPropertie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>
    <pageSetUpPr fitToPage="1"/>
  </sheetPr>
  <dimension ref="A5:BS56"/>
  <sheetViews>
    <sheetView showGridLines="0" zoomScaleNormal="100" workbookViewId="0">
      <selection activeCell="BQ9" sqref="BQ9"/>
    </sheetView>
  </sheetViews>
  <sheetFormatPr defaultColWidth="12.81640625" defaultRowHeight="13.5"/>
  <cols>
    <col min="1" max="1" width="4.1796875" style="1" customWidth="1"/>
    <col min="2" max="2" width="42.7265625" style="1" customWidth="1"/>
    <col min="3" max="3" width="5.453125" style="1" customWidth="1"/>
    <col min="4" max="20" width="11.81640625" style="1" hidden="1" customWidth="1"/>
    <col min="21" max="21" width="12.81640625" style="1" hidden="1" customWidth="1"/>
    <col min="22" max="22" width="13.1796875" style="1" hidden="1" customWidth="1"/>
    <col min="23" max="43" width="12.81640625" style="1" hidden="1" customWidth="1"/>
    <col min="44" max="44" width="11.7265625" style="1" hidden="1" customWidth="1"/>
    <col min="45" max="45" width="10.54296875" style="1" hidden="1" customWidth="1"/>
    <col min="46" max="46" width="11.453125" style="1" hidden="1" customWidth="1"/>
    <col min="47" max="47" width="11.7265625" style="1" hidden="1" customWidth="1"/>
    <col min="48" max="50" width="10.1796875" style="1" hidden="1" customWidth="1"/>
    <col min="51" max="51" width="11.1796875" style="1" hidden="1" customWidth="1"/>
    <col min="52" max="52" width="7.453125" style="1" hidden="1" customWidth="1"/>
    <col min="53" max="53" width="11" style="1" hidden="1" customWidth="1"/>
    <col min="54" max="55" width="7.453125" style="1" hidden="1" customWidth="1"/>
    <col min="56" max="56" width="8.453125" style="1" hidden="1" customWidth="1"/>
    <col min="57" max="57" width="11.7265625" style="1" hidden="1" customWidth="1"/>
    <col min="58" max="58" width="11.26953125" style="1" hidden="1" customWidth="1"/>
    <col min="59" max="61" width="10.54296875" style="1" hidden="1" customWidth="1"/>
    <col min="62" max="64" width="0" style="1" hidden="1" customWidth="1"/>
    <col min="65" max="16384" width="12.81640625" style="1"/>
  </cols>
  <sheetData>
    <row r="5" spans="1:69" s="4" customFormat="1" ht="7.5" customHeight="1">
      <c r="A5" s="1"/>
      <c r="C5" s="1"/>
      <c r="D5" s="1"/>
      <c r="E5" s="1"/>
      <c r="F5" s="1"/>
      <c r="G5" s="1"/>
      <c r="H5" s="1"/>
    </row>
    <row r="6" spans="1:69" s="4" customFormat="1" ht="14.5">
      <c r="A6" s="1"/>
      <c r="B6" s="37"/>
      <c r="C6" s="31"/>
      <c r="D6" s="31"/>
      <c r="E6" s="31"/>
      <c r="F6" s="31"/>
      <c r="G6" s="31"/>
      <c r="H6" s="31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</row>
    <row r="7" spans="1:69" s="4" customFormat="1" ht="14.25" customHeight="1" thickBot="1">
      <c r="B7" s="134" t="s">
        <v>10</v>
      </c>
      <c r="C7" s="134"/>
      <c r="D7" s="135" t="s">
        <v>0</v>
      </c>
      <c r="E7" s="135" t="s">
        <v>3</v>
      </c>
      <c r="F7" s="135" t="s">
        <v>4</v>
      </c>
      <c r="G7" s="135" t="s">
        <v>5</v>
      </c>
      <c r="H7" s="135" t="s">
        <v>6</v>
      </c>
      <c r="I7" s="135" t="s">
        <v>11</v>
      </c>
      <c r="J7" s="135" t="s">
        <v>72</v>
      </c>
      <c r="K7" s="135" t="s">
        <v>83</v>
      </c>
      <c r="L7" s="135" t="s">
        <v>84</v>
      </c>
      <c r="M7" s="135" t="s">
        <v>85</v>
      </c>
      <c r="N7" s="135" t="s">
        <v>87</v>
      </c>
      <c r="O7" s="135" t="s">
        <v>92</v>
      </c>
      <c r="P7" s="135" t="s">
        <v>93</v>
      </c>
      <c r="Q7" s="135" t="s">
        <v>94</v>
      </c>
      <c r="R7" s="135" t="s">
        <v>95</v>
      </c>
      <c r="S7" s="135" t="s">
        <v>96</v>
      </c>
      <c r="T7" s="135" t="s">
        <v>97</v>
      </c>
      <c r="U7" s="135" t="s">
        <v>99</v>
      </c>
      <c r="V7" s="135" t="s">
        <v>106</v>
      </c>
      <c r="W7" s="135" t="s">
        <v>107</v>
      </c>
      <c r="X7" s="135" t="s">
        <v>110</v>
      </c>
      <c r="Y7" s="135" t="s">
        <v>111</v>
      </c>
      <c r="Z7" s="135" t="s">
        <v>114</v>
      </c>
      <c r="AA7" s="135" t="s">
        <v>115</v>
      </c>
      <c r="AB7" s="135" t="s">
        <v>116</v>
      </c>
      <c r="AC7" s="135" t="s">
        <v>124</v>
      </c>
      <c r="AD7" s="135" t="s">
        <v>125</v>
      </c>
      <c r="AE7" s="135" t="s">
        <v>126</v>
      </c>
      <c r="AF7" s="135" t="s">
        <v>128</v>
      </c>
      <c r="AG7" s="135" t="s">
        <v>129</v>
      </c>
      <c r="AH7" s="135" t="s">
        <v>133</v>
      </c>
      <c r="AI7" s="135" t="s">
        <v>139</v>
      </c>
      <c r="AJ7" s="135" t="s">
        <v>141</v>
      </c>
      <c r="AK7" s="135" t="s">
        <v>142</v>
      </c>
      <c r="AL7" s="135" t="s">
        <v>154</v>
      </c>
      <c r="AM7" s="135" t="s">
        <v>155</v>
      </c>
      <c r="AN7" s="135" t="s">
        <v>158</v>
      </c>
      <c r="AO7" s="135" t="s">
        <v>161</v>
      </c>
      <c r="AP7" s="135" t="s">
        <v>164</v>
      </c>
      <c r="AQ7" s="135" t="s">
        <v>165</v>
      </c>
      <c r="AR7" s="135" t="s">
        <v>167</v>
      </c>
      <c r="AS7" s="135" t="s">
        <v>168</v>
      </c>
      <c r="AT7" s="135" t="s">
        <v>169</v>
      </c>
      <c r="AU7" s="135" t="s">
        <v>181</v>
      </c>
      <c r="AV7" s="135" t="s">
        <v>189</v>
      </c>
      <c r="AW7" s="135" t="s">
        <v>207</v>
      </c>
      <c r="AX7" s="135" t="s">
        <v>209</v>
      </c>
      <c r="AY7" s="135" t="s">
        <v>212</v>
      </c>
      <c r="AZ7" s="135" t="s">
        <v>217</v>
      </c>
      <c r="BA7" s="135" t="s">
        <v>219</v>
      </c>
      <c r="BB7" s="135" t="s">
        <v>300</v>
      </c>
      <c r="BC7" s="135" t="s">
        <v>303</v>
      </c>
      <c r="BD7" s="135" t="s">
        <v>305</v>
      </c>
      <c r="BE7" s="135" t="s">
        <v>307</v>
      </c>
      <c r="BF7" s="135" t="s">
        <v>308</v>
      </c>
      <c r="BG7" s="135" t="s">
        <v>309</v>
      </c>
      <c r="BH7" s="135" t="s">
        <v>315</v>
      </c>
      <c r="BI7" s="135" t="s">
        <v>317</v>
      </c>
      <c r="BJ7" s="135" t="s">
        <v>320</v>
      </c>
      <c r="BK7" s="135" t="s">
        <v>325</v>
      </c>
      <c r="BL7" s="135" t="s">
        <v>333</v>
      </c>
      <c r="BM7" s="135" t="s">
        <v>341</v>
      </c>
      <c r="BN7" s="135" t="s">
        <v>342</v>
      </c>
      <c r="BO7" s="135" t="s">
        <v>343</v>
      </c>
      <c r="BP7" s="135" t="s">
        <v>345</v>
      </c>
      <c r="BQ7" s="135" t="s">
        <v>385</v>
      </c>
    </row>
    <row r="8" spans="1:69" ht="14.25" customHeight="1" thickTop="1">
      <c r="B8" s="129"/>
      <c r="C8" s="129"/>
      <c r="D8" s="130"/>
      <c r="E8" s="131"/>
      <c r="F8" s="131"/>
      <c r="G8" s="131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3"/>
      <c r="X8" s="132"/>
      <c r="Y8" s="132"/>
      <c r="Z8" s="132"/>
      <c r="AA8" s="133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32"/>
      <c r="AQ8" s="63"/>
      <c r="AR8" s="63"/>
      <c r="AS8" s="34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</row>
    <row r="9" spans="1:69" ht="14.25" customHeight="1">
      <c r="B9" s="136" t="s">
        <v>117</v>
      </c>
      <c r="C9" s="136"/>
      <c r="D9" s="137">
        <v>4988</v>
      </c>
      <c r="E9" s="137">
        <v>5524</v>
      </c>
      <c r="F9" s="137">
        <v>5100</v>
      </c>
      <c r="G9" s="137">
        <v>3506</v>
      </c>
      <c r="H9" s="137">
        <v>3062</v>
      </c>
      <c r="I9" s="137">
        <v>3378</v>
      </c>
      <c r="J9" s="137">
        <v>3876</v>
      </c>
      <c r="K9" s="137">
        <v>3670</v>
      </c>
      <c r="L9" s="137">
        <v>4053</v>
      </c>
      <c r="M9" s="137">
        <v>4383</v>
      </c>
      <c r="N9" s="137">
        <v>4415</v>
      </c>
      <c r="O9" s="137">
        <v>4513</v>
      </c>
      <c r="P9" s="137">
        <v>4710</v>
      </c>
      <c r="Q9" s="137">
        <v>4897</v>
      </c>
      <c r="R9" s="137">
        <v>4849</v>
      </c>
      <c r="S9" s="137">
        <v>4709</v>
      </c>
      <c r="T9" s="137">
        <v>4725</v>
      </c>
      <c r="U9" s="137">
        <v>4778</v>
      </c>
      <c r="V9" s="137">
        <v>4774</v>
      </c>
      <c r="W9" s="137">
        <v>4317</v>
      </c>
      <c r="X9" s="137">
        <v>4555</v>
      </c>
      <c r="Y9" s="137">
        <v>4633</v>
      </c>
      <c r="Z9" s="137">
        <v>4775</v>
      </c>
      <c r="AA9" s="137">
        <v>4556</v>
      </c>
      <c r="AB9" s="137">
        <v>4387</v>
      </c>
      <c r="AC9" s="137">
        <v>4524</v>
      </c>
      <c r="AD9" s="137">
        <v>4558</v>
      </c>
      <c r="AE9" s="137">
        <v>4399</v>
      </c>
      <c r="AF9" s="137">
        <v>4143</v>
      </c>
      <c r="AG9" s="137">
        <v>4271</v>
      </c>
      <c r="AH9" s="137">
        <v>4669</v>
      </c>
      <c r="AI9" s="137">
        <v>3887</v>
      </c>
      <c r="AJ9" s="137">
        <v>3851</v>
      </c>
      <c r="AK9" s="137">
        <v>4240</v>
      </c>
      <c r="AL9" s="137">
        <v>3668</v>
      </c>
      <c r="AM9" s="137">
        <v>3799</v>
      </c>
      <c r="AN9" s="137">
        <v>3591</v>
      </c>
      <c r="AO9" s="137">
        <v>3707</v>
      </c>
      <c r="AP9" s="137">
        <v>3865</v>
      </c>
      <c r="AQ9" s="137">
        <v>3774</v>
      </c>
      <c r="AR9" s="137">
        <v>3871</v>
      </c>
      <c r="AS9" s="340">
        <v>3834</v>
      </c>
      <c r="AT9" s="344">
        <v>3688</v>
      </c>
      <c r="AU9" s="137">
        <v>3167.2268199838913</v>
      </c>
      <c r="AV9" s="137">
        <v>2985</v>
      </c>
      <c r="AW9" s="137">
        <v>2972</v>
      </c>
      <c r="AX9" s="137">
        <v>3055.6126938803891</v>
      </c>
      <c r="AY9" s="137">
        <v>3078</v>
      </c>
      <c r="AZ9" s="137">
        <v>2690.6301645328003</v>
      </c>
      <c r="BA9" s="137">
        <v>2365</v>
      </c>
      <c r="BB9" s="391">
        <v>3189</v>
      </c>
      <c r="BC9" s="137">
        <v>3217</v>
      </c>
      <c r="BD9" s="137">
        <v>3087.4467115860516</v>
      </c>
      <c r="BE9" s="137">
        <v>3216.9054470047517</v>
      </c>
      <c r="BF9" s="137">
        <v>3252.9222444134984</v>
      </c>
      <c r="BG9" s="137">
        <v>3165.4415921517821</v>
      </c>
      <c r="BH9" s="137">
        <v>3055.1579636465481</v>
      </c>
      <c r="BI9" s="137">
        <v>3245.2527647940506</v>
      </c>
      <c r="BJ9" s="137">
        <v>2929.5189636377586</v>
      </c>
      <c r="BK9" s="137">
        <v>2671.9454762832711</v>
      </c>
      <c r="BL9" s="137">
        <v>2978.5291034134962</v>
      </c>
      <c r="BM9" s="137">
        <v>2933.3956904917209</v>
      </c>
      <c r="BN9" s="137">
        <v>2754.9784486887843</v>
      </c>
      <c r="BO9" s="137">
        <v>2655.9330934819504</v>
      </c>
      <c r="BP9" s="137">
        <v>2724</v>
      </c>
      <c r="BQ9" s="137">
        <v>2712</v>
      </c>
    </row>
    <row r="10" spans="1:69" s="7" customFormat="1" ht="14.25" customHeight="1">
      <c r="B10" s="140" t="s">
        <v>76</v>
      </c>
      <c r="C10" s="140"/>
      <c r="D10" s="141">
        <v>1621</v>
      </c>
      <c r="E10" s="141">
        <v>1818</v>
      </c>
      <c r="F10" s="141">
        <v>1883</v>
      </c>
      <c r="G10" s="141">
        <v>1256</v>
      </c>
      <c r="H10" s="141">
        <v>1096</v>
      </c>
      <c r="I10" s="141">
        <v>1212</v>
      </c>
      <c r="J10" s="141">
        <v>1454</v>
      </c>
      <c r="K10" s="141">
        <v>1413</v>
      </c>
      <c r="L10" s="141">
        <v>1528</v>
      </c>
      <c r="M10" s="141">
        <v>1672</v>
      </c>
      <c r="N10" s="141">
        <v>1635</v>
      </c>
      <c r="O10" s="141">
        <v>1811</v>
      </c>
      <c r="P10" s="141">
        <v>1819</v>
      </c>
      <c r="Q10" s="141">
        <v>1958</v>
      </c>
      <c r="R10" s="141">
        <v>1932</v>
      </c>
      <c r="S10" s="141">
        <v>1940</v>
      </c>
      <c r="T10" s="141">
        <v>1778</v>
      </c>
      <c r="U10" s="141">
        <v>1916</v>
      </c>
      <c r="V10" s="141">
        <v>1791</v>
      </c>
      <c r="W10" s="141">
        <v>1814</v>
      </c>
      <c r="X10" s="141">
        <v>1808</v>
      </c>
      <c r="Y10" s="141">
        <v>1768</v>
      </c>
      <c r="Z10" s="141">
        <v>1913</v>
      </c>
      <c r="AA10" s="141">
        <v>1792</v>
      </c>
      <c r="AB10" s="141">
        <v>1597</v>
      </c>
      <c r="AC10" s="141">
        <v>1588</v>
      </c>
      <c r="AD10" s="141">
        <v>1660</v>
      </c>
      <c r="AE10" s="141">
        <v>1738</v>
      </c>
      <c r="AF10" s="141">
        <v>1557</v>
      </c>
      <c r="AG10" s="141">
        <v>1568</v>
      </c>
      <c r="AH10" s="141">
        <v>1938</v>
      </c>
      <c r="AI10" s="141">
        <v>1394</v>
      </c>
      <c r="AJ10" s="141">
        <v>1422</v>
      </c>
      <c r="AK10" s="141">
        <v>1629</v>
      </c>
      <c r="AL10" s="141">
        <v>1482</v>
      </c>
      <c r="AM10" s="141">
        <v>1536</v>
      </c>
      <c r="AN10" s="141">
        <v>1275</v>
      </c>
      <c r="AO10" s="141">
        <v>1382</v>
      </c>
      <c r="AP10" s="141">
        <v>1488</v>
      </c>
      <c r="AQ10" s="141">
        <v>1462</v>
      </c>
      <c r="AR10" s="141">
        <v>1438</v>
      </c>
      <c r="AS10" s="341">
        <v>1364</v>
      </c>
      <c r="AT10" s="141">
        <v>1422</v>
      </c>
      <c r="AU10" s="141">
        <v>1311.1079999999999</v>
      </c>
      <c r="AV10" s="141">
        <v>1357</v>
      </c>
      <c r="AW10" s="141">
        <v>1343.492</v>
      </c>
      <c r="AX10" s="141">
        <v>1414.845</v>
      </c>
      <c r="AY10" s="141">
        <v>1493</v>
      </c>
      <c r="AZ10" s="141">
        <v>1117</v>
      </c>
      <c r="BA10" s="141">
        <v>1169</v>
      </c>
      <c r="BB10" s="392">
        <v>1514</v>
      </c>
      <c r="BC10" s="141">
        <v>1419</v>
      </c>
      <c r="BD10" s="141">
        <v>1284.5630000000001</v>
      </c>
      <c r="BE10" s="141">
        <v>1475.5720000000001</v>
      </c>
      <c r="BF10" s="141">
        <v>1547.1679999999999</v>
      </c>
      <c r="BG10" s="141">
        <v>1448.1119999999999</v>
      </c>
      <c r="BH10" s="141">
        <v>1384.029</v>
      </c>
      <c r="BI10" s="141">
        <v>1528.73</v>
      </c>
      <c r="BJ10" s="141">
        <v>1330.9270000000001</v>
      </c>
      <c r="BK10" s="141">
        <v>1150.616</v>
      </c>
      <c r="BL10" s="141">
        <f>SUM(BL11:BL12)</f>
        <v>1277.155</v>
      </c>
      <c r="BM10" s="141">
        <f>SUM(BM11:BM12)</f>
        <v>1344.6859999999999</v>
      </c>
      <c r="BN10" s="141">
        <f>SUM(BN11:BN12)</f>
        <v>1259.7239999999999</v>
      </c>
      <c r="BO10" s="141">
        <f>SUM(BO11:BO12)</f>
        <v>1268.7349999999999</v>
      </c>
      <c r="BP10" s="141">
        <v>1300</v>
      </c>
      <c r="BQ10" s="141">
        <v>1185</v>
      </c>
    </row>
    <row r="11" spans="1:69" ht="14.25" customHeight="1">
      <c r="B11" s="144" t="s">
        <v>119</v>
      </c>
      <c r="C11" s="144"/>
      <c r="D11" s="138">
        <v>1175</v>
      </c>
      <c r="E11" s="138">
        <v>1284</v>
      </c>
      <c r="F11" s="138">
        <v>1396</v>
      </c>
      <c r="G11" s="138">
        <v>985</v>
      </c>
      <c r="H11" s="138">
        <v>721</v>
      </c>
      <c r="I11" s="138">
        <v>812</v>
      </c>
      <c r="J11" s="138">
        <v>1026</v>
      </c>
      <c r="K11" s="138">
        <v>1091</v>
      </c>
      <c r="L11" s="138">
        <v>1150</v>
      </c>
      <c r="M11" s="138">
        <v>1278</v>
      </c>
      <c r="N11" s="138">
        <v>1211</v>
      </c>
      <c r="O11" s="138">
        <v>1077</v>
      </c>
      <c r="P11" s="138">
        <v>1172</v>
      </c>
      <c r="Q11" s="138">
        <v>1288</v>
      </c>
      <c r="R11" s="138">
        <v>1380</v>
      </c>
      <c r="S11" s="138">
        <v>1242</v>
      </c>
      <c r="T11" s="138">
        <v>1269</v>
      </c>
      <c r="U11" s="138">
        <v>1418</v>
      </c>
      <c r="V11" s="138">
        <v>1339</v>
      </c>
      <c r="W11" s="138">
        <v>1294</v>
      </c>
      <c r="X11" s="138">
        <v>1417</v>
      </c>
      <c r="Y11" s="138">
        <v>1506</v>
      </c>
      <c r="Z11" s="138">
        <v>1544</v>
      </c>
      <c r="AA11" s="138">
        <v>1417</v>
      </c>
      <c r="AB11" s="138">
        <v>1442</v>
      </c>
      <c r="AC11" s="138">
        <v>1371</v>
      </c>
      <c r="AD11" s="138">
        <v>1369</v>
      </c>
      <c r="AE11" s="138">
        <v>1357</v>
      </c>
      <c r="AF11" s="138">
        <v>1252</v>
      </c>
      <c r="AG11" s="138">
        <v>1090</v>
      </c>
      <c r="AH11" s="138">
        <v>1127</v>
      </c>
      <c r="AI11" s="138">
        <v>815</v>
      </c>
      <c r="AJ11" s="138">
        <v>896</v>
      </c>
      <c r="AK11" s="138">
        <v>1007</v>
      </c>
      <c r="AL11" s="138">
        <v>928</v>
      </c>
      <c r="AM11" s="138">
        <v>877</v>
      </c>
      <c r="AN11" s="138">
        <v>863</v>
      </c>
      <c r="AO11" s="138">
        <v>871</v>
      </c>
      <c r="AP11" s="138">
        <v>974</v>
      </c>
      <c r="AQ11" s="138">
        <v>908</v>
      </c>
      <c r="AR11" s="138">
        <v>996</v>
      </c>
      <c r="AS11" s="342">
        <v>982</v>
      </c>
      <c r="AT11" s="138">
        <v>1085</v>
      </c>
      <c r="AU11" s="138">
        <v>887.202</v>
      </c>
      <c r="AV11" s="138">
        <v>939</v>
      </c>
      <c r="AW11" s="138">
        <v>984.66099999999994</v>
      </c>
      <c r="AX11" s="138">
        <v>1031.25</v>
      </c>
      <c r="AY11" s="138">
        <v>1004</v>
      </c>
      <c r="AZ11" s="138">
        <v>940</v>
      </c>
      <c r="BA11" s="138">
        <v>930</v>
      </c>
      <c r="BB11" s="393">
        <v>1298</v>
      </c>
      <c r="BC11" s="138">
        <v>1226</v>
      </c>
      <c r="BD11" s="138">
        <v>1235.6460000000002</v>
      </c>
      <c r="BE11" s="138">
        <v>1362.8700000000001</v>
      </c>
      <c r="BF11" s="138">
        <v>1358.9549999999999</v>
      </c>
      <c r="BG11" s="138">
        <v>1084.1409999999998</v>
      </c>
      <c r="BH11" s="138">
        <v>1084.8579999999999</v>
      </c>
      <c r="BI11" s="138">
        <v>1186.143</v>
      </c>
      <c r="BJ11" s="138">
        <v>1204.663</v>
      </c>
      <c r="BK11" s="138">
        <v>962.35199999999998</v>
      </c>
      <c r="BL11" s="138">
        <v>1087.3119999999999</v>
      </c>
      <c r="BM11" s="138">
        <v>1065.03</v>
      </c>
      <c r="BN11" s="138">
        <v>1038.597</v>
      </c>
      <c r="BO11" s="138">
        <v>964.06899999999996</v>
      </c>
      <c r="BP11" s="138">
        <v>1044</v>
      </c>
      <c r="BQ11" s="138">
        <v>1035</v>
      </c>
    </row>
    <row r="12" spans="1:69" s="7" customFormat="1" ht="14.25" customHeight="1">
      <c r="B12" s="145" t="s">
        <v>118</v>
      </c>
      <c r="C12" s="145"/>
      <c r="D12" s="141">
        <v>446</v>
      </c>
      <c r="E12" s="141">
        <v>534</v>
      </c>
      <c r="F12" s="141">
        <v>487</v>
      </c>
      <c r="G12" s="141">
        <v>271</v>
      </c>
      <c r="H12" s="141">
        <v>375</v>
      </c>
      <c r="I12" s="141">
        <v>400</v>
      </c>
      <c r="J12" s="141">
        <v>428</v>
      </c>
      <c r="K12" s="141">
        <v>322</v>
      </c>
      <c r="L12" s="141">
        <v>378</v>
      </c>
      <c r="M12" s="141">
        <v>394</v>
      </c>
      <c r="N12" s="141">
        <v>424</v>
      </c>
      <c r="O12" s="141">
        <v>734</v>
      </c>
      <c r="P12" s="141">
        <v>647</v>
      </c>
      <c r="Q12" s="141">
        <v>670</v>
      </c>
      <c r="R12" s="141">
        <v>552</v>
      </c>
      <c r="S12" s="141">
        <v>698</v>
      </c>
      <c r="T12" s="141">
        <v>509</v>
      </c>
      <c r="U12" s="141">
        <v>498</v>
      </c>
      <c r="V12" s="141">
        <v>452</v>
      </c>
      <c r="W12" s="141">
        <v>520</v>
      </c>
      <c r="X12" s="141">
        <v>391</v>
      </c>
      <c r="Y12" s="141">
        <v>262</v>
      </c>
      <c r="Z12" s="141">
        <v>369</v>
      </c>
      <c r="AA12" s="141">
        <v>375</v>
      </c>
      <c r="AB12" s="141">
        <v>155</v>
      </c>
      <c r="AC12" s="141">
        <v>216</v>
      </c>
      <c r="AD12" s="141">
        <v>291</v>
      </c>
      <c r="AE12" s="141">
        <v>381</v>
      </c>
      <c r="AF12" s="141">
        <v>305</v>
      </c>
      <c r="AG12" s="141">
        <v>477</v>
      </c>
      <c r="AH12" s="141">
        <v>811</v>
      </c>
      <c r="AI12" s="141">
        <v>579</v>
      </c>
      <c r="AJ12" s="141">
        <v>526</v>
      </c>
      <c r="AK12" s="141">
        <v>622</v>
      </c>
      <c r="AL12" s="141">
        <v>554</v>
      </c>
      <c r="AM12" s="141">
        <v>659</v>
      </c>
      <c r="AN12" s="141">
        <v>412</v>
      </c>
      <c r="AO12" s="141">
        <v>511</v>
      </c>
      <c r="AP12" s="141">
        <v>514</v>
      </c>
      <c r="AQ12" s="141">
        <v>554</v>
      </c>
      <c r="AR12" s="141">
        <v>442</v>
      </c>
      <c r="AS12" s="341">
        <v>382</v>
      </c>
      <c r="AT12" s="141">
        <v>337</v>
      </c>
      <c r="AU12" s="141">
        <v>423.90600000000001</v>
      </c>
      <c r="AV12" s="141">
        <v>418</v>
      </c>
      <c r="AW12" s="141">
        <v>358.83100000000002</v>
      </c>
      <c r="AX12" s="141">
        <v>383.59500000000003</v>
      </c>
      <c r="AY12" s="141">
        <v>490</v>
      </c>
      <c r="AZ12" s="141">
        <v>178</v>
      </c>
      <c r="BA12" s="141">
        <v>239</v>
      </c>
      <c r="BB12" s="392">
        <v>216</v>
      </c>
      <c r="BC12" s="141">
        <v>193</v>
      </c>
      <c r="BD12" s="141">
        <v>48.917000000000002</v>
      </c>
      <c r="BE12" s="141">
        <v>112.702</v>
      </c>
      <c r="BF12" s="141">
        <v>188.21299999999999</v>
      </c>
      <c r="BG12" s="141">
        <v>363.971</v>
      </c>
      <c r="BH12" s="141">
        <v>299.17100000000005</v>
      </c>
      <c r="BI12" s="141">
        <v>342.58699999999999</v>
      </c>
      <c r="BJ12" s="141">
        <v>126.26400000000001</v>
      </c>
      <c r="BK12" s="141">
        <v>188.26400000000001</v>
      </c>
      <c r="BL12" s="141">
        <v>189.84299999999999</v>
      </c>
      <c r="BM12" s="141">
        <v>279.65600000000001</v>
      </c>
      <c r="BN12" s="141">
        <v>221.12700000000001</v>
      </c>
      <c r="BO12" s="141">
        <v>304.666</v>
      </c>
      <c r="BP12" s="141">
        <v>255</v>
      </c>
      <c r="BQ12" s="141">
        <v>150</v>
      </c>
    </row>
    <row r="13" spans="1:69" ht="14.25" customHeight="1">
      <c r="B13" s="136" t="s">
        <v>77</v>
      </c>
      <c r="C13" s="136"/>
      <c r="D13" s="139">
        <v>2210</v>
      </c>
      <c r="E13" s="138">
        <v>2298</v>
      </c>
      <c r="F13" s="138">
        <v>1912</v>
      </c>
      <c r="G13" s="138">
        <v>1221</v>
      </c>
      <c r="H13" s="138">
        <v>1080</v>
      </c>
      <c r="I13" s="138">
        <v>1239</v>
      </c>
      <c r="J13" s="138">
        <v>1410</v>
      </c>
      <c r="K13" s="138">
        <v>1206</v>
      </c>
      <c r="L13" s="138">
        <v>1345</v>
      </c>
      <c r="M13" s="138">
        <v>1449</v>
      </c>
      <c r="N13" s="138">
        <v>1506</v>
      </c>
      <c r="O13" s="138">
        <v>1442</v>
      </c>
      <c r="P13" s="138">
        <v>1644</v>
      </c>
      <c r="Q13" s="138">
        <v>1681</v>
      </c>
      <c r="R13" s="138">
        <v>1631</v>
      </c>
      <c r="S13" s="138">
        <v>1607</v>
      </c>
      <c r="T13" s="138">
        <v>1752</v>
      </c>
      <c r="U13" s="138">
        <v>1593</v>
      </c>
      <c r="V13" s="138">
        <v>1768</v>
      </c>
      <c r="W13" s="138">
        <v>1359</v>
      </c>
      <c r="X13" s="138">
        <v>1516</v>
      </c>
      <c r="Y13" s="138">
        <v>1545</v>
      </c>
      <c r="Z13" s="138">
        <v>1608</v>
      </c>
      <c r="AA13" s="138">
        <v>1476</v>
      </c>
      <c r="AB13" s="138">
        <v>1556</v>
      </c>
      <c r="AC13" s="138">
        <v>1735</v>
      </c>
      <c r="AD13" s="138">
        <v>1725</v>
      </c>
      <c r="AE13" s="138">
        <v>1483</v>
      </c>
      <c r="AF13" s="138">
        <v>1487</v>
      </c>
      <c r="AG13" s="138">
        <v>1649</v>
      </c>
      <c r="AH13" s="138">
        <v>1664</v>
      </c>
      <c r="AI13" s="138">
        <v>1433</v>
      </c>
      <c r="AJ13" s="138">
        <v>1522</v>
      </c>
      <c r="AK13" s="138">
        <v>1644</v>
      </c>
      <c r="AL13" s="138">
        <v>1372</v>
      </c>
      <c r="AM13" s="138">
        <v>1428</v>
      </c>
      <c r="AN13" s="138">
        <v>1560</v>
      </c>
      <c r="AO13" s="138">
        <v>1563</v>
      </c>
      <c r="AP13" s="138">
        <v>1624</v>
      </c>
      <c r="AQ13" s="138">
        <v>1566</v>
      </c>
      <c r="AR13" s="138">
        <v>1689</v>
      </c>
      <c r="AS13" s="342">
        <v>1665</v>
      </c>
      <c r="AT13" s="138">
        <v>1532</v>
      </c>
      <c r="AU13" s="138">
        <v>1198.2963905391998</v>
      </c>
      <c r="AV13" s="138">
        <v>1076</v>
      </c>
      <c r="AW13" s="138">
        <v>1066.0017784688</v>
      </c>
      <c r="AX13" s="138">
        <v>1082.9514013152</v>
      </c>
      <c r="AY13" s="138">
        <v>1050</v>
      </c>
      <c r="AZ13" s="138">
        <v>1121.6301645328001</v>
      </c>
      <c r="BA13" s="138">
        <v>960</v>
      </c>
      <c r="BB13" s="393">
        <v>1087</v>
      </c>
      <c r="BC13" s="138">
        <v>1166</v>
      </c>
      <c r="BD13" s="138">
        <v>1123.3298585296</v>
      </c>
      <c r="BE13" s="138">
        <v>1142.8324810592001</v>
      </c>
      <c r="BF13" s="138">
        <v>1130.6821933776</v>
      </c>
      <c r="BG13" s="138">
        <v>1053.7271975439999</v>
      </c>
      <c r="BH13" s="138">
        <v>1094.4005621472002</v>
      </c>
      <c r="BI13" s="138">
        <v>1120.9107850415999</v>
      </c>
      <c r="BJ13" s="138">
        <v>988.20072096479998</v>
      </c>
      <c r="BK13" s="138">
        <v>886.93953959520002</v>
      </c>
      <c r="BL13" s="138">
        <v>1103.9980858704</v>
      </c>
      <c r="BM13" s="138">
        <v>974.85675335999997</v>
      </c>
      <c r="BN13" s="138">
        <v>942.780184416</v>
      </c>
      <c r="BO13" s="138">
        <v>885.10186900799999</v>
      </c>
      <c r="BP13" s="138">
        <v>957</v>
      </c>
      <c r="BQ13" s="138">
        <v>987</v>
      </c>
    </row>
    <row r="14" spans="1:69" s="7" customFormat="1" ht="14.25" customHeight="1">
      <c r="B14" s="140" t="s">
        <v>134</v>
      </c>
      <c r="C14" s="140"/>
      <c r="D14" s="141">
        <v>617</v>
      </c>
      <c r="E14" s="141">
        <v>623</v>
      </c>
      <c r="F14" s="141">
        <v>548</v>
      </c>
      <c r="G14" s="141">
        <v>444</v>
      </c>
      <c r="H14" s="141">
        <v>487</v>
      </c>
      <c r="I14" s="141">
        <v>507</v>
      </c>
      <c r="J14" s="141">
        <v>537</v>
      </c>
      <c r="K14" s="141">
        <v>483</v>
      </c>
      <c r="L14" s="141">
        <v>546</v>
      </c>
      <c r="M14" s="141">
        <v>535</v>
      </c>
      <c r="N14" s="141">
        <v>565</v>
      </c>
      <c r="O14" s="141">
        <v>565</v>
      </c>
      <c r="P14" s="141">
        <v>638</v>
      </c>
      <c r="Q14" s="141">
        <v>644</v>
      </c>
      <c r="R14" s="141">
        <v>711</v>
      </c>
      <c r="S14" s="141">
        <v>649</v>
      </c>
      <c r="T14" s="141">
        <v>671</v>
      </c>
      <c r="U14" s="141">
        <v>685</v>
      </c>
      <c r="V14" s="141">
        <v>705</v>
      </c>
      <c r="W14" s="141">
        <v>647</v>
      </c>
      <c r="X14" s="141">
        <v>646</v>
      </c>
      <c r="Y14" s="141">
        <v>726</v>
      </c>
      <c r="Z14" s="141">
        <v>720</v>
      </c>
      <c r="AA14" s="141">
        <v>716</v>
      </c>
      <c r="AB14" s="141">
        <v>577</v>
      </c>
      <c r="AC14" s="141">
        <v>547</v>
      </c>
      <c r="AD14" s="141">
        <v>569</v>
      </c>
      <c r="AE14" s="141">
        <v>584</v>
      </c>
      <c r="AF14" s="141">
        <v>540</v>
      </c>
      <c r="AG14" s="141">
        <v>549</v>
      </c>
      <c r="AH14" s="141">
        <v>583</v>
      </c>
      <c r="AI14" s="141">
        <v>550</v>
      </c>
      <c r="AJ14" s="141">
        <v>505</v>
      </c>
      <c r="AK14" s="141">
        <v>532</v>
      </c>
      <c r="AL14" s="141">
        <v>516</v>
      </c>
      <c r="AM14" s="141">
        <v>535</v>
      </c>
      <c r="AN14" s="141">
        <v>489</v>
      </c>
      <c r="AO14" s="141">
        <v>441</v>
      </c>
      <c r="AP14" s="141">
        <v>409</v>
      </c>
      <c r="AQ14" s="141">
        <v>383</v>
      </c>
      <c r="AR14" s="141">
        <v>376</v>
      </c>
      <c r="AS14" s="341">
        <v>386</v>
      </c>
      <c r="AT14" s="141">
        <v>283</v>
      </c>
      <c r="AU14" s="141">
        <v>262.36187999000003</v>
      </c>
      <c r="AV14" s="141">
        <v>244</v>
      </c>
      <c r="AW14" s="141">
        <v>262.08096974199998</v>
      </c>
      <c r="AX14" s="141">
        <v>278.73856406200002</v>
      </c>
      <c r="AY14" s="141">
        <v>274</v>
      </c>
      <c r="AZ14" s="141">
        <v>202</v>
      </c>
      <c r="BA14" s="141">
        <v>128</v>
      </c>
      <c r="BB14" s="392">
        <v>300</v>
      </c>
      <c r="BC14" s="141">
        <v>331</v>
      </c>
      <c r="BD14" s="141">
        <v>296.38235331499999</v>
      </c>
      <c r="BE14" s="141">
        <v>268.14329291799999</v>
      </c>
      <c r="BF14" s="141">
        <v>317.78912209500004</v>
      </c>
      <c r="BG14" s="141">
        <v>372.42230057900002</v>
      </c>
      <c r="BH14" s="141">
        <v>332.43974353099998</v>
      </c>
      <c r="BI14" s="141">
        <v>292.46030145200001</v>
      </c>
      <c r="BJ14" s="141">
        <v>297.302341216</v>
      </c>
      <c r="BK14" s="141">
        <v>290.06934190800001</v>
      </c>
      <c r="BL14" s="141">
        <v>281.227523749</v>
      </c>
      <c r="BM14" s="141">
        <v>311.03050971099998</v>
      </c>
      <c r="BN14" s="141">
        <v>289.51152490599998</v>
      </c>
      <c r="BO14" s="141">
        <v>243.25604251300001</v>
      </c>
      <c r="BP14" s="141">
        <v>227</v>
      </c>
      <c r="BQ14" s="141">
        <v>249</v>
      </c>
    </row>
    <row r="15" spans="1:69" ht="14.25" customHeight="1">
      <c r="B15" s="136" t="s">
        <v>78</v>
      </c>
      <c r="C15" s="136"/>
      <c r="D15" s="139">
        <v>540</v>
      </c>
      <c r="E15" s="138">
        <v>785</v>
      </c>
      <c r="F15" s="138">
        <v>757</v>
      </c>
      <c r="G15" s="138">
        <v>585</v>
      </c>
      <c r="H15" s="138">
        <v>399</v>
      </c>
      <c r="I15" s="138">
        <v>420</v>
      </c>
      <c r="J15" s="138">
        <v>475</v>
      </c>
      <c r="K15" s="138">
        <v>568</v>
      </c>
      <c r="L15" s="138">
        <v>634</v>
      </c>
      <c r="M15" s="138">
        <v>727</v>
      </c>
      <c r="N15" s="138">
        <v>709</v>
      </c>
      <c r="O15" s="138">
        <v>695</v>
      </c>
      <c r="P15" s="138">
        <v>740</v>
      </c>
      <c r="Q15" s="138">
        <v>798</v>
      </c>
      <c r="R15" s="138">
        <v>734</v>
      </c>
      <c r="S15" s="138">
        <v>692</v>
      </c>
      <c r="T15" s="138">
        <v>698</v>
      </c>
      <c r="U15" s="138">
        <v>731</v>
      </c>
      <c r="V15" s="138">
        <v>625</v>
      </c>
      <c r="W15" s="138">
        <v>603</v>
      </c>
      <c r="X15" s="138">
        <v>667</v>
      </c>
      <c r="Y15" s="138">
        <v>766</v>
      </c>
      <c r="Z15" s="138">
        <v>713</v>
      </c>
      <c r="AA15" s="138">
        <v>711</v>
      </c>
      <c r="AB15" s="138">
        <v>758</v>
      </c>
      <c r="AC15" s="138">
        <v>749</v>
      </c>
      <c r="AD15" s="138">
        <v>710</v>
      </c>
      <c r="AE15" s="138">
        <v>677</v>
      </c>
      <c r="AF15" s="138">
        <v>696</v>
      </c>
      <c r="AG15" s="138">
        <v>700</v>
      </c>
      <c r="AH15" s="138">
        <v>617</v>
      </c>
      <c r="AI15" s="138">
        <v>608</v>
      </c>
      <c r="AJ15" s="138">
        <v>632</v>
      </c>
      <c r="AK15" s="138">
        <v>595</v>
      </c>
      <c r="AL15" s="138">
        <v>437</v>
      </c>
      <c r="AM15" s="138">
        <v>439</v>
      </c>
      <c r="AN15" s="138">
        <v>441</v>
      </c>
      <c r="AO15" s="138">
        <v>512</v>
      </c>
      <c r="AP15" s="138">
        <v>525</v>
      </c>
      <c r="AQ15" s="138">
        <v>498</v>
      </c>
      <c r="AR15" s="138">
        <v>514</v>
      </c>
      <c r="AS15" s="342">
        <v>569</v>
      </c>
      <c r="AT15" s="138">
        <v>554</v>
      </c>
      <c r="AU15" s="138">
        <v>474.0456628866915</v>
      </c>
      <c r="AV15" s="138">
        <v>430</v>
      </c>
      <c r="AW15" s="138">
        <v>426.48216021046898</v>
      </c>
      <c r="AX15" s="138">
        <v>386.28148943118936</v>
      </c>
      <c r="AY15" s="138">
        <v>343</v>
      </c>
      <c r="AZ15" s="138">
        <v>329</v>
      </c>
      <c r="BA15" s="138">
        <v>176</v>
      </c>
      <c r="BB15" s="393">
        <v>338</v>
      </c>
      <c r="BC15" s="138">
        <v>407</v>
      </c>
      <c r="BD15" s="138">
        <v>425.17149974145207</v>
      </c>
      <c r="BE15" s="138">
        <v>417.35767302755136</v>
      </c>
      <c r="BF15" s="138">
        <v>408.31365853289913</v>
      </c>
      <c r="BG15" s="138">
        <v>403.55635564478229</v>
      </c>
      <c r="BH15" s="138">
        <v>418.01790396834826</v>
      </c>
      <c r="BI15" s="138">
        <v>434.92525830045082</v>
      </c>
      <c r="BJ15" s="138">
        <v>402.73731545695853</v>
      </c>
      <c r="BK15" s="138">
        <v>401.44751778007088</v>
      </c>
      <c r="BL15" s="138">
        <v>355.32183679409599</v>
      </c>
      <c r="BM15" s="138">
        <v>379.34226542072099</v>
      </c>
      <c r="BN15" s="138">
        <v>345.37125936678439</v>
      </c>
      <c r="BO15" s="138">
        <v>338.68459596095022</v>
      </c>
      <c r="BP15" s="138">
        <v>338.68459596095022</v>
      </c>
      <c r="BQ15" s="138">
        <v>376</v>
      </c>
    </row>
    <row r="16" spans="1:69" s="7" customFormat="1" ht="14.25" customHeight="1">
      <c r="B16" s="140" t="s">
        <v>98</v>
      </c>
      <c r="C16" s="140"/>
      <c r="D16" s="141"/>
      <c r="E16" s="141"/>
      <c r="F16" s="141"/>
      <c r="G16" s="141"/>
      <c r="H16" s="141"/>
      <c r="I16" s="141"/>
      <c r="J16" s="141"/>
      <c r="K16" s="141"/>
      <c r="L16" s="141"/>
      <c r="M16" s="141"/>
      <c r="N16" s="141"/>
      <c r="O16" s="141"/>
      <c r="P16" s="141">
        <v>-131</v>
      </c>
      <c r="Q16" s="141">
        <v>-184</v>
      </c>
      <c r="R16" s="141">
        <v>-159</v>
      </c>
      <c r="S16" s="141">
        <v>-179</v>
      </c>
      <c r="T16" s="141">
        <v>-174</v>
      </c>
      <c r="U16" s="141">
        <v>-147</v>
      </c>
      <c r="V16" s="141">
        <v>-115</v>
      </c>
      <c r="W16" s="141">
        <v>-106</v>
      </c>
      <c r="X16" s="141">
        <v>-82</v>
      </c>
      <c r="Y16" s="141">
        <v>-171</v>
      </c>
      <c r="Z16" s="141">
        <v>-179</v>
      </c>
      <c r="AA16" s="141">
        <v>-138</v>
      </c>
      <c r="AB16" s="141">
        <v>-101</v>
      </c>
      <c r="AC16" s="141">
        <v>-95</v>
      </c>
      <c r="AD16" s="141">
        <v>-106</v>
      </c>
      <c r="AE16" s="141">
        <v>-83</v>
      </c>
      <c r="AF16" s="141">
        <v>-137</v>
      </c>
      <c r="AG16" s="141">
        <v>-195</v>
      </c>
      <c r="AH16" s="141">
        <v>-133</v>
      </c>
      <c r="AI16" s="141">
        <v>-98</v>
      </c>
      <c r="AJ16" s="141">
        <v>-230</v>
      </c>
      <c r="AK16" s="141">
        <v>-160</v>
      </c>
      <c r="AL16" s="141">
        <v>-139</v>
      </c>
      <c r="AM16" s="141">
        <v>-139</v>
      </c>
      <c r="AN16" s="141">
        <v>-174</v>
      </c>
      <c r="AO16" s="141">
        <v>-191</v>
      </c>
      <c r="AP16" s="141">
        <v>-181</v>
      </c>
      <c r="AQ16" s="141">
        <v>-135</v>
      </c>
      <c r="AR16" s="141">
        <v>-146</v>
      </c>
      <c r="AS16" s="341">
        <v>-151</v>
      </c>
      <c r="AT16" s="141">
        <v>-103</v>
      </c>
      <c r="AU16" s="141">
        <v>-78.585113431999957</v>
      </c>
      <c r="AV16" s="141">
        <v>-122</v>
      </c>
      <c r="AW16" s="141">
        <v>-126.056908421269</v>
      </c>
      <c r="AX16" s="141">
        <v>-107</v>
      </c>
      <c r="AY16" s="141">
        <v>-82</v>
      </c>
      <c r="AZ16" s="141">
        <v>-79</v>
      </c>
      <c r="BA16" s="141">
        <v>-68</v>
      </c>
      <c r="BB16" s="392">
        <v>-50</v>
      </c>
      <c r="BC16" s="141">
        <v>-106</v>
      </c>
      <c r="BD16" s="141">
        <v>-42</v>
      </c>
      <c r="BE16" s="141">
        <v>-87</v>
      </c>
      <c r="BF16" s="141">
        <v>-151.03072959200017</v>
      </c>
      <c r="BG16" s="141">
        <v>-112.37626161599997</v>
      </c>
      <c r="BH16" s="141">
        <v>-173.72924600000033</v>
      </c>
      <c r="BI16" s="141">
        <v>-131.77358000000015</v>
      </c>
      <c r="BJ16" s="141">
        <v>-89.648414000000059</v>
      </c>
      <c r="BK16" s="141">
        <v>-57.126922999999806</v>
      </c>
      <c r="BL16" s="141">
        <f t="shared" ref="BL16:BQ16" si="0">BL9-BL10-BL13-BL14-BL15</f>
        <v>-39.173342999999818</v>
      </c>
      <c r="BM16" s="141">
        <f t="shared" si="0"/>
        <v>-76.519837999999993</v>
      </c>
      <c r="BN16" s="141">
        <f t="shared" si="0"/>
        <v>-82.40852000000001</v>
      </c>
      <c r="BO16" s="141">
        <f t="shared" si="0"/>
        <v>-79.844413999999688</v>
      </c>
      <c r="BP16" s="141">
        <f t="shared" si="0"/>
        <v>-98.684595960950219</v>
      </c>
      <c r="BQ16" s="141">
        <f t="shared" si="0"/>
        <v>-85</v>
      </c>
    </row>
    <row r="17" spans="1:69" ht="14.5">
      <c r="B17" s="32"/>
      <c r="C17" s="41"/>
      <c r="D17" s="41"/>
      <c r="E17" s="41"/>
      <c r="F17" s="41"/>
      <c r="G17" s="41"/>
      <c r="H17" s="44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17"/>
      <c r="AM17" s="17"/>
      <c r="AO17" s="6"/>
    </row>
    <row r="18" spans="1:69" ht="14.5">
      <c r="A18" s="6"/>
      <c r="B18" s="46"/>
      <c r="C18" s="46"/>
      <c r="D18" s="46"/>
      <c r="E18" s="46"/>
      <c r="F18" s="46"/>
      <c r="G18" s="46"/>
      <c r="H18" s="46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45"/>
      <c r="AL18" s="60"/>
    </row>
    <row r="19" spans="1:69" ht="16.5" thickBot="1">
      <c r="A19" s="6"/>
      <c r="B19" s="146" t="s">
        <v>67</v>
      </c>
      <c r="C19" s="407" t="s">
        <v>32</v>
      </c>
      <c r="D19" s="34"/>
      <c r="E19" s="303"/>
      <c r="F19" s="304"/>
      <c r="G19" s="304"/>
      <c r="H19" s="301"/>
      <c r="I19" s="304"/>
      <c r="J19" s="303"/>
      <c r="K19" s="304"/>
      <c r="L19" s="304"/>
      <c r="M19" s="30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BQ19" s="6"/>
    </row>
    <row r="20" spans="1:69" ht="16" customHeight="1">
      <c r="A20" s="6"/>
      <c r="B20" s="142" t="s">
        <v>326</v>
      </c>
      <c r="C20" s="409">
        <v>50</v>
      </c>
      <c r="D20" s="34"/>
      <c r="E20" s="303"/>
      <c r="F20" s="304"/>
      <c r="G20" s="304"/>
      <c r="H20" s="305"/>
      <c r="I20" s="304"/>
      <c r="J20" s="303"/>
      <c r="K20" s="304"/>
      <c r="L20" s="304"/>
      <c r="M20" s="305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</row>
    <row r="21" spans="1:69" ht="16">
      <c r="A21" s="6"/>
      <c r="B21" s="143" t="s">
        <v>33</v>
      </c>
      <c r="C21" s="408">
        <v>30</v>
      </c>
      <c r="D21" s="34"/>
      <c r="E21" s="303"/>
      <c r="F21" s="304"/>
      <c r="G21" s="304"/>
      <c r="H21" s="305"/>
      <c r="I21" s="304"/>
      <c r="J21" s="303"/>
      <c r="K21" s="304"/>
      <c r="L21" s="304"/>
      <c r="M21" s="305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O21" s="2"/>
    </row>
    <row r="22" spans="1:69" ht="16">
      <c r="A22" s="6"/>
      <c r="B22" s="142" t="s">
        <v>329</v>
      </c>
      <c r="C22" s="409">
        <v>20</v>
      </c>
      <c r="D22" s="34"/>
      <c r="E22" s="303"/>
      <c r="F22" s="304"/>
      <c r="G22" s="304"/>
      <c r="H22" s="305"/>
      <c r="I22" s="304"/>
      <c r="J22" s="303"/>
      <c r="K22" s="304"/>
      <c r="L22" s="304"/>
      <c r="M22" s="305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O22" s="2"/>
    </row>
    <row r="23" spans="1:69" s="2" customFormat="1" ht="16">
      <c r="A23" s="299"/>
      <c r="B23" s="300"/>
      <c r="C23" s="410"/>
      <c r="D23" s="302"/>
      <c r="E23" s="303"/>
      <c r="F23" s="304"/>
      <c r="G23" s="304"/>
      <c r="H23" s="305"/>
      <c r="I23" s="304"/>
      <c r="J23" s="303"/>
      <c r="K23" s="304"/>
      <c r="L23" s="304"/>
      <c r="M23" s="305"/>
      <c r="N23" s="304"/>
      <c r="O23" s="304"/>
      <c r="P23" s="304"/>
      <c r="Q23" s="304"/>
      <c r="R23" s="304"/>
      <c r="S23" s="304"/>
      <c r="T23" s="304"/>
      <c r="U23" s="304"/>
      <c r="V23" s="304"/>
      <c r="W23" s="304"/>
      <c r="X23" s="304"/>
      <c r="Y23" s="304"/>
      <c r="Z23" s="304"/>
      <c r="AA23" s="304"/>
      <c r="AB23" s="304"/>
      <c r="AC23" s="304"/>
      <c r="AD23" s="304"/>
      <c r="AE23" s="304"/>
      <c r="AF23" s="304"/>
      <c r="AG23" s="304"/>
      <c r="AH23" s="304"/>
      <c r="AI23" s="304"/>
      <c r="AJ23" s="304"/>
      <c r="AK23" s="304"/>
      <c r="AO23" s="1"/>
      <c r="AQ23" s="1"/>
      <c r="AR23" s="1"/>
      <c r="AS23" s="1"/>
      <c r="AT23" s="1"/>
      <c r="AX23" s="1"/>
    </row>
    <row r="24" spans="1:69" s="2" customFormat="1" ht="16.5" thickBot="1">
      <c r="A24" s="299"/>
      <c r="B24" s="146" t="s">
        <v>68</v>
      </c>
      <c r="C24" s="407" t="s">
        <v>32</v>
      </c>
      <c r="D24" s="34"/>
      <c r="E24" s="303"/>
      <c r="F24" s="304"/>
      <c r="G24" s="304"/>
      <c r="H24" s="301"/>
      <c r="I24" s="304"/>
      <c r="J24" s="303"/>
      <c r="K24" s="304"/>
      <c r="L24" s="304"/>
      <c r="M24" s="30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1"/>
      <c r="AM24" s="1"/>
      <c r="AN24" s="1"/>
      <c r="AO24" s="1"/>
      <c r="AQ24" s="1"/>
      <c r="AR24" s="1"/>
      <c r="AS24" s="1"/>
      <c r="AT24" s="1"/>
      <c r="AX24" s="1"/>
    </row>
    <row r="25" spans="1:69" s="2" customFormat="1" ht="16">
      <c r="A25" s="299"/>
      <c r="B25" s="413" t="s">
        <v>326</v>
      </c>
      <c r="C25" s="409">
        <v>50</v>
      </c>
      <c r="D25" s="34"/>
      <c r="E25" s="303"/>
      <c r="F25" s="303"/>
      <c r="G25" s="304"/>
      <c r="H25" s="305"/>
      <c r="I25" s="304"/>
      <c r="J25" s="303"/>
      <c r="K25" s="303"/>
      <c r="L25" s="304"/>
      <c r="M25" s="305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47"/>
      <c r="AJ25" s="31"/>
      <c r="AK25" s="31"/>
      <c r="AL25" s="1"/>
      <c r="AM25" s="1"/>
      <c r="AN25" s="1"/>
      <c r="AO25" s="1"/>
      <c r="AQ25" s="1"/>
      <c r="AR25" s="1"/>
      <c r="AS25" s="1"/>
      <c r="AT25" s="1"/>
      <c r="AX25" s="1"/>
    </row>
    <row r="26" spans="1:69" s="2" customFormat="1" ht="16">
      <c r="A26" s="299"/>
      <c r="B26" s="412" t="s">
        <v>33</v>
      </c>
      <c r="C26" s="408">
        <v>25</v>
      </c>
      <c r="D26" s="34"/>
      <c r="E26" s="303"/>
      <c r="F26" s="304"/>
      <c r="G26" s="304"/>
      <c r="H26" s="305"/>
      <c r="I26" s="304"/>
      <c r="J26" s="303"/>
      <c r="K26" s="304"/>
      <c r="L26" s="304"/>
      <c r="M26" s="305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1"/>
      <c r="AM26" s="1"/>
      <c r="AN26" s="1"/>
      <c r="AO26" s="1"/>
      <c r="AQ26" s="1"/>
      <c r="AR26" s="1"/>
      <c r="AS26" s="1"/>
      <c r="AT26" s="1"/>
      <c r="AX26" s="1"/>
    </row>
    <row r="27" spans="1:69" ht="16">
      <c r="A27" s="6"/>
      <c r="B27" s="413" t="s">
        <v>329</v>
      </c>
      <c r="C27" s="409">
        <v>25</v>
      </c>
      <c r="D27" s="34"/>
      <c r="E27" s="303"/>
      <c r="F27" s="304"/>
      <c r="G27" s="304"/>
      <c r="H27" s="305"/>
      <c r="I27" s="304"/>
      <c r="J27" s="303"/>
      <c r="K27" s="304"/>
      <c r="L27" s="304"/>
      <c r="M27" s="305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O27" s="2"/>
    </row>
    <row r="28" spans="1:69" s="2" customFormat="1" ht="16">
      <c r="A28" s="299"/>
      <c r="B28" s="300"/>
      <c r="C28" s="410"/>
      <c r="D28" s="302"/>
      <c r="E28" s="303"/>
      <c r="F28" s="304"/>
      <c r="G28" s="304"/>
      <c r="H28" s="305"/>
      <c r="I28" s="304"/>
      <c r="J28" s="303"/>
      <c r="K28" s="304"/>
      <c r="L28" s="304"/>
      <c r="M28" s="305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  <c r="AA28" s="304"/>
      <c r="AB28" s="304"/>
      <c r="AC28" s="304"/>
      <c r="AD28" s="304"/>
      <c r="AE28" s="304"/>
      <c r="AF28" s="304"/>
      <c r="AG28" s="304"/>
      <c r="AH28" s="304"/>
      <c r="AI28" s="304"/>
      <c r="AJ28" s="304"/>
      <c r="AK28" s="304"/>
      <c r="AO28" s="1"/>
      <c r="AQ28" s="1"/>
      <c r="AR28" s="1"/>
      <c r="AS28" s="1"/>
      <c r="AT28" s="1"/>
      <c r="AX28" s="1"/>
    </row>
    <row r="29" spans="1:69" ht="16.5" thickBot="1">
      <c r="A29" s="6"/>
      <c r="B29" s="146" t="s">
        <v>327</v>
      </c>
      <c r="C29" s="407" t="s">
        <v>32</v>
      </c>
      <c r="D29" s="34"/>
      <c r="E29" s="303"/>
      <c r="F29" s="304"/>
      <c r="G29" s="304"/>
      <c r="H29" s="301"/>
      <c r="I29" s="304"/>
      <c r="J29" s="303"/>
      <c r="K29" s="304"/>
      <c r="L29" s="304"/>
      <c r="M29" s="30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</row>
    <row r="30" spans="1:69" ht="16">
      <c r="A30" s="6"/>
      <c r="B30" s="413" t="s">
        <v>326</v>
      </c>
      <c r="C30" s="409">
        <v>60</v>
      </c>
      <c r="D30" s="34"/>
      <c r="E30" s="303"/>
      <c r="F30" s="303"/>
      <c r="G30" s="304"/>
      <c r="H30" s="305"/>
      <c r="I30" s="304"/>
      <c r="J30" s="303"/>
      <c r="K30" s="303"/>
      <c r="L30" s="304"/>
      <c r="M30" s="305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47"/>
      <c r="AJ30" s="31"/>
      <c r="AK30" s="31"/>
    </row>
    <row r="31" spans="1:69" ht="16">
      <c r="A31" s="6"/>
      <c r="B31" s="412" t="s">
        <v>33</v>
      </c>
      <c r="C31" s="408">
        <v>30</v>
      </c>
      <c r="D31" s="34"/>
      <c r="E31" s="303"/>
      <c r="F31" s="304"/>
      <c r="G31" s="304"/>
      <c r="H31" s="305"/>
      <c r="I31" s="304"/>
      <c r="J31" s="303"/>
      <c r="K31" s="304"/>
      <c r="L31" s="304"/>
      <c r="M31" s="305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</row>
    <row r="32" spans="1:69" ht="16">
      <c r="A32" s="6"/>
      <c r="B32" s="413" t="s">
        <v>329</v>
      </c>
      <c r="C32" s="409">
        <v>10</v>
      </c>
      <c r="D32" s="34"/>
      <c r="E32" s="303"/>
      <c r="F32" s="304"/>
      <c r="G32" s="304"/>
      <c r="H32" s="301"/>
      <c r="I32" s="304"/>
      <c r="J32" s="303"/>
      <c r="K32" s="304"/>
      <c r="L32" s="304"/>
      <c r="M32" s="30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</row>
    <row r="33" spans="1:71" s="17" customFormat="1" ht="16">
      <c r="A33" s="402"/>
      <c r="B33" s="403"/>
      <c r="C33" s="411"/>
      <c r="D33" s="405"/>
      <c r="E33" s="406"/>
      <c r="F33" s="43"/>
      <c r="G33" s="43"/>
      <c r="H33" s="404"/>
      <c r="I33" s="43"/>
      <c r="J33" s="406"/>
      <c r="K33" s="43"/>
      <c r="L33" s="43"/>
      <c r="M33" s="404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</row>
    <row r="34" spans="1:71" ht="16.5" thickBot="1">
      <c r="A34" s="6"/>
      <c r="B34" s="146" t="s">
        <v>332</v>
      </c>
      <c r="C34" s="407" t="s">
        <v>32</v>
      </c>
      <c r="D34" s="34"/>
      <c r="E34" s="303"/>
      <c r="F34" s="304"/>
      <c r="G34" s="304"/>
      <c r="H34" s="301"/>
      <c r="I34" s="304"/>
      <c r="J34" s="303"/>
      <c r="K34" s="304"/>
      <c r="L34" s="304"/>
      <c r="M34" s="30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</row>
    <row r="35" spans="1:71" ht="16">
      <c r="A35" s="6"/>
      <c r="B35" s="413" t="s">
        <v>330</v>
      </c>
      <c r="C35" s="409">
        <v>75</v>
      </c>
      <c r="D35" s="34"/>
      <c r="E35" s="303"/>
      <c r="F35" s="303"/>
      <c r="G35" s="304"/>
      <c r="H35" s="305"/>
      <c r="I35" s="304"/>
      <c r="J35" s="303"/>
      <c r="K35" s="303"/>
      <c r="L35" s="304"/>
      <c r="M35" s="305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47"/>
      <c r="AJ35" s="31"/>
      <c r="AK35" s="31"/>
    </row>
    <row r="36" spans="1:71" ht="16">
      <c r="A36" s="6"/>
      <c r="B36" s="412" t="s">
        <v>331</v>
      </c>
      <c r="C36" s="408">
        <v>25</v>
      </c>
      <c r="D36" s="34"/>
      <c r="E36" s="303"/>
      <c r="F36" s="304"/>
      <c r="G36" s="304"/>
      <c r="H36" s="305"/>
      <c r="I36" s="304"/>
      <c r="J36" s="303"/>
      <c r="K36" s="304"/>
      <c r="L36" s="304"/>
      <c r="M36" s="305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</row>
    <row r="37" spans="1:71" ht="14.5">
      <c r="A37" s="6"/>
      <c r="B37" s="37"/>
      <c r="C37" s="49"/>
      <c r="D37" s="34"/>
      <c r="E37" s="32"/>
      <c r="F37" s="31"/>
      <c r="G37" s="31"/>
      <c r="H37" s="48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</row>
    <row r="38" spans="1:71" ht="16.5" thickBot="1">
      <c r="A38" s="6"/>
      <c r="B38" s="146" t="s">
        <v>91</v>
      </c>
      <c r="C38" s="146"/>
      <c r="D38" s="146"/>
      <c r="E38" s="146"/>
      <c r="F38" s="146"/>
      <c r="G38" s="146"/>
      <c r="H38" s="146"/>
      <c r="I38" s="146"/>
      <c r="J38" s="146"/>
      <c r="K38" s="146"/>
      <c r="L38" s="146"/>
      <c r="M38" s="146"/>
      <c r="N38" s="146"/>
      <c r="O38" s="146"/>
      <c r="P38" s="146"/>
      <c r="Q38" s="146"/>
      <c r="R38" s="146"/>
      <c r="S38" s="146"/>
      <c r="T38" s="146"/>
      <c r="U38" s="146"/>
      <c r="V38" s="146"/>
      <c r="W38" s="146"/>
      <c r="X38" s="146"/>
      <c r="Y38" s="146"/>
      <c r="Z38" s="146"/>
      <c r="AA38" s="146"/>
      <c r="AB38" s="146"/>
      <c r="AC38" s="146"/>
      <c r="AD38" s="146"/>
      <c r="AE38" s="146"/>
      <c r="AF38" s="146"/>
      <c r="AG38" s="146"/>
      <c r="AH38" s="146"/>
      <c r="AI38" s="146"/>
      <c r="AJ38" s="146"/>
      <c r="AK38" s="146"/>
      <c r="AL38" s="146"/>
      <c r="AM38" s="146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  <c r="BA38" s="146"/>
      <c r="BB38" s="146"/>
      <c r="BC38" s="146"/>
      <c r="BD38" s="146"/>
      <c r="BE38" s="146"/>
      <c r="BF38" s="146"/>
      <c r="BG38" s="146"/>
      <c r="BH38" s="146"/>
      <c r="BI38" s="146"/>
      <c r="BJ38" s="146"/>
      <c r="BK38" s="146"/>
      <c r="BL38" s="146"/>
      <c r="BM38" s="146"/>
      <c r="BN38" s="146"/>
      <c r="BO38" s="146"/>
      <c r="BP38" s="146"/>
      <c r="BQ38" s="146"/>
      <c r="BR38" s="146"/>
      <c r="BS38" s="146"/>
    </row>
    <row r="39" spans="1:71" ht="18.75" customHeight="1">
      <c r="A39" s="6"/>
      <c r="B39" s="140" t="s">
        <v>337</v>
      </c>
      <c r="C39" s="140"/>
      <c r="D39" s="140"/>
      <c r="E39" s="140"/>
      <c r="F39" s="140"/>
      <c r="G39" s="140"/>
      <c r="H39" s="140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  <c r="AP39" s="140"/>
      <c r="AQ39" s="140"/>
      <c r="AR39" s="140"/>
      <c r="AS39" s="140"/>
      <c r="AT39" s="140"/>
      <c r="AU39" s="140"/>
      <c r="AV39" s="140"/>
      <c r="AW39" s="140"/>
      <c r="AX39" s="140"/>
      <c r="AY39" s="140"/>
      <c r="AZ39" s="140"/>
      <c r="BA39" s="140"/>
      <c r="BB39" s="140"/>
      <c r="BC39" s="140"/>
      <c r="BD39" s="140"/>
      <c r="BE39" s="140"/>
      <c r="BF39" s="140"/>
      <c r="BG39" s="140"/>
      <c r="BH39" s="140"/>
      <c r="BI39" s="140"/>
      <c r="BJ39" s="140"/>
      <c r="BK39" s="140"/>
      <c r="BL39" s="140"/>
      <c r="BM39" s="140"/>
      <c r="BN39" s="140"/>
      <c r="BO39" s="140"/>
      <c r="BP39" s="140"/>
      <c r="BQ39" s="140"/>
      <c r="BR39" s="140"/>
      <c r="BS39" s="140"/>
    </row>
    <row r="40" spans="1:71" ht="17.25" customHeight="1">
      <c r="A40" s="6"/>
      <c r="B40" s="142" t="s">
        <v>338</v>
      </c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2"/>
      <c r="AA40" s="142"/>
      <c r="AB40" s="142"/>
      <c r="AC40" s="142"/>
      <c r="AD40" s="142"/>
      <c r="AE40" s="142"/>
      <c r="AF40" s="142"/>
      <c r="AG40" s="142"/>
      <c r="AH40" s="142"/>
      <c r="AI40" s="142"/>
      <c r="AJ40" s="142"/>
      <c r="AK40" s="142"/>
      <c r="AL40" s="142"/>
      <c r="AM40" s="142"/>
      <c r="AN40" s="142"/>
      <c r="AO40" s="142"/>
      <c r="AP40" s="142"/>
      <c r="AQ40" s="142"/>
      <c r="AR40" s="142"/>
      <c r="AS40" s="142"/>
      <c r="AT40" s="142"/>
      <c r="AU40" s="142"/>
      <c r="AV40" s="142"/>
      <c r="AW40" s="142"/>
      <c r="AX40" s="142"/>
      <c r="AY40" s="142"/>
      <c r="AZ40" s="142"/>
      <c r="BA40" s="142"/>
      <c r="BB40" s="142"/>
      <c r="BC40" s="142"/>
      <c r="BD40" s="142"/>
      <c r="BE40" s="142"/>
      <c r="BF40" s="142"/>
      <c r="BG40" s="142"/>
      <c r="BH40" s="142"/>
      <c r="BI40" s="142"/>
      <c r="BJ40" s="142"/>
      <c r="BK40" s="142"/>
      <c r="BL40" s="142"/>
      <c r="BM40" s="142"/>
      <c r="BN40" s="142"/>
      <c r="BO40" s="142"/>
      <c r="BP40" s="142"/>
      <c r="BQ40" s="142"/>
      <c r="BR40" s="142"/>
      <c r="BS40" s="142"/>
    </row>
    <row r="41" spans="1:71" ht="18" customHeight="1">
      <c r="A41" s="6"/>
      <c r="B41" s="140" t="s">
        <v>339</v>
      </c>
      <c r="C41" s="140"/>
      <c r="D41" s="140"/>
      <c r="E41" s="140"/>
      <c r="F41" s="140"/>
      <c r="G41" s="140"/>
      <c r="H41" s="140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40"/>
      <c r="AG41" s="140"/>
      <c r="AH41" s="140"/>
      <c r="AI41" s="140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  <c r="AT41" s="140"/>
      <c r="AU41" s="140"/>
      <c r="AV41" s="140"/>
      <c r="AW41" s="140"/>
      <c r="AX41" s="140"/>
      <c r="AY41" s="140"/>
      <c r="AZ41" s="140"/>
      <c r="BA41" s="140"/>
      <c r="BB41" s="140"/>
      <c r="BC41" s="140"/>
      <c r="BD41" s="140"/>
      <c r="BE41" s="140"/>
      <c r="BF41" s="140"/>
      <c r="BG41" s="140"/>
      <c r="BH41" s="140"/>
      <c r="BI41" s="140"/>
      <c r="BJ41" s="140"/>
      <c r="BK41" s="140"/>
      <c r="BL41" s="140"/>
      <c r="BM41" s="140"/>
      <c r="BN41" s="140"/>
      <c r="BO41" s="140"/>
      <c r="BP41" s="140"/>
      <c r="BQ41" s="140"/>
      <c r="BR41" s="140"/>
      <c r="BS41" s="140"/>
    </row>
    <row r="42" spans="1:71" ht="16.5" customHeight="1">
      <c r="A42" s="6"/>
      <c r="B42" s="142" t="s">
        <v>340</v>
      </c>
      <c r="C42" s="142"/>
      <c r="D42" s="142"/>
      <c r="E42" s="142"/>
      <c r="F42" s="142"/>
      <c r="G42" s="142"/>
      <c r="H42" s="142"/>
      <c r="I42" s="142"/>
      <c r="J42" s="142"/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142"/>
      <c r="AC42" s="142"/>
      <c r="AD42" s="142"/>
      <c r="AE42" s="142"/>
      <c r="AF42" s="142"/>
      <c r="AG42" s="142"/>
      <c r="AH42" s="142"/>
      <c r="AI42" s="142"/>
      <c r="AJ42" s="142"/>
      <c r="AK42" s="142"/>
      <c r="AL42" s="142"/>
      <c r="AM42" s="142"/>
      <c r="AN42" s="142"/>
      <c r="AO42" s="142"/>
      <c r="AP42" s="142"/>
      <c r="AQ42" s="142"/>
      <c r="AR42" s="142"/>
      <c r="AS42" s="142"/>
      <c r="AT42" s="142"/>
      <c r="AU42" s="142"/>
      <c r="AV42" s="142"/>
      <c r="AW42" s="142"/>
      <c r="AX42" s="142"/>
      <c r="AY42" s="142"/>
      <c r="AZ42" s="142"/>
      <c r="BA42" s="142"/>
      <c r="BB42" s="142"/>
      <c r="BC42" s="142"/>
      <c r="BD42" s="142"/>
      <c r="BE42" s="142"/>
      <c r="BF42" s="142"/>
      <c r="BG42" s="142"/>
      <c r="BH42" s="142"/>
      <c r="BI42" s="142"/>
      <c r="BJ42" s="142"/>
      <c r="BK42" s="142"/>
      <c r="BL42" s="142"/>
      <c r="BM42" s="142"/>
      <c r="BN42" s="142"/>
      <c r="BO42" s="142"/>
      <c r="BP42" s="142"/>
      <c r="BQ42" s="142"/>
      <c r="BR42" s="142"/>
      <c r="BS42" s="142"/>
    </row>
    <row r="43" spans="1:71" ht="14.5">
      <c r="A43" s="6"/>
      <c r="B43" s="34"/>
      <c r="C43" s="34"/>
      <c r="D43" s="34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</row>
    <row r="44" spans="1:71" ht="14.5">
      <c r="A44" s="6"/>
      <c r="B44" s="34"/>
      <c r="C44" s="34"/>
      <c r="D44" s="34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</row>
    <row r="45" spans="1:71" ht="14.5">
      <c r="A45" s="6"/>
      <c r="B45" s="34"/>
      <c r="C45" s="34"/>
      <c r="D45" s="34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</row>
    <row r="46" spans="1:71">
      <c r="A46" s="6"/>
      <c r="B46" s="6"/>
      <c r="C46" s="6"/>
      <c r="D46" s="6"/>
    </row>
    <row r="47" spans="1:71">
      <c r="A47" s="6"/>
      <c r="B47" s="6"/>
      <c r="C47" s="6"/>
      <c r="D47" s="6"/>
    </row>
    <row r="48" spans="1:71">
      <c r="A48" s="6"/>
      <c r="B48" s="6"/>
      <c r="C48" s="6"/>
      <c r="D48" s="6"/>
    </row>
    <row r="49" spans="1:4">
      <c r="A49" s="6"/>
      <c r="B49" s="6"/>
      <c r="C49" s="6"/>
      <c r="D49" s="6"/>
    </row>
    <row r="50" spans="1:4">
      <c r="A50" s="6"/>
      <c r="B50" s="6"/>
      <c r="C50" s="6"/>
      <c r="D50" s="6"/>
    </row>
    <row r="51" spans="1:4">
      <c r="A51" s="6"/>
      <c r="B51" s="6"/>
      <c r="C51" s="6"/>
      <c r="D51" s="6"/>
    </row>
    <row r="52" spans="1:4">
      <c r="A52" s="6"/>
      <c r="B52" s="6"/>
      <c r="C52" s="6"/>
      <c r="D52" s="6"/>
    </row>
    <row r="53" spans="1:4" ht="12.75" customHeight="1">
      <c r="A53" s="6"/>
      <c r="B53" s="6"/>
      <c r="C53" s="6"/>
      <c r="D53" s="6"/>
    </row>
    <row r="54" spans="1:4">
      <c r="A54" s="6"/>
      <c r="B54" s="6"/>
      <c r="C54" s="6"/>
      <c r="D54" s="6"/>
    </row>
    <row r="55" spans="1:4">
      <c r="A55" s="6"/>
      <c r="B55" s="6"/>
      <c r="C55" s="6"/>
      <c r="D55" s="6"/>
    </row>
    <row r="56" spans="1:4">
      <c r="A56" s="6"/>
      <c r="B56" s="6"/>
      <c r="C56" s="6"/>
      <c r="D56" s="6"/>
    </row>
  </sheetData>
  <phoneticPr fontId="0" type="noConversion"/>
  <pageMargins left="0.22" right="0.16" top="0.98425196850393704" bottom="0.98425196850393704" header="0.51181102362204722" footer="0.51181102362204722"/>
  <pageSetup paperSize="9" orientation="landscape" r:id="rId1"/>
  <headerFooter alignWithMargins="0">
    <oddFooter>&amp;C&amp;1#&amp;"Calibri"&amp;10&amp;K0000FFThis content is Internal.</oddFooter>
  </headerFooter>
  <customProperties>
    <customPr name="_pios_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8">
    <pageSetUpPr fitToPage="1"/>
  </sheetPr>
  <dimension ref="B4:BU24"/>
  <sheetViews>
    <sheetView showGridLines="0" topLeftCell="A8" zoomScaleNormal="100" workbookViewId="0">
      <selection activeCell="CE11" sqref="CE11:CE15"/>
    </sheetView>
  </sheetViews>
  <sheetFormatPr defaultColWidth="9.1796875" defaultRowHeight="13.5"/>
  <cols>
    <col min="1" max="1" width="2.1796875" style="1" customWidth="1"/>
    <col min="2" max="2" width="11" style="1" customWidth="1"/>
    <col min="3" max="3" width="20.1796875" style="1" customWidth="1"/>
    <col min="4" max="4" width="9.1796875" style="1" hidden="1" customWidth="1"/>
    <col min="5" max="5" width="9.81640625" style="1" hidden="1" customWidth="1"/>
    <col min="6" max="7" width="9.1796875" style="1" hidden="1" customWidth="1"/>
    <col min="8" max="13" width="9.453125" style="1" hidden="1" customWidth="1"/>
    <col min="14" max="14" width="9.81640625" style="1" hidden="1" customWidth="1"/>
    <col min="15" max="23" width="9.1796875" style="1" hidden="1" customWidth="1"/>
    <col min="24" max="24" width="3.54296875" style="1" hidden="1" customWidth="1"/>
    <col min="25" max="32" width="9.1796875" style="1" hidden="1" customWidth="1"/>
    <col min="33" max="33" width="3.54296875" style="1" hidden="1" customWidth="1"/>
    <col min="34" max="37" width="9.1796875" style="1" hidden="1" customWidth="1"/>
    <col min="38" max="38" width="3.81640625" style="17" hidden="1" customWidth="1"/>
    <col min="39" max="42" width="9.1796875" style="1" hidden="1" customWidth="1"/>
    <col min="43" max="43" width="3.81640625" style="17" hidden="1" customWidth="1"/>
    <col min="44" max="60" width="9.1796875" style="1" hidden="1" customWidth="1"/>
    <col min="61" max="68" width="9.81640625" style="1" hidden="1" customWidth="1"/>
    <col min="69" max="73" width="9.81640625" style="1" customWidth="1"/>
    <col min="74" max="16384" width="9.1796875" style="1"/>
  </cols>
  <sheetData>
    <row r="4" spans="2:73" ht="29.25" customHeight="1"/>
    <row r="5" spans="2:73" ht="14.25" customHeight="1">
      <c r="B5" s="50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43"/>
      <c r="AM5" s="31"/>
      <c r="AN5" s="31"/>
      <c r="AO5" s="31"/>
      <c r="AP5" s="31"/>
      <c r="AQ5" s="43"/>
      <c r="AR5" s="31"/>
      <c r="AS5" s="31"/>
      <c r="AT5" s="31"/>
      <c r="AU5" s="31"/>
    </row>
    <row r="6" spans="2:73" ht="14.25" customHeight="1" thickBot="1">
      <c r="B6" s="483" t="s">
        <v>12</v>
      </c>
      <c r="C6" s="483"/>
      <c r="D6" s="147" t="s">
        <v>0</v>
      </c>
      <c r="E6" s="147" t="s">
        <v>3</v>
      </c>
      <c r="F6" s="147" t="s">
        <v>4</v>
      </c>
      <c r="G6" s="147" t="s">
        <v>5</v>
      </c>
      <c r="H6" s="147" t="s">
        <v>6</v>
      </c>
      <c r="I6" s="147" t="s">
        <v>11</v>
      </c>
      <c r="J6" s="147" t="s">
        <v>72</v>
      </c>
      <c r="K6" s="147" t="s">
        <v>83</v>
      </c>
      <c r="L6" s="147" t="s">
        <v>84</v>
      </c>
      <c r="M6" s="147" t="s">
        <v>85</v>
      </c>
      <c r="N6" s="147" t="s">
        <v>87</v>
      </c>
      <c r="O6" s="147" t="s">
        <v>92</v>
      </c>
      <c r="P6" s="147" t="s">
        <v>93</v>
      </c>
      <c r="Q6" s="147" t="s">
        <v>94</v>
      </c>
      <c r="R6" s="147" t="s">
        <v>95</v>
      </c>
      <c r="S6" s="147" t="s">
        <v>96</v>
      </c>
      <c r="T6" s="147" t="s">
        <v>97</v>
      </c>
      <c r="U6" s="147" t="s">
        <v>99</v>
      </c>
      <c r="V6" s="147" t="s">
        <v>106</v>
      </c>
      <c r="W6" s="147" t="s">
        <v>107</v>
      </c>
      <c r="X6" s="148"/>
      <c r="Y6" s="147" t="s">
        <v>110</v>
      </c>
      <c r="Z6" s="147" t="s">
        <v>111</v>
      </c>
      <c r="AA6" s="147" t="s">
        <v>114</v>
      </c>
      <c r="AB6" s="147" t="s">
        <v>115</v>
      </c>
      <c r="AC6" s="147" t="s">
        <v>116</v>
      </c>
      <c r="AD6" s="147" t="s">
        <v>124</v>
      </c>
      <c r="AE6" s="149" t="s">
        <v>125</v>
      </c>
      <c r="AF6" s="149" t="s">
        <v>126</v>
      </c>
      <c r="AG6" s="149"/>
      <c r="AH6" s="149" t="s">
        <v>128</v>
      </c>
      <c r="AI6" s="149" t="s">
        <v>129</v>
      </c>
      <c r="AJ6" s="149" t="s">
        <v>133</v>
      </c>
      <c r="AK6" s="149" t="s">
        <v>139</v>
      </c>
      <c r="AL6" s="149"/>
      <c r="AM6" s="149" t="s">
        <v>141</v>
      </c>
      <c r="AN6" s="149" t="s">
        <v>142</v>
      </c>
      <c r="AO6" s="149" t="s">
        <v>154</v>
      </c>
      <c r="AP6" s="149" t="s">
        <v>155</v>
      </c>
      <c r="AQ6" s="149"/>
      <c r="AR6" s="149" t="s">
        <v>158</v>
      </c>
      <c r="AS6" s="149" t="s">
        <v>161</v>
      </c>
      <c r="AT6" s="149" t="s">
        <v>164</v>
      </c>
      <c r="AU6" s="149" t="s">
        <v>165</v>
      </c>
      <c r="AV6" s="149" t="s">
        <v>167</v>
      </c>
      <c r="AW6" s="149" t="s">
        <v>168</v>
      </c>
      <c r="AX6" s="149" t="s">
        <v>169</v>
      </c>
      <c r="AY6" s="149" t="s">
        <v>181</v>
      </c>
      <c r="AZ6" s="149" t="s">
        <v>189</v>
      </c>
      <c r="BA6" s="149" t="s">
        <v>207</v>
      </c>
      <c r="BB6" s="149" t="s">
        <v>209</v>
      </c>
      <c r="BC6" s="149" t="s">
        <v>212</v>
      </c>
      <c r="BD6" s="149" t="s">
        <v>217</v>
      </c>
      <c r="BE6" s="149" t="s">
        <v>219</v>
      </c>
      <c r="BF6" s="149" t="s">
        <v>300</v>
      </c>
      <c r="BG6" s="149" t="s">
        <v>303</v>
      </c>
      <c r="BH6" s="149" t="s">
        <v>305</v>
      </c>
      <c r="BI6" s="149" t="s">
        <v>307</v>
      </c>
      <c r="BJ6" s="149" t="s">
        <v>308</v>
      </c>
      <c r="BK6" s="149" t="s">
        <v>309</v>
      </c>
      <c r="BL6" s="149" t="s">
        <v>315</v>
      </c>
      <c r="BM6" s="149" t="s">
        <v>317</v>
      </c>
      <c r="BN6" s="149" t="s">
        <v>320</v>
      </c>
      <c r="BO6" s="149" t="s">
        <v>325</v>
      </c>
      <c r="BP6" s="149" t="s">
        <v>333</v>
      </c>
      <c r="BQ6" s="149" t="s">
        <v>341</v>
      </c>
      <c r="BR6" s="149" t="s">
        <v>342</v>
      </c>
      <c r="BS6" s="149" t="s">
        <v>343</v>
      </c>
      <c r="BT6" s="149" t="s">
        <v>345</v>
      </c>
      <c r="BU6" s="149" t="s">
        <v>385</v>
      </c>
    </row>
    <row r="7" spans="2:73" ht="14.25" customHeight="1" thickTop="1">
      <c r="B7" s="158" t="s">
        <v>73</v>
      </c>
      <c r="C7" s="35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1"/>
      <c r="Y7" s="36"/>
      <c r="Z7" s="36"/>
      <c r="AA7" s="36"/>
      <c r="AB7" s="36"/>
      <c r="AC7" s="36"/>
      <c r="AD7" s="36"/>
      <c r="AE7" s="36"/>
      <c r="AF7" s="36"/>
      <c r="AG7" s="31"/>
      <c r="AH7" s="36"/>
      <c r="AI7" s="36"/>
      <c r="AJ7" s="36"/>
      <c r="AK7" s="36"/>
      <c r="AL7" s="30"/>
      <c r="AM7" s="36"/>
      <c r="AN7" s="36"/>
      <c r="AO7" s="36"/>
      <c r="AP7" s="36"/>
      <c r="AQ7" s="30"/>
      <c r="AR7" s="36"/>
      <c r="AS7" s="36"/>
      <c r="AT7" s="36"/>
      <c r="AU7" s="36"/>
      <c r="AV7" s="36"/>
      <c r="AW7" s="36"/>
      <c r="AX7" s="36"/>
      <c r="AY7" s="36"/>
      <c r="AZ7" s="36"/>
      <c r="BA7" s="36"/>
    </row>
    <row r="8" spans="2:73" ht="14.25" customHeight="1">
      <c r="B8" s="140" t="s">
        <v>7</v>
      </c>
      <c r="C8" s="150"/>
      <c r="D8" s="150">
        <v>482.9</v>
      </c>
      <c r="E8" s="150">
        <v>627.9</v>
      </c>
      <c r="F8" s="150">
        <v>623.6</v>
      </c>
      <c r="G8" s="150">
        <v>845</v>
      </c>
      <c r="H8" s="150">
        <v>558.70000000000005</v>
      </c>
      <c r="I8" s="150">
        <v>313</v>
      </c>
      <c r="J8" s="150">
        <v>231.7</v>
      </c>
      <c r="K8" s="150">
        <v>276</v>
      </c>
      <c r="L8" s="151">
        <v>233.3</v>
      </c>
      <c r="M8" s="150">
        <v>220</v>
      </c>
      <c r="N8" s="150">
        <v>298</v>
      </c>
      <c r="O8" s="150">
        <v>537</v>
      </c>
      <c r="P8" s="150">
        <v>333</v>
      </c>
      <c r="Q8" s="150">
        <v>340</v>
      </c>
      <c r="R8" s="150">
        <v>614</v>
      </c>
      <c r="S8" s="150">
        <v>674</v>
      </c>
      <c r="T8" s="150">
        <v>691</v>
      </c>
      <c r="U8" s="150">
        <v>850</v>
      </c>
      <c r="V8" s="150">
        <v>904</v>
      </c>
      <c r="W8" s="150">
        <v>683</v>
      </c>
      <c r="X8" s="152"/>
      <c r="Y8" s="151">
        <v>571</v>
      </c>
      <c r="Z8" s="151">
        <v>678</v>
      </c>
      <c r="AA8" s="151">
        <v>676</v>
      </c>
      <c r="AB8" s="151">
        <v>677</v>
      </c>
      <c r="AC8" s="151">
        <v>677</v>
      </c>
      <c r="AD8" s="151">
        <v>479</v>
      </c>
      <c r="AE8" s="151">
        <v>438</v>
      </c>
      <c r="AF8" s="151">
        <v>673</v>
      </c>
      <c r="AG8" s="152"/>
      <c r="AH8" s="151">
        <v>613</v>
      </c>
      <c r="AI8" s="151">
        <v>648</v>
      </c>
      <c r="AJ8" s="151">
        <v>509</v>
      </c>
      <c r="AK8" s="151">
        <v>555</v>
      </c>
      <c r="AL8" s="151"/>
      <c r="AM8" s="151">
        <v>485</v>
      </c>
      <c r="AN8" s="151">
        <v>326</v>
      </c>
      <c r="AO8" s="151">
        <v>286</v>
      </c>
      <c r="AP8" s="151">
        <v>226</v>
      </c>
      <c r="AQ8" s="151"/>
      <c r="AR8" s="151">
        <v>237</v>
      </c>
      <c r="AS8" s="151">
        <v>195</v>
      </c>
      <c r="AT8" s="151">
        <v>170</v>
      </c>
      <c r="AU8" s="151">
        <v>271</v>
      </c>
      <c r="AV8" s="151">
        <v>216</v>
      </c>
      <c r="AW8" s="151">
        <v>299</v>
      </c>
      <c r="AX8" s="151">
        <v>319</v>
      </c>
      <c r="AY8" s="151">
        <v>360.27699999999999</v>
      </c>
      <c r="AZ8" s="151">
        <v>305</v>
      </c>
      <c r="BA8" s="151">
        <v>424</v>
      </c>
      <c r="BB8" s="151">
        <v>532</v>
      </c>
      <c r="BC8" s="151">
        <v>485.93799999999999</v>
      </c>
      <c r="BD8" s="151">
        <v>470.76600000000002</v>
      </c>
      <c r="BE8" s="151">
        <v>270.334</v>
      </c>
      <c r="BF8" s="151">
        <v>358.85</v>
      </c>
      <c r="BG8" s="151">
        <v>548.90899999999999</v>
      </c>
      <c r="BH8" s="151">
        <v>435.44200000000006</v>
      </c>
      <c r="BI8" s="151">
        <v>565.59260394</v>
      </c>
      <c r="BJ8" s="151">
        <v>810.35457336000002</v>
      </c>
      <c r="BK8" s="151">
        <v>1214.9455200100001</v>
      </c>
      <c r="BL8" s="151">
        <v>592.85655670999995</v>
      </c>
      <c r="BM8" s="151">
        <v>958.98215220999964</v>
      </c>
      <c r="BN8" s="151">
        <v>1055.914194509</v>
      </c>
      <c r="BO8" s="151">
        <v>1684.1203635300001</v>
      </c>
      <c r="BP8" s="151">
        <f>SUM(BP9:BP12)</f>
        <v>929.31855159000008</v>
      </c>
      <c r="BQ8" s="151">
        <f>SUM(BQ9:BQ13)</f>
        <v>1228.71330354</v>
      </c>
      <c r="BR8" s="151">
        <f>SUM(BR9:BR13)</f>
        <v>1485.7136165300001</v>
      </c>
      <c r="BS8" s="151">
        <f>SUM(BS9:BS13)</f>
        <v>2014.72281529</v>
      </c>
      <c r="BT8" s="151">
        <f>SUM(BT9:BT13)</f>
        <v>858.32102331999999</v>
      </c>
      <c r="BU8" s="151">
        <f>SUM(BU9:BU13)</f>
        <v>1419.7748788500001</v>
      </c>
    </row>
    <row r="9" spans="2:73" ht="14.25" customHeight="1">
      <c r="B9" s="136" t="s">
        <v>76</v>
      </c>
      <c r="C9" s="155"/>
      <c r="D9" s="156">
        <v>270.39999999999998</v>
      </c>
      <c r="E9" s="157">
        <v>384.3</v>
      </c>
      <c r="F9" s="156">
        <v>355.2</v>
      </c>
      <c r="G9" s="156">
        <v>451.9</v>
      </c>
      <c r="H9" s="156">
        <v>323.7</v>
      </c>
      <c r="I9" s="156">
        <v>152</v>
      </c>
      <c r="J9" s="156">
        <v>153.69999999999999</v>
      </c>
      <c r="K9" s="156">
        <v>159</v>
      </c>
      <c r="L9" s="157">
        <v>136</v>
      </c>
      <c r="M9" s="156">
        <v>135</v>
      </c>
      <c r="N9" s="156">
        <v>197</v>
      </c>
      <c r="O9" s="156">
        <v>426</v>
      </c>
      <c r="P9" s="156">
        <v>231</v>
      </c>
      <c r="Q9" s="156">
        <v>237</v>
      </c>
      <c r="R9" s="156">
        <v>465</v>
      </c>
      <c r="S9" s="156">
        <v>473</v>
      </c>
      <c r="T9" s="156">
        <v>432</v>
      </c>
      <c r="U9" s="156">
        <v>555</v>
      </c>
      <c r="V9" s="156">
        <v>594</v>
      </c>
      <c r="W9" s="156">
        <v>337</v>
      </c>
      <c r="X9" s="42"/>
      <c r="Y9" s="157">
        <v>332</v>
      </c>
      <c r="Z9" s="157">
        <v>410</v>
      </c>
      <c r="AA9" s="157">
        <v>396</v>
      </c>
      <c r="AB9" s="157">
        <v>391</v>
      </c>
      <c r="AC9" s="157">
        <v>383</v>
      </c>
      <c r="AD9" s="157">
        <v>235</v>
      </c>
      <c r="AE9" s="157">
        <v>130</v>
      </c>
      <c r="AF9" s="157">
        <v>322</v>
      </c>
      <c r="AG9" s="42"/>
      <c r="AH9" s="157">
        <v>282</v>
      </c>
      <c r="AI9" s="157">
        <v>288</v>
      </c>
      <c r="AJ9" s="157">
        <v>278</v>
      </c>
      <c r="AK9" s="157">
        <v>243</v>
      </c>
      <c r="AL9" s="157"/>
      <c r="AM9" s="157">
        <v>196</v>
      </c>
      <c r="AN9" s="157">
        <v>175</v>
      </c>
      <c r="AO9" s="157">
        <v>143</v>
      </c>
      <c r="AP9" s="157">
        <v>94</v>
      </c>
      <c r="AQ9" s="157"/>
      <c r="AR9" s="157">
        <v>108</v>
      </c>
      <c r="AS9" s="157">
        <v>65</v>
      </c>
      <c r="AT9" s="157">
        <v>57</v>
      </c>
      <c r="AU9" s="157">
        <v>119</v>
      </c>
      <c r="AV9" s="157">
        <v>94</v>
      </c>
      <c r="AW9" s="157">
        <v>147</v>
      </c>
      <c r="AX9" s="157">
        <v>136.851</v>
      </c>
      <c r="AY9" s="157">
        <v>181.559</v>
      </c>
      <c r="AZ9" s="157">
        <v>125.05</v>
      </c>
      <c r="BA9" s="157">
        <v>209</v>
      </c>
      <c r="BB9" s="157">
        <v>298</v>
      </c>
      <c r="BC9" s="157">
        <v>224.852</v>
      </c>
      <c r="BD9" s="157">
        <v>201.63900000000001</v>
      </c>
      <c r="BE9" s="157">
        <v>122.732</v>
      </c>
      <c r="BF9" s="157">
        <v>160.143</v>
      </c>
      <c r="BG9" s="157">
        <v>292.48599999999999</v>
      </c>
      <c r="BH9" s="157">
        <v>203.84200000000001</v>
      </c>
      <c r="BI9" s="157">
        <v>296.41751929000003</v>
      </c>
      <c r="BJ9" s="157">
        <v>430.94857772000006</v>
      </c>
      <c r="BK9" s="157">
        <v>676.75078914000017</v>
      </c>
      <c r="BL9" s="157">
        <v>314.40762955999992</v>
      </c>
      <c r="BM9" s="157">
        <v>569.75628667999968</v>
      </c>
      <c r="BN9" s="157">
        <v>617.20245474900003</v>
      </c>
      <c r="BO9" s="157">
        <v>1090.4613631799996</v>
      </c>
      <c r="BP9" s="157">
        <v>595.65447257000005</v>
      </c>
      <c r="BQ9" s="157">
        <v>757.17115360000003</v>
      </c>
      <c r="BR9" s="157">
        <v>940.87558781999996</v>
      </c>
      <c r="BS9" s="157">
        <v>1204.8554982599999</v>
      </c>
      <c r="BT9" s="157">
        <f>534370/1000</f>
        <v>534.37</v>
      </c>
      <c r="BU9" s="157">
        <v>1002.72437402</v>
      </c>
    </row>
    <row r="10" spans="2:73" ht="14.25" customHeight="1">
      <c r="B10" s="140" t="s">
        <v>77</v>
      </c>
      <c r="C10" s="150"/>
      <c r="D10" s="153">
        <v>48.7</v>
      </c>
      <c r="E10" s="153">
        <v>54.6</v>
      </c>
      <c r="F10" s="153">
        <v>90.1</v>
      </c>
      <c r="G10" s="153">
        <v>125.4</v>
      </c>
      <c r="H10" s="153">
        <v>70.8</v>
      </c>
      <c r="I10" s="153">
        <v>42</v>
      </c>
      <c r="J10" s="153">
        <v>19.100000000000001</v>
      </c>
      <c r="K10" s="153">
        <v>31</v>
      </c>
      <c r="L10" s="154">
        <v>18.3</v>
      </c>
      <c r="M10" s="153">
        <v>12</v>
      </c>
      <c r="N10" s="153">
        <v>33</v>
      </c>
      <c r="O10" s="153">
        <v>24</v>
      </c>
      <c r="P10" s="153">
        <v>33</v>
      </c>
      <c r="Q10" s="153">
        <v>30</v>
      </c>
      <c r="R10" s="153">
        <v>50</v>
      </c>
      <c r="S10" s="153">
        <v>59</v>
      </c>
      <c r="T10" s="153">
        <v>82</v>
      </c>
      <c r="U10" s="153">
        <v>71</v>
      </c>
      <c r="V10" s="153">
        <v>90</v>
      </c>
      <c r="W10" s="153">
        <v>113</v>
      </c>
      <c r="X10" s="152"/>
      <c r="Y10" s="154">
        <v>101</v>
      </c>
      <c r="Z10" s="154">
        <v>93</v>
      </c>
      <c r="AA10" s="154">
        <v>84</v>
      </c>
      <c r="AB10" s="154">
        <v>107</v>
      </c>
      <c r="AC10" s="154">
        <v>79</v>
      </c>
      <c r="AD10" s="154">
        <v>63</v>
      </c>
      <c r="AE10" s="154">
        <v>70</v>
      </c>
      <c r="AF10" s="154">
        <v>97</v>
      </c>
      <c r="AG10" s="152"/>
      <c r="AH10" s="154">
        <v>78</v>
      </c>
      <c r="AI10" s="154">
        <v>89</v>
      </c>
      <c r="AJ10" s="154">
        <v>72</v>
      </c>
      <c r="AK10" s="154">
        <v>108</v>
      </c>
      <c r="AL10" s="154"/>
      <c r="AM10" s="154">
        <v>62</v>
      </c>
      <c r="AN10" s="154">
        <v>44</v>
      </c>
      <c r="AO10" s="154">
        <v>56</v>
      </c>
      <c r="AP10" s="154">
        <v>46</v>
      </c>
      <c r="AQ10" s="154"/>
      <c r="AR10" s="154">
        <v>70</v>
      </c>
      <c r="AS10" s="154">
        <v>67</v>
      </c>
      <c r="AT10" s="154">
        <v>70</v>
      </c>
      <c r="AU10" s="154">
        <v>84</v>
      </c>
      <c r="AV10" s="154">
        <v>79</v>
      </c>
      <c r="AW10" s="154">
        <v>107</v>
      </c>
      <c r="AX10" s="154">
        <v>103.35600000000001</v>
      </c>
      <c r="AY10" s="154">
        <v>98</v>
      </c>
      <c r="AZ10" s="154">
        <v>94.55</v>
      </c>
      <c r="BA10" s="154">
        <v>114.48</v>
      </c>
      <c r="BB10" s="154">
        <v>101</v>
      </c>
      <c r="BC10" s="154">
        <v>98.510999999999996</v>
      </c>
      <c r="BD10" s="154">
        <v>156.47200000000001</v>
      </c>
      <c r="BE10" s="154">
        <v>84.227000000000004</v>
      </c>
      <c r="BF10" s="154">
        <v>75.072999999999993</v>
      </c>
      <c r="BG10" s="154">
        <v>161.14099999999999</v>
      </c>
      <c r="BH10" s="154">
        <v>122.361</v>
      </c>
      <c r="BI10" s="154">
        <v>118.18600000000001</v>
      </c>
      <c r="BJ10" s="154">
        <v>194.667</v>
      </c>
      <c r="BK10" s="154">
        <v>279.38099999999997</v>
      </c>
      <c r="BL10" s="154">
        <v>142.673</v>
      </c>
      <c r="BM10" s="154">
        <v>189.41200000000001</v>
      </c>
      <c r="BN10" s="154">
        <v>240.917</v>
      </c>
      <c r="BO10" s="154">
        <v>398.72199999999998</v>
      </c>
      <c r="BP10" s="154">
        <v>215.53</v>
      </c>
      <c r="BQ10" s="154">
        <v>310.80500000000001</v>
      </c>
      <c r="BR10" s="154">
        <v>325.62200000000001</v>
      </c>
      <c r="BS10" s="154">
        <v>550.44899999999996</v>
      </c>
      <c r="BT10" s="154">
        <v>181.28899999999999</v>
      </c>
      <c r="BU10" s="154">
        <v>215.77799999999999</v>
      </c>
    </row>
    <row r="11" spans="2:73" ht="14.25" customHeight="1">
      <c r="B11" s="136" t="s">
        <v>134</v>
      </c>
      <c r="C11" s="155"/>
      <c r="D11" s="156">
        <v>108</v>
      </c>
      <c r="E11" s="156">
        <v>87</v>
      </c>
      <c r="F11" s="156">
        <v>75</v>
      </c>
      <c r="G11" s="156">
        <v>92</v>
      </c>
      <c r="H11" s="156">
        <v>114.3</v>
      </c>
      <c r="I11" s="156">
        <v>108</v>
      </c>
      <c r="J11" s="156">
        <v>52.2</v>
      </c>
      <c r="K11" s="156">
        <v>77</v>
      </c>
      <c r="L11" s="157">
        <v>54</v>
      </c>
      <c r="M11" s="156">
        <v>61</v>
      </c>
      <c r="N11" s="156">
        <v>44</v>
      </c>
      <c r="O11" s="156">
        <v>50</v>
      </c>
      <c r="P11" s="156">
        <v>34</v>
      </c>
      <c r="Q11" s="156">
        <v>50</v>
      </c>
      <c r="R11" s="156">
        <v>37</v>
      </c>
      <c r="S11" s="156">
        <v>51</v>
      </c>
      <c r="T11" s="156">
        <v>39</v>
      </c>
      <c r="U11" s="156">
        <v>43</v>
      </c>
      <c r="V11" s="156">
        <v>58</v>
      </c>
      <c r="W11" s="156">
        <v>58</v>
      </c>
      <c r="X11" s="42"/>
      <c r="Y11" s="157">
        <v>39</v>
      </c>
      <c r="Z11" s="157">
        <v>49</v>
      </c>
      <c r="AA11" s="157">
        <v>50</v>
      </c>
      <c r="AB11" s="157">
        <v>36</v>
      </c>
      <c r="AC11" s="157">
        <v>78</v>
      </c>
      <c r="AD11" s="157">
        <v>57</v>
      </c>
      <c r="AE11" s="157">
        <v>72</v>
      </c>
      <c r="AF11" s="157">
        <v>113</v>
      </c>
      <c r="AG11" s="42"/>
      <c r="AH11" s="157">
        <v>108</v>
      </c>
      <c r="AI11" s="157">
        <v>173</v>
      </c>
      <c r="AJ11" s="157">
        <v>56</v>
      </c>
      <c r="AK11" s="157">
        <v>106</v>
      </c>
      <c r="AL11" s="157"/>
      <c r="AM11" s="157">
        <v>146</v>
      </c>
      <c r="AN11" s="157">
        <v>72</v>
      </c>
      <c r="AO11" s="157">
        <v>68</v>
      </c>
      <c r="AP11" s="157">
        <v>61</v>
      </c>
      <c r="AQ11" s="157"/>
      <c r="AR11" s="157">
        <v>38</v>
      </c>
      <c r="AS11" s="157">
        <v>36</v>
      </c>
      <c r="AT11" s="157">
        <v>21</v>
      </c>
      <c r="AU11" s="157">
        <v>28</v>
      </c>
      <c r="AV11" s="157">
        <v>10</v>
      </c>
      <c r="AW11" s="157">
        <v>11</v>
      </c>
      <c r="AX11" s="157">
        <v>15.312000000000001</v>
      </c>
      <c r="AY11" s="157">
        <v>17.718</v>
      </c>
      <c r="AZ11" s="157">
        <v>12</v>
      </c>
      <c r="BA11" s="157">
        <v>14</v>
      </c>
      <c r="BB11" s="157">
        <v>16</v>
      </c>
      <c r="BC11" s="157">
        <v>20.704999999999998</v>
      </c>
      <c r="BD11" s="157">
        <v>18.297000000000001</v>
      </c>
      <c r="BE11" s="157">
        <v>14.282</v>
      </c>
      <c r="BF11" s="157">
        <v>14.519</v>
      </c>
      <c r="BG11" s="157">
        <v>23.135000000000002</v>
      </c>
      <c r="BH11" s="157">
        <v>18.672000000000001</v>
      </c>
      <c r="BI11" s="157">
        <v>24.672000000000001</v>
      </c>
      <c r="BJ11" s="157">
        <v>32.665999999999997</v>
      </c>
      <c r="BK11" s="157">
        <v>36.314999999999998</v>
      </c>
      <c r="BL11" s="157">
        <v>33.353999999999999</v>
      </c>
      <c r="BM11" s="157">
        <v>26.805</v>
      </c>
      <c r="BN11" s="157">
        <v>39.533999999999999</v>
      </c>
      <c r="BO11" s="157">
        <v>47.890999999999998</v>
      </c>
      <c r="BP11" s="157">
        <v>29.009</v>
      </c>
      <c r="BQ11" s="157">
        <v>37.432000000000002</v>
      </c>
      <c r="BR11" s="157">
        <v>91.162000000000006</v>
      </c>
      <c r="BS11" s="157">
        <v>59.027999999999999</v>
      </c>
      <c r="BT11" s="157">
        <v>42.052999999999997</v>
      </c>
      <c r="BU11" s="157">
        <v>78.850999999999999</v>
      </c>
    </row>
    <row r="12" spans="2:73" ht="14.25" customHeight="1">
      <c r="B12" s="140" t="s">
        <v>78</v>
      </c>
      <c r="C12" s="150"/>
      <c r="D12" s="153">
        <v>55.8</v>
      </c>
      <c r="E12" s="153">
        <v>101.9</v>
      </c>
      <c r="F12" s="153">
        <v>104</v>
      </c>
      <c r="G12" s="153">
        <v>175.8</v>
      </c>
      <c r="H12" s="153">
        <v>49.8</v>
      </c>
      <c r="I12" s="153">
        <v>11</v>
      </c>
      <c r="J12" s="153">
        <v>6.7</v>
      </c>
      <c r="K12" s="153">
        <v>9</v>
      </c>
      <c r="L12" s="154">
        <v>24.5</v>
      </c>
      <c r="M12" s="153">
        <v>12</v>
      </c>
      <c r="N12" s="153">
        <v>24</v>
      </c>
      <c r="O12" s="153">
        <v>37</v>
      </c>
      <c r="P12" s="153">
        <v>36</v>
      </c>
      <c r="Q12" s="153">
        <v>23</v>
      </c>
      <c r="R12" s="153">
        <v>62</v>
      </c>
      <c r="S12" s="153">
        <v>91</v>
      </c>
      <c r="T12" s="153">
        <v>138</v>
      </c>
      <c r="U12" s="153">
        <v>181</v>
      </c>
      <c r="V12" s="153">
        <v>162</v>
      </c>
      <c r="W12" s="153">
        <v>175</v>
      </c>
      <c r="X12" s="152"/>
      <c r="Y12" s="154">
        <v>99</v>
      </c>
      <c r="Z12" s="154">
        <v>126</v>
      </c>
      <c r="AA12" s="154">
        <v>146</v>
      </c>
      <c r="AB12" s="154">
        <v>143</v>
      </c>
      <c r="AC12" s="154">
        <v>137</v>
      </c>
      <c r="AD12" s="154">
        <v>124</v>
      </c>
      <c r="AE12" s="154">
        <v>166</v>
      </c>
      <c r="AF12" s="154">
        <v>141</v>
      </c>
      <c r="AG12" s="152"/>
      <c r="AH12" s="154">
        <v>144</v>
      </c>
      <c r="AI12" s="154">
        <v>98</v>
      </c>
      <c r="AJ12" s="154">
        <v>103</v>
      </c>
      <c r="AK12" s="154">
        <v>98</v>
      </c>
      <c r="AL12" s="154"/>
      <c r="AM12" s="154">
        <v>81</v>
      </c>
      <c r="AN12" s="154">
        <v>35</v>
      </c>
      <c r="AO12" s="154">
        <v>19</v>
      </c>
      <c r="AP12" s="154">
        <v>25</v>
      </c>
      <c r="AQ12" s="154"/>
      <c r="AR12" s="154">
        <v>21</v>
      </c>
      <c r="AS12" s="154">
        <v>27</v>
      </c>
      <c r="AT12" s="154">
        <v>22</v>
      </c>
      <c r="AU12" s="154">
        <v>40</v>
      </c>
      <c r="AV12" s="154">
        <v>33</v>
      </c>
      <c r="AW12" s="154">
        <v>34</v>
      </c>
      <c r="AX12" s="154">
        <v>63.480999999999995</v>
      </c>
      <c r="AY12" s="154">
        <v>63</v>
      </c>
      <c r="AZ12" s="154">
        <v>73</v>
      </c>
      <c r="BA12" s="154">
        <v>87</v>
      </c>
      <c r="BB12" s="154">
        <v>117</v>
      </c>
      <c r="BC12" s="154">
        <v>141.87</v>
      </c>
      <c r="BD12" s="154">
        <v>94.358000000000004</v>
      </c>
      <c r="BE12" s="154">
        <v>49.093000000000004</v>
      </c>
      <c r="BF12" s="154">
        <v>109.11499999999999</v>
      </c>
      <c r="BG12" s="154">
        <v>72.147000000000006</v>
      </c>
      <c r="BH12" s="154">
        <v>73.566999999999993</v>
      </c>
      <c r="BI12" s="154">
        <v>120.96194550999999</v>
      </c>
      <c r="BJ12" s="154">
        <v>143.32344752</v>
      </c>
      <c r="BK12" s="154">
        <v>202.08369974000001</v>
      </c>
      <c r="BL12" s="154">
        <v>82.798611030000004</v>
      </c>
      <c r="BM12" s="154">
        <v>135.00500352999998</v>
      </c>
      <c r="BN12" s="154">
        <v>160.87635477999999</v>
      </c>
      <c r="BO12" s="154">
        <v>141.29559441000001</v>
      </c>
      <c r="BP12" s="154">
        <v>89.125079020000001</v>
      </c>
      <c r="BQ12" s="154">
        <v>105.44543650000001</v>
      </c>
      <c r="BR12" s="154">
        <v>125.81876368000002</v>
      </c>
      <c r="BS12" s="154">
        <v>197.45284968999999</v>
      </c>
      <c r="BT12" s="154">
        <v>97.549929999999989</v>
      </c>
      <c r="BU12" s="154">
        <v>119.64789594999999</v>
      </c>
    </row>
    <row r="13" spans="2:73" ht="14.25" customHeight="1">
      <c r="B13" s="136" t="s">
        <v>319</v>
      </c>
      <c r="C13" s="155"/>
      <c r="D13" s="156"/>
      <c r="E13" s="156"/>
      <c r="F13" s="156"/>
      <c r="G13" s="156"/>
      <c r="H13" s="156"/>
      <c r="I13" s="156"/>
      <c r="J13" s="156"/>
      <c r="K13" s="156"/>
      <c r="L13" s="157"/>
      <c r="M13" s="156"/>
      <c r="N13" s="156"/>
      <c r="O13" s="156"/>
      <c r="P13" s="156"/>
      <c r="Q13" s="156"/>
      <c r="R13" s="156"/>
      <c r="S13" s="156"/>
      <c r="T13" s="156"/>
      <c r="U13" s="156"/>
      <c r="V13" s="156"/>
      <c r="W13" s="156"/>
      <c r="X13" s="42"/>
      <c r="Y13" s="157"/>
      <c r="Z13" s="157"/>
      <c r="AA13" s="157"/>
      <c r="AB13" s="157"/>
      <c r="AC13" s="157"/>
      <c r="AD13" s="157"/>
      <c r="AE13" s="157"/>
      <c r="AF13" s="157"/>
      <c r="AG13" s="42"/>
      <c r="AH13" s="157"/>
      <c r="AI13" s="157"/>
      <c r="AJ13" s="157"/>
      <c r="AK13" s="157"/>
      <c r="AL13" s="157"/>
      <c r="AM13" s="157"/>
      <c r="AN13" s="157"/>
      <c r="AO13" s="157"/>
      <c r="AP13" s="157"/>
      <c r="AQ13" s="157"/>
      <c r="AR13" s="157"/>
      <c r="AS13" s="157"/>
      <c r="AT13" s="157"/>
      <c r="AU13" s="157"/>
      <c r="AV13" s="157"/>
      <c r="AW13" s="157"/>
      <c r="AX13" s="157"/>
      <c r="AY13" s="157"/>
      <c r="AZ13" s="157"/>
      <c r="BA13" s="157"/>
      <c r="BB13" s="157"/>
      <c r="BC13" s="157"/>
      <c r="BD13" s="157"/>
      <c r="BE13" s="157"/>
      <c r="BF13" s="157"/>
      <c r="BG13" s="157"/>
      <c r="BH13" s="157">
        <v>17</v>
      </c>
      <c r="BI13" s="157">
        <v>5.3551391399999995</v>
      </c>
      <c r="BJ13" s="157">
        <v>8.7495481200000018</v>
      </c>
      <c r="BK13" s="157">
        <v>20.415031129999999</v>
      </c>
      <c r="BL13" s="157">
        <v>19.623316119999995</v>
      </c>
      <c r="BM13" s="157">
        <v>38.003861999999998</v>
      </c>
      <c r="BN13" s="157">
        <v>-2.6156150199999999</v>
      </c>
      <c r="BO13" s="157">
        <v>5.7504059400000003</v>
      </c>
      <c r="BP13" s="157">
        <v>25.029100960000001</v>
      </c>
      <c r="BQ13" s="157">
        <v>17.859713440000004</v>
      </c>
      <c r="BR13" s="157">
        <v>2.2352650299999999</v>
      </c>
      <c r="BS13" s="157">
        <v>2.93746734</v>
      </c>
      <c r="BT13" s="157">
        <v>3.0590933200000001</v>
      </c>
      <c r="BU13" s="157">
        <v>2.7736088800000003</v>
      </c>
    </row>
    <row r="14" spans="2:73" ht="17.5">
      <c r="B14" s="93" t="s">
        <v>334</v>
      </c>
      <c r="C14" s="14"/>
      <c r="D14" s="13"/>
      <c r="E14" s="13"/>
      <c r="F14" s="13"/>
      <c r="G14" s="9"/>
      <c r="T14" s="18"/>
      <c r="U14" s="18"/>
      <c r="X14" s="20"/>
      <c r="Y14" s="2"/>
      <c r="Z14" s="2"/>
      <c r="AA14" s="2"/>
      <c r="AB14" s="2"/>
      <c r="AC14" s="2"/>
      <c r="AD14" s="2"/>
      <c r="AE14" s="2"/>
      <c r="AF14" s="2"/>
      <c r="AG14" s="20"/>
      <c r="AH14" s="2"/>
      <c r="AI14" s="2"/>
      <c r="AJ14" s="2"/>
    </row>
    <row r="15" spans="2:73" ht="17.5">
      <c r="B15" s="15"/>
      <c r="C15" s="14"/>
      <c r="D15" s="13"/>
      <c r="E15" s="13"/>
      <c r="F15" s="13"/>
      <c r="G15" s="9"/>
      <c r="T15" s="18"/>
      <c r="U15" s="18"/>
      <c r="X15" s="20"/>
      <c r="Y15" s="2"/>
      <c r="Z15" s="2"/>
      <c r="AA15" s="2"/>
      <c r="AB15" s="2"/>
      <c r="AC15" s="2"/>
      <c r="AD15" s="2"/>
      <c r="AE15" s="2"/>
      <c r="AF15" s="2"/>
      <c r="AG15" s="20"/>
      <c r="AH15" s="2"/>
      <c r="AI15" s="2"/>
      <c r="AJ15" s="2"/>
    </row>
    <row r="16" spans="2:73" ht="14.25" customHeight="1" thickBot="1">
      <c r="B16" s="483" t="s">
        <v>74</v>
      </c>
      <c r="C16" s="483"/>
      <c r="D16" s="147" t="s">
        <v>0</v>
      </c>
      <c r="E16" s="147" t="s">
        <v>3</v>
      </c>
      <c r="F16" s="147" t="s">
        <v>4</v>
      </c>
      <c r="G16" s="147" t="s">
        <v>5</v>
      </c>
      <c r="H16" s="147" t="s">
        <v>6</v>
      </c>
      <c r="I16" s="147" t="s">
        <v>11</v>
      </c>
      <c r="J16" s="147" t="s">
        <v>72</v>
      </c>
      <c r="K16" s="147" t="s">
        <v>83</v>
      </c>
      <c r="L16" s="147" t="s">
        <v>84</v>
      </c>
      <c r="M16" s="147" t="s">
        <v>85</v>
      </c>
      <c r="N16" s="147" t="s">
        <v>87</v>
      </c>
      <c r="O16" s="147" t="s">
        <v>92</v>
      </c>
      <c r="P16" s="147" t="s">
        <v>93</v>
      </c>
      <c r="Q16" s="147" t="s">
        <v>94</v>
      </c>
      <c r="R16" s="147" t="s">
        <v>95</v>
      </c>
      <c r="S16" s="147" t="s">
        <v>96</v>
      </c>
      <c r="T16" s="147" t="s">
        <v>97</v>
      </c>
      <c r="U16" s="147" t="s">
        <v>99</v>
      </c>
      <c r="V16" s="147" t="s">
        <v>106</v>
      </c>
      <c r="W16" s="147" t="s">
        <v>107</v>
      </c>
      <c r="X16" s="148"/>
      <c r="Y16" s="147" t="s">
        <v>110</v>
      </c>
      <c r="Z16" s="147" t="s">
        <v>111</v>
      </c>
      <c r="AA16" s="147" t="s">
        <v>114</v>
      </c>
      <c r="AB16" s="147" t="s">
        <v>115</v>
      </c>
      <c r="AC16" s="147" t="s">
        <v>116</v>
      </c>
      <c r="AD16" s="147" t="s">
        <v>124</v>
      </c>
      <c r="AE16" s="149" t="s">
        <v>125</v>
      </c>
      <c r="AF16" s="149" t="s">
        <v>126</v>
      </c>
      <c r="AG16" s="149"/>
      <c r="AH16" s="149" t="s">
        <v>128</v>
      </c>
      <c r="AI16" s="149" t="s">
        <v>129</v>
      </c>
      <c r="AJ16" s="149" t="s">
        <v>133</v>
      </c>
      <c r="AK16" s="149" t="s">
        <v>139</v>
      </c>
      <c r="AL16" s="149"/>
      <c r="AM16" s="149" t="s">
        <v>141</v>
      </c>
      <c r="AN16" s="149" t="s">
        <v>142</v>
      </c>
      <c r="AO16" s="149" t="s">
        <v>154</v>
      </c>
      <c r="AP16" s="149" t="s">
        <v>155</v>
      </c>
      <c r="AQ16" s="149"/>
      <c r="AR16" s="149" t="s">
        <v>158</v>
      </c>
      <c r="AS16" s="149" t="s">
        <v>161</v>
      </c>
      <c r="AT16" s="149" t="s">
        <v>164</v>
      </c>
      <c r="AU16" s="149" t="s">
        <v>165</v>
      </c>
      <c r="AV16" s="149" t="s">
        <v>167</v>
      </c>
      <c r="AW16" s="149" t="s">
        <v>168</v>
      </c>
      <c r="AX16" s="149" t="s">
        <v>169</v>
      </c>
      <c r="AY16" s="149" t="s">
        <v>181</v>
      </c>
      <c r="AZ16" s="149" t="s">
        <v>189</v>
      </c>
      <c r="BA16" s="149" t="s">
        <v>207</v>
      </c>
      <c r="BB16" s="149" t="s">
        <v>209</v>
      </c>
      <c r="BC16" s="149" t="s">
        <v>212</v>
      </c>
      <c r="BD16" s="149" t="s">
        <v>217</v>
      </c>
      <c r="BE16" s="149" t="s">
        <v>219</v>
      </c>
      <c r="BF16" s="149" t="s">
        <v>300</v>
      </c>
      <c r="BG16" s="149" t="s">
        <v>303</v>
      </c>
      <c r="BH16" s="149" t="s">
        <v>305</v>
      </c>
      <c r="BI16" s="149" t="s">
        <v>307</v>
      </c>
      <c r="BJ16" s="149" t="s">
        <v>308</v>
      </c>
      <c r="BK16" s="149" t="s">
        <v>309</v>
      </c>
      <c r="BL16" s="149" t="s">
        <v>315</v>
      </c>
      <c r="BM16" s="149" t="s">
        <v>317</v>
      </c>
      <c r="BN16" s="149" t="s">
        <v>320</v>
      </c>
      <c r="BO16" s="149" t="s">
        <v>325</v>
      </c>
      <c r="BP16" s="149" t="s">
        <v>333</v>
      </c>
      <c r="BQ16" s="149" t="s">
        <v>341</v>
      </c>
      <c r="BR16" s="149" t="s">
        <v>342</v>
      </c>
      <c r="BS16" s="149" t="s">
        <v>343</v>
      </c>
      <c r="BT16" s="149" t="s">
        <v>345</v>
      </c>
      <c r="BU16" s="149" t="s">
        <v>385</v>
      </c>
    </row>
    <row r="17" spans="2:73" ht="14.25" customHeight="1" thickTop="1">
      <c r="B17" s="158" t="s">
        <v>75</v>
      </c>
      <c r="C17" s="35"/>
      <c r="D17" s="36"/>
      <c r="E17" s="36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1"/>
      <c r="Y17" s="36"/>
      <c r="Z17" s="36"/>
      <c r="AA17" s="36"/>
      <c r="AB17" s="36"/>
      <c r="AC17" s="36"/>
      <c r="AD17" s="36"/>
      <c r="AE17" s="36"/>
      <c r="AF17" s="36"/>
      <c r="AG17" s="31"/>
      <c r="AH17" s="36"/>
      <c r="AI17" s="36"/>
      <c r="AJ17" s="36"/>
      <c r="AK17" s="36"/>
      <c r="AL17" s="30"/>
      <c r="AM17" s="36"/>
      <c r="AN17" s="36"/>
      <c r="AO17" s="36"/>
      <c r="AP17" s="36"/>
      <c r="AQ17" s="30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</row>
    <row r="18" spans="2:73" ht="14.25" customHeight="1">
      <c r="B18" s="140" t="s">
        <v>7</v>
      </c>
      <c r="C18" s="150"/>
      <c r="D18" s="150">
        <v>225</v>
      </c>
      <c r="E18" s="150">
        <v>3012</v>
      </c>
      <c r="F18" s="150">
        <v>74</v>
      </c>
      <c r="G18" s="150">
        <v>399.9</v>
      </c>
      <c r="H18" s="150">
        <v>0</v>
      </c>
      <c r="I18" s="150">
        <v>0</v>
      </c>
      <c r="J18" s="150">
        <v>0</v>
      </c>
      <c r="K18" s="150">
        <v>0</v>
      </c>
      <c r="L18" s="151">
        <v>0</v>
      </c>
      <c r="M18" s="150">
        <v>0</v>
      </c>
      <c r="N18" s="150">
        <v>1656</v>
      </c>
      <c r="O18" s="150">
        <v>166</v>
      </c>
      <c r="P18" s="150">
        <v>0</v>
      </c>
      <c r="Q18" s="150">
        <v>0</v>
      </c>
      <c r="R18" s="150">
        <v>0</v>
      </c>
      <c r="S18" s="150">
        <v>0</v>
      </c>
      <c r="T18" s="150">
        <v>0</v>
      </c>
      <c r="U18" s="150">
        <v>0</v>
      </c>
      <c r="V18" s="150">
        <v>0</v>
      </c>
      <c r="W18" s="150">
        <v>0</v>
      </c>
      <c r="X18" s="152"/>
      <c r="Y18" s="151">
        <v>0</v>
      </c>
      <c r="Z18" s="151">
        <v>0</v>
      </c>
      <c r="AA18" s="151" t="s">
        <v>80</v>
      </c>
      <c r="AB18" s="151" t="s">
        <v>80</v>
      </c>
      <c r="AC18" s="151" t="s">
        <v>80</v>
      </c>
      <c r="AD18" s="151" t="s">
        <v>80</v>
      </c>
      <c r="AE18" s="151" t="s">
        <v>80</v>
      </c>
      <c r="AF18" s="151" t="s">
        <v>80</v>
      </c>
      <c r="AG18" s="152"/>
      <c r="AH18" s="151">
        <v>0</v>
      </c>
      <c r="AI18" s="151" t="s">
        <v>80</v>
      </c>
      <c r="AJ18" s="151" t="s">
        <v>80</v>
      </c>
      <c r="AK18" s="151" t="s">
        <v>80</v>
      </c>
      <c r="AL18" s="151"/>
      <c r="AM18" s="151" t="s">
        <v>80</v>
      </c>
      <c r="AN18" s="151" t="s">
        <v>80</v>
      </c>
      <c r="AO18" s="151" t="s">
        <v>80</v>
      </c>
      <c r="AP18" s="151" t="s">
        <v>80</v>
      </c>
      <c r="AQ18" s="151"/>
      <c r="AR18" s="151" t="s">
        <v>80</v>
      </c>
      <c r="AS18" s="151" t="s">
        <v>80</v>
      </c>
      <c r="AT18" s="151" t="s">
        <v>80</v>
      </c>
      <c r="AU18" s="151" t="s">
        <v>80</v>
      </c>
      <c r="AV18" s="151" t="s">
        <v>80</v>
      </c>
      <c r="AW18" s="151" t="s">
        <v>80</v>
      </c>
      <c r="AX18" s="151" t="s">
        <v>80</v>
      </c>
      <c r="AY18" s="151" t="s">
        <v>80</v>
      </c>
      <c r="AZ18" s="151" t="s">
        <v>80</v>
      </c>
      <c r="BA18" s="151" t="s">
        <v>80</v>
      </c>
      <c r="BB18" s="151" t="s">
        <v>80</v>
      </c>
      <c r="BC18" s="151" t="s">
        <v>80</v>
      </c>
      <c r="BD18" s="151" t="s">
        <v>80</v>
      </c>
      <c r="BE18" s="151" t="s">
        <v>80</v>
      </c>
      <c r="BF18" s="151" t="s">
        <v>80</v>
      </c>
      <c r="BG18" s="385">
        <v>89</v>
      </c>
      <c r="BH18" s="151" t="s">
        <v>80</v>
      </c>
      <c r="BI18" s="151" t="s">
        <v>80</v>
      </c>
      <c r="BJ18" s="151" t="s">
        <v>80</v>
      </c>
      <c r="BK18" s="151" t="s">
        <v>80</v>
      </c>
      <c r="BL18" s="151" t="s">
        <v>80</v>
      </c>
      <c r="BM18" s="151" t="s">
        <v>322</v>
      </c>
      <c r="BN18" s="151" t="s">
        <v>80</v>
      </c>
      <c r="BO18" s="151" t="s">
        <v>80</v>
      </c>
      <c r="BP18" s="151" t="s">
        <v>80</v>
      </c>
      <c r="BQ18" s="151" t="s">
        <v>80</v>
      </c>
      <c r="BR18" s="151" t="s">
        <v>80</v>
      </c>
      <c r="BS18" s="151" t="s">
        <v>80</v>
      </c>
      <c r="BT18" s="151" t="s">
        <v>80</v>
      </c>
      <c r="BU18" s="151" t="s">
        <v>80</v>
      </c>
    </row>
    <row r="19" spans="2:73" ht="14.25" customHeight="1">
      <c r="B19" s="136" t="s">
        <v>76</v>
      </c>
      <c r="C19" s="155"/>
      <c r="D19" s="156">
        <v>0</v>
      </c>
      <c r="E19" s="157">
        <v>0</v>
      </c>
      <c r="F19" s="156">
        <v>0</v>
      </c>
      <c r="G19" s="156">
        <v>47</v>
      </c>
      <c r="H19" s="156">
        <v>0</v>
      </c>
      <c r="I19" s="156">
        <v>2</v>
      </c>
      <c r="J19" s="156">
        <v>0</v>
      </c>
      <c r="K19" s="156">
        <v>0</v>
      </c>
      <c r="L19" s="157">
        <v>0</v>
      </c>
      <c r="M19" s="156">
        <v>0</v>
      </c>
      <c r="N19" s="156">
        <v>0</v>
      </c>
      <c r="O19" s="156">
        <v>0</v>
      </c>
      <c r="P19" s="156">
        <v>0</v>
      </c>
      <c r="Q19" s="156">
        <v>0</v>
      </c>
      <c r="R19" s="156">
        <v>0</v>
      </c>
      <c r="S19" s="156">
        <v>0</v>
      </c>
      <c r="T19" s="156">
        <v>0</v>
      </c>
      <c r="U19" s="156">
        <v>0</v>
      </c>
      <c r="V19" s="156">
        <v>0</v>
      </c>
      <c r="W19" s="156">
        <v>0</v>
      </c>
      <c r="X19" s="42"/>
      <c r="Y19" s="157">
        <v>0</v>
      </c>
      <c r="Z19" s="157">
        <v>0</v>
      </c>
      <c r="AA19" s="157" t="s">
        <v>80</v>
      </c>
      <c r="AB19" s="157" t="s">
        <v>80</v>
      </c>
      <c r="AC19" s="157" t="s">
        <v>80</v>
      </c>
      <c r="AD19" s="157" t="s">
        <v>80</v>
      </c>
      <c r="AE19" s="157" t="s">
        <v>80</v>
      </c>
      <c r="AF19" s="157" t="s">
        <v>80</v>
      </c>
      <c r="AG19" s="42"/>
      <c r="AH19" s="157">
        <v>0</v>
      </c>
      <c r="AI19" s="157" t="s">
        <v>80</v>
      </c>
      <c r="AJ19" s="157" t="s">
        <v>80</v>
      </c>
      <c r="AK19" s="157" t="s">
        <v>80</v>
      </c>
      <c r="AL19" s="157"/>
      <c r="AM19" s="157" t="s">
        <v>80</v>
      </c>
      <c r="AN19" s="157"/>
      <c r="AO19" s="157"/>
      <c r="AP19" s="157"/>
      <c r="AQ19" s="157"/>
      <c r="AR19" s="157"/>
      <c r="AS19" s="157"/>
      <c r="AT19" s="157"/>
      <c r="AU19" s="157"/>
      <c r="AV19" s="157"/>
      <c r="AW19" s="354" t="s">
        <v>80</v>
      </c>
      <c r="AX19" s="354" t="s">
        <v>80</v>
      </c>
      <c r="AY19" s="354" t="s">
        <v>80</v>
      </c>
      <c r="AZ19" s="354" t="s">
        <v>80</v>
      </c>
      <c r="BA19" s="354" t="s">
        <v>80</v>
      </c>
      <c r="BB19" s="354" t="s">
        <v>80</v>
      </c>
      <c r="BC19" s="354" t="s">
        <v>80</v>
      </c>
      <c r="BD19" s="354" t="s">
        <v>80</v>
      </c>
      <c r="BE19" s="354" t="s">
        <v>80</v>
      </c>
      <c r="BF19" s="354" t="s">
        <v>80</v>
      </c>
      <c r="BG19" s="354">
        <v>89</v>
      </c>
      <c r="BH19" s="354" t="s">
        <v>80</v>
      </c>
      <c r="BI19" s="354" t="s">
        <v>80</v>
      </c>
      <c r="BJ19" s="354" t="s">
        <v>80</v>
      </c>
      <c r="BK19" s="354" t="s">
        <v>80</v>
      </c>
      <c r="BL19" s="354" t="s">
        <v>80</v>
      </c>
      <c r="BM19" s="354" t="s">
        <v>80</v>
      </c>
      <c r="BN19" s="354" t="s">
        <v>80</v>
      </c>
      <c r="BO19" s="354" t="s">
        <v>80</v>
      </c>
      <c r="BP19" s="354" t="s">
        <v>80</v>
      </c>
      <c r="BQ19" s="354" t="s">
        <v>80</v>
      </c>
      <c r="BR19" s="354" t="s">
        <v>80</v>
      </c>
      <c r="BS19" s="354" t="s">
        <v>80</v>
      </c>
      <c r="BT19" s="354" t="s">
        <v>80</v>
      </c>
      <c r="BU19" s="354" t="s">
        <v>80</v>
      </c>
    </row>
    <row r="20" spans="2:73" ht="14.25" customHeight="1">
      <c r="B20" s="140" t="s">
        <v>77</v>
      </c>
      <c r="C20" s="150"/>
      <c r="D20" s="153">
        <v>0</v>
      </c>
      <c r="E20" s="153">
        <v>230.5</v>
      </c>
      <c r="F20" s="153">
        <v>15</v>
      </c>
      <c r="G20" s="153">
        <v>58</v>
      </c>
      <c r="H20" s="153">
        <v>0</v>
      </c>
      <c r="I20" s="153">
        <v>0</v>
      </c>
      <c r="J20" s="153">
        <v>0</v>
      </c>
      <c r="K20" s="153">
        <v>0</v>
      </c>
      <c r="L20" s="154">
        <v>0</v>
      </c>
      <c r="M20" s="153">
        <v>0</v>
      </c>
      <c r="N20" s="153">
        <v>1599</v>
      </c>
      <c r="O20" s="153">
        <v>166</v>
      </c>
      <c r="P20" s="153">
        <v>0</v>
      </c>
      <c r="Q20" s="153">
        <v>0</v>
      </c>
      <c r="R20" s="153">
        <v>0</v>
      </c>
      <c r="S20" s="153">
        <v>0</v>
      </c>
      <c r="T20" s="153">
        <v>0</v>
      </c>
      <c r="U20" s="153">
        <v>0</v>
      </c>
      <c r="V20" s="153">
        <v>0</v>
      </c>
      <c r="W20" s="153">
        <v>0</v>
      </c>
      <c r="X20" s="152"/>
      <c r="Y20" s="154">
        <v>26</v>
      </c>
      <c r="Z20" s="154">
        <v>0</v>
      </c>
      <c r="AA20" s="154" t="s">
        <v>80</v>
      </c>
      <c r="AB20" s="154" t="s">
        <v>80</v>
      </c>
      <c r="AC20" s="154" t="s">
        <v>80</v>
      </c>
      <c r="AD20" s="154" t="s">
        <v>80</v>
      </c>
      <c r="AE20" s="154" t="s">
        <v>80</v>
      </c>
      <c r="AF20" s="154" t="s">
        <v>80</v>
      </c>
      <c r="AG20" s="152"/>
      <c r="AH20" s="154">
        <v>0</v>
      </c>
      <c r="AI20" s="154" t="s">
        <v>80</v>
      </c>
      <c r="AJ20" s="154" t="s">
        <v>80</v>
      </c>
      <c r="AK20" s="154" t="s">
        <v>80</v>
      </c>
      <c r="AL20" s="154"/>
      <c r="AM20" s="154" t="s">
        <v>80</v>
      </c>
      <c r="AN20" s="154" t="s">
        <v>80</v>
      </c>
      <c r="AO20" s="154" t="s">
        <v>80</v>
      </c>
      <c r="AP20" s="154" t="s">
        <v>80</v>
      </c>
      <c r="AQ20" s="154"/>
      <c r="AR20" s="154" t="s">
        <v>80</v>
      </c>
      <c r="AS20" s="154" t="s">
        <v>80</v>
      </c>
      <c r="AT20" s="154" t="s">
        <v>80</v>
      </c>
      <c r="AU20" s="154" t="s">
        <v>80</v>
      </c>
      <c r="AV20" s="154" t="s">
        <v>80</v>
      </c>
      <c r="AW20" s="154" t="s">
        <v>80</v>
      </c>
      <c r="AX20" s="154" t="s">
        <v>80</v>
      </c>
      <c r="AY20" s="154" t="s">
        <v>80</v>
      </c>
      <c r="AZ20" s="154" t="s">
        <v>80</v>
      </c>
      <c r="BA20" s="154" t="s">
        <v>80</v>
      </c>
      <c r="BB20" s="154" t="s">
        <v>80</v>
      </c>
      <c r="BC20" s="154" t="s">
        <v>80</v>
      </c>
      <c r="BD20" s="154" t="s">
        <v>80</v>
      </c>
      <c r="BE20" s="154" t="s">
        <v>80</v>
      </c>
      <c r="BF20" s="154" t="s">
        <v>80</v>
      </c>
      <c r="BG20" s="154" t="s">
        <v>80</v>
      </c>
      <c r="BH20" s="154" t="s">
        <v>80</v>
      </c>
      <c r="BI20" s="154" t="s">
        <v>80</v>
      </c>
      <c r="BJ20" s="154" t="s">
        <v>80</v>
      </c>
      <c r="BK20" s="154" t="s">
        <v>80</v>
      </c>
      <c r="BL20" s="154" t="s">
        <v>80</v>
      </c>
      <c r="BM20" s="154" t="s">
        <v>80</v>
      </c>
      <c r="BN20" s="154" t="s">
        <v>80</v>
      </c>
      <c r="BO20" s="154" t="s">
        <v>80</v>
      </c>
      <c r="BP20" s="154" t="s">
        <v>80</v>
      </c>
      <c r="BQ20" s="154" t="s">
        <v>80</v>
      </c>
      <c r="BR20" s="154" t="s">
        <v>80</v>
      </c>
      <c r="BS20" s="154" t="s">
        <v>80</v>
      </c>
      <c r="BT20" s="154" t="s">
        <v>80</v>
      </c>
      <c r="BU20" s="154" t="s">
        <v>80</v>
      </c>
    </row>
    <row r="21" spans="2:73" ht="14.25" customHeight="1">
      <c r="B21" s="136" t="s">
        <v>134</v>
      </c>
      <c r="C21" s="155"/>
      <c r="D21" s="156">
        <v>225</v>
      </c>
      <c r="E21" s="156">
        <v>186</v>
      </c>
      <c r="F21" s="156">
        <v>59</v>
      </c>
      <c r="G21" s="156">
        <v>6.9</v>
      </c>
      <c r="H21" s="156">
        <v>0</v>
      </c>
      <c r="I21" s="156">
        <v>0</v>
      </c>
      <c r="J21" s="156">
        <v>0</v>
      </c>
      <c r="K21" s="156">
        <v>0</v>
      </c>
      <c r="L21" s="157">
        <v>0</v>
      </c>
      <c r="M21" s="156">
        <v>0</v>
      </c>
      <c r="N21" s="156">
        <v>57</v>
      </c>
      <c r="O21" s="156">
        <v>0</v>
      </c>
      <c r="P21" s="156">
        <v>0</v>
      </c>
      <c r="Q21" s="156">
        <v>0</v>
      </c>
      <c r="R21" s="156">
        <v>0</v>
      </c>
      <c r="S21" s="156">
        <v>0</v>
      </c>
      <c r="T21" s="156">
        <v>0</v>
      </c>
      <c r="U21" s="156">
        <v>0</v>
      </c>
      <c r="V21" s="156">
        <v>0</v>
      </c>
      <c r="W21" s="156">
        <v>0</v>
      </c>
      <c r="X21" s="42"/>
      <c r="Y21" s="157">
        <v>0</v>
      </c>
      <c r="Z21" s="157">
        <v>0</v>
      </c>
      <c r="AA21" s="157">
        <v>29</v>
      </c>
      <c r="AB21" s="157" t="s">
        <v>80</v>
      </c>
      <c r="AC21" s="157" t="s">
        <v>80</v>
      </c>
      <c r="AD21" s="157" t="s">
        <v>80</v>
      </c>
      <c r="AE21" s="157" t="s">
        <v>80</v>
      </c>
      <c r="AF21" s="157" t="s">
        <v>80</v>
      </c>
      <c r="AG21" s="42"/>
      <c r="AH21" s="157">
        <v>0</v>
      </c>
      <c r="AI21" s="157" t="s">
        <v>80</v>
      </c>
      <c r="AJ21" s="157" t="s">
        <v>80</v>
      </c>
      <c r="AK21" s="157" t="s">
        <v>80</v>
      </c>
      <c r="AL21" s="157"/>
      <c r="AM21" s="157" t="s">
        <v>80</v>
      </c>
      <c r="AN21" s="157" t="s">
        <v>80</v>
      </c>
      <c r="AO21" s="157" t="s">
        <v>80</v>
      </c>
      <c r="AP21" s="157" t="s">
        <v>80</v>
      </c>
      <c r="AQ21" s="157"/>
      <c r="AR21" s="157" t="s">
        <v>80</v>
      </c>
      <c r="AS21" s="157" t="s">
        <v>80</v>
      </c>
      <c r="AT21" s="157" t="s">
        <v>80</v>
      </c>
      <c r="AU21" s="157" t="s">
        <v>80</v>
      </c>
      <c r="AV21" s="157" t="s">
        <v>80</v>
      </c>
      <c r="AW21" s="157" t="s">
        <v>80</v>
      </c>
      <c r="AX21" s="157" t="s">
        <v>80</v>
      </c>
      <c r="AY21" s="157" t="s">
        <v>80</v>
      </c>
      <c r="AZ21" s="157" t="s">
        <v>80</v>
      </c>
      <c r="BA21" s="157" t="s">
        <v>80</v>
      </c>
      <c r="BB21" s="157" t="s">
        <v>80</v>
      </c>
      <c r="BC21" s="157" t="s">
        <v>80</v>
      </c>
      <c r="BD21" s="157" t="s">
        <v>80</v>
      </c>
      <c r="BE21" s="157" t="s">
        <v>80</v>
      </c>
      <c r="BF21" s="157" t="s">
        <v>80</v>
      </c>
      <c r="BG21" s="157" t="s">
        <v>80</v>
      </c>
      <c r="BH21" s="157" t="s">
        <v>80</v>
      </c>
      <c r="BI21" s="157" t="s">
        <v>80</v>
      </c>
      <c r="BJ21" s="157" t="s">
        <v>80</v>
      </c>
      <c r="BK21" s="157" t="s">
        <v>80</v>
      </c>
      <c r="BL21" s="157" t="s">
        <v>80</v>
      </c>
      <c r="BM21" s="157" t="s">
        <v>80</v>
      </c>
      <c r="BN21" s="157" t="s">
        <v>80</v>
      </c>
      <c r="BO21" s="157" t="s">
        <v>80</v>
      </c>
      <c r="BP21" s="157" t="s">
        <v>80</v>
      </c>
      <c r="BQ21" s="157" t="s">
        <v>80</v>
      </c>
      <c r="BR21" s="157" t="s">
        <v>80</v>
      </c>
      <c r="BS21" s="157" t="s">
        <v>80</v>
      </c>
      <c r="BT21" s="157" t="s">
        <v>80</v>
      </c>
      <c r="BU21" s="157" t="s">
        <v>80</v>
      </c>
    </row>
    <row r="22" spans="2:73" ht="14.25" customHeight="1">
      <c r="B22" s="140" t="s">
        <v>78</v>
      </c>
      <c r="C22" s="150"/>
      <c r="D22" s="153">
        <v>0</v>
      </c>
      <c r="E22" s="153">
        <v>2595.9</v>
      </c>
      <c r="F22" s="153">
        <v>0</v>
      </c>
      <c r="G22" s="153">
        <v>288</v>
      </c>
      <c r="H22" s="153">
        <v>0</v>
      </c>
      <c r="I22" s="153">
        <v>0</v>
      </c>
      <c r="J22" s="153">
        <v>0</v>
      </c>
      <c r="K22" s="153">
        <v>0</v>
      </c>
      <c r="L22" s="154">
        <v>42459</v>
      </c>
      <c r="M22" s="153">
        <v>0</v>
      </c>
      <c r="N22" s="153">
        <v>0</v>
      </c>
      <c r="O22" s="153">
        <v>0</v>
      </c>
      <c r="P22" s="153">
        <v>0</v>
      </c>
      <c r="Q22" s="153">
        <v>0</v>
      </c>
      <c r="R22" s="153">
        <v>0</v>
      </c>
      <c r="S22" s="153">
        <v>0</v>
      </c>
      <c r="T22" s="153">
        <v>0</v>
      </c>
      <c r="U22" s="153">
        <v>0</v>
      </c>
      <c r="V22" s="153">
        <v>0</v>
      </c>
      <c r="W22" s="153">
        <v>0</v>
      </c>
      <c r="X22" s="152"/>
      <c r="Y22" s="154">
        <v>0</v>
      </c>
      <c r="Z22" s="154">
        <v>0</v>
      </c>
      <c r="AA22" s="154" t="s">
        <v>80</v>
      </c>
      <c r="AB22" s="154" t="s">
        <v>80</v>
      </c>
      <c r="AC22" s="154" t="s">
        <v>80</v>
      </c>
      <c r="AD22" s="154" t="s">
        <v>80</v>
      </c>
      <c r="AE22" s="154" t="s">
        <v>80</v>
      </c>
      <c r="AF22" s="154" t="s">
        <v>80</v>
      </c>
      <c r="AG22" s="152"/>
      <c r="AH22" s="154">
        <v>0</v>
      </c>
      <c r="AI22" s="154" t="s">
        <v>80</v>
      </c>
      <c r="AJ22" s="154" t="s">
        <v>80</v>
      </c>
      <c r="AK22" s="154" t="s">
        <v>80</v>
      </c>
      <c r="AL22" s="154"/>
      <c r="AM22" s="154" t="s">
        <v>80</v>
      </c>
      <c r="AN22" s="154" t="s">
        <v>80</v>
      </c>
      <c r="AO22" s="154" t="s">
        <v>80</v>
      </c>
      <c r="AP22" s="154" t="s">
        <v>80</v>
      </c>
      <c r="AQ22" s="154"/>
      <c r="AR22" s="154" t="s">
        <v>80</v>
      </c>
      <c r="AS22" s="154" t="s">
        <v>80</v>
      </c>
      <c r="AT22" s="154" t="s">
        <v>80</v>
      </c>
      <c r="AU22" s="154" t="s">
        <v>80</v>
      </c>
      <c r="AV22" s="154" t="s">
        <v>80</v>
      </c>
      <c r="AW22" s="154" t="s">
        <v>80</v>
      </c>
      <c r="AX22" s="154" t="s">
        <v>80</v>
      </c>
      <c r="AY22" s="154" t="s">
        <v>80</v>
      </c>
      <c r="AZ22" s="154" t="s">
        <v>80</v>
      </c>
      <c r="BA22" s="154" t="s">
        <v>80</v>
      </c>
      <c r="BB22" s="154" t="s">
        <v>80</v>
      </c>
      <c r="BC22" s="154" t="s">
        <v>80</v>
      </c>
      <c r="BD22" s="154" t="s">
        <v>80</v>
      </c>
      <c r="BE22" s="154" t="s">
        <v>80</v>
      </c>
      <c r="BF22" s="154" t="s">
        <v>80</v>
      </c>
      <c r="BG22" s="154" t="s">
        <v>80</v>
      </c>
      <c r="BH22" s="154" t="s">
        <v>80</v>
      </c>
      <c r="BI22" s="154" t="s">
        <v>80</v>
      </c>
      <c r="BJ22" s="154" t="s">
        <v>80</v>
      </c>
      <c r="BK22" s="154" t="s">
        <v>80</v>
      </c>
      <c r="BL22" s="154" t="s">
        <v>80</v>
      </c>
      <c r="BM22" s="154" t="s">
        <v>80</v>
      </c>
      <c r="BN22" s="154" t="s">
        <v>80</v>
      </c>
      <c r="BO22" s="154" t="s">
        <v>80</v>
      </c>
      <c r="BP22" s="154" t="s">
        <v>80</v>
      </c>
      <c r="BQ22" s="154" t="s">
        <v>80</v>
      </c>
      <c r="BR22" s="154" t="s">
        <v>80</v>
      </c>
      <c r="BS22" s="154" t="s">
        <v>80</v>
      </c>
      <c r="BT22" s="154" t="s">
        <v>80</v>
      </c>
      <c r="BU22" s="154" t="s">
        <v>80</v>
      </c>
    </row>
    <row r="23" spans="2:73" ht="14.5">
      <c r="B23" s="93" t="s">
        <v>13</v>
      </c>
      <c r="C23" s="34"/>
      <c r="D23" s="34"/>
      <c r="E23" s="34"/>
      <c r="F23" s="34"/>
      <c r="G23" s="34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43"/>
      <c r="AM23" s="31"/>
      <c r="AN23" s="31"/>
      <c r="AO23" s="31"/>
      <c r="AP23" s="31"/>
      <c r="AQ23" s="43"/>
      <c r="AR23" s="31"/>
      <c r="AS23" s="31"/>
      <c r="AT23" s="31"/>
      <c r="AU23" s="31"/>
    </row>
    <row r="24" spans="2:73" ht="14">
      <c r="B24" s="93" t="s">
        <v>321</v>
      </c>
    </row>
  </sheetData>
  <mergeCells count="2">
    <mergeCell ref="B6:C6"/>
    <mergeCell ref="B16:C16"/>
  </mergeCells>
  <phoneticPr fontId="0" type="noConversion"/>
  <pageMargins left="0.26" right="0.27" top="0.984251969" bottom="0.984251969" header="0.49212598499999999" footer="0.49212598499999999"/>
  <pageSetup paperSize="9" orientation="landscape" r:id="rId1"/>
  <headerFooter alignWithMargins="0">
    <oddFooter>&amp;C&amp;1#&amp;"Calibri"&amp;10&amp;K0000FFThis content is Internal.</oddFooter>
  </headerFooter>
  <customProperties>
    <customPr name="_pios_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9">
    <pageSetUpPr fitToPage="1"/>
  </sheetPr>
  <dimension ref="A5:CA52"/>
  <sheetViews>
    <sheetView showGridLines="0" topLeftCell="A29" zoomScaleNormal="100" workbookViewId="0">
      <selection activeCell="BM42" sqref="BM42"/>
    </sheetView>
  </sheetViews>
  <sheetFormatPr defaultColWidth="9.1796875" defaultRowHeight="13.5"/>
  <cols>
    <col min="1" max="1" width="1.81640625" style="10" customWidth="1"/>
    <col min="2" max="2" width="42.90625" style="10" bestFit="1" customWidth="1"/>
    <col min="3" max="3" width="18.1796875" style="10" customWidth="1"/>
    <col min="4" max="4" width="12.81640625" style="10" hidden="1" customWidth="1"/>
    <col min="5" max="19" width="10.81640625" style="10" hidden="1" customWidth="1"/>
    <col min="20" max="35" width="11.453125" style="10" hidden="1" customWidth="1"/>
    <col min="36" max="36" width="10.1796875" style="10" hidden="1" customWidth="1"/>
    <col min="37" max="37" width="11.1796875" style="10" hidden="1" customWidth="1"/>
    <col min="38" max="38" width="11.81640625" style="10" hidden="1" customWidth="1"/>
    <col min="39" max="39" width="10.54296875" style="10" hidden="1" customWidth="1"/>
    <col min="40" max="40" width="10.1796875" style="10" hidden="1" customWidth="1"/>
    <col min="41" max="42" width="9.54296875" style="10" hidden="1" customWidth="1"/>
    <col min="43" max="46" width="9.1796875" style="10" hidden="1" customWidth="1"/>
    <col min="47" max="47" width="8.1796875" style="10" hidden="1" customWidth="1"/>
    <col min="48" max="48" width="9.81640625" style="10" hidden="1" customWidth="1"/>
    <col min="49" max="49" width="8.81640625" style="10" hidden="1" customWidth="1"/>
    <col min="50" max="51" width="9.1796875" style="10" hidden="1" customWidth="1"/>
    <col min="52" max="64" width="10.7265625" style="10" hidden="1" customWidth="1"/>
    <col min="65" max="69" width="10.7265625" style="10" customWidth="1"/>
    <col min="70" max="70" width="10.08984375" style="10" bestFit="1" customWidth="1"/>
    <col min="71" max="71" width="13.1796875" style="10" bestFit="1" customWidth="1"/>
    <col min="72" max="72" width="9.1796875" style="10"/>
    <col min="73" max="73" width="16.7265625" style="10" bestFit="1" customWidth="1"/>
    <col min="74" max="78" width="9.1796875" style="10"/>
    <col min="79" max="79" width="11" style="10" bestFit="1" customWidth="1"/>
    <col min="80" max="16384" width="9.1796875" style="10"/>
  </cols>
  <sheetData>
    <row r="5" spans="1:79" ht="18" customHeight="1"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</row>
    <row r="6" spans="1:79" s="102" customFormat="1" ht="16.5" thickBot="1">
      <c r="B6" s="484" t="s">
        <v>69</v>
      </c>
      <c r="C6" s="484"/>
      <c r="D6" s="135" t="s">
        <v>0</v>
      </c>
      <c r="E6" s="135" t="s">
        <v>3</v>
      </c>
      <c r="F6" s="135" t="s">
        <v>4</v>
      </c>
      <c r="G6" s="135" t="s">
        <v>5</v>
      </c>
      <c r="H6" s="135" t="s">
        <v>6</v>
      </c>
      <c r="I6" s="135" t="s">
        <v>11</v>
      </c>
      <c r="J6" s="135" t="s">
        <v>72</v>
      </c>
      <c r="K6" s="135" t="s">
        <v>83</v>
      </c>
      <c r="L6" s="135" t="s">
        <v>84</v>
      </c>
      <c r="M6" s="135" t="s">
        <v>85</v>
      </c>
      <c r="N6" s="135" t="s">
        <v>87</v>
      </c>
      <c r="O6" s="135" t="s">
        <v>92</v>
      </c>
      <c r="P6" s="135" t="s">
        <v>93</v>
      </c>
      <c r="Q6" s="135" t="s">
        <v>94</v>
      </c>
      <c r="R6" s="135" t="s">
        <v>95</v>
      </c>
      <c r="S6" s="135" t="s">
        <v>96</v>
      </c>
      <c r="T6" s="135" t="s">
        <v>97</v>
      </c>
      <c r="U6" s="135" t="s">
        <v>99</v>
      </c>
      <c r="V6" s="135" t="s">
        <v>106</v>
      </c>
      <c r="W6" s="135" t="s">
        <v>107</v>
      </c>
      <c r="X6" s="135" t="s">
        <v>110</v>
      </c>
      <c r="Y6" s="135" t="s">
        <v>111</v>
      </c>
      <c r="Z6" s="135" t="s">
        <v>114</v>
      </c>
      <c r="AA6" s="135" t="s">
        <v>115</v>
      </c>
      <c r="AB6" s="135" t="s">
        <v>116</v>
      </c>
      <c r="AC6" s="135" t="s">
        <v>124</v>
      </c>
      <c r="AD6" s="135" t="s">
        <v>125</v>
      </c>
      <c r="AE6" s="135" t="s">
        <v>126</v>
      </c>
      <c r="AF6" s="135" t="s">
        <v>128</v>
      </c>
      <c r="AG6" s="135" t="s">
        <v>129</v>
      </c>
      <c r="AH6" s="135" t="s">
        <v>133</v>
      </c>
      <c r="AI6" s="135" t="s">
        <v>139</v>
      </c>
      <c r="AJ6" s="135" t="s">
        <v>141</v>
      </c>
      <c r="AK6" s="135" t="s">
        <v>142</v>
      </c>
      <c r="AL6" s="135" t="s">
        <v>154</v>
      </c>
      <c r="AM6" s="135" t="s">
        <v>155</v>
      </c>
      <c r="AN6" s="135" t="s">
        <v>158</v>
      </c>
      <c r="AO6" s="135" t="s">
        <v>161</v>
      </c>
      <c r="AP6" s="135" t="s">
        <v>164</v>
      </c>
      <c r="AQ6" s="135" t="s">
        <v>165</v>
      </c>
      <c r="AR6" s="135" t="s">
        <v>167</v>
      </c>
      <c r="AS6" s="135" t="s">
        <v>168</v>
      </c>
      <c r="AT6" s="135" t="s">
        <v>169</v>
      </c>
      <c r="AU6" s="135" t="s">
        <v>181</v>
      </c>
      <c r="AV6" s="135" t="s">
        <v>189</v>
      </c>
      <c r="AW6" s="135" t="s">
        <v>207</v>
      </c>
      <c r="AX6" s="135" t="s">
        <v>209</v>
      </c>
      <c r="AY6" s="135" t="s">
        <v>212</v>
      </c>
      <c r="AZ6" s="135" t="s">
        <v>217</v>
      </c>
      <c r="BA6" s="135" t="s">
        <v>219</v>
      </c>
      <c r="BB6" s="135" t="s">
        <v>300</v>
      </c>
      <c r="BC6" s="135" t="s">
        <v>303</v>
      </c>
      <c r="BD6" s="135" t="s">
        <v>305</v>
      </c>
      <c r="BE6" s="135" t="s">
        <v>307</v>
      </c>
      <c r="BF6" s="135" t="s">
        <v>308</v>
      </c>
      <c r="BG6" s="135" t="s">
        <v>309</v>
      </c>
      <c r="BH6" s="135" t="s">
        <v>315</v>
      </c>
      <c r="BI6" s="135" t="s">
        <v>317</v>
      </c>
      <c r="BJ6" s="135" t="s">
        <v>320</v>
      </c>
      <c r="BK6" s="135" t="s">
        <v>325</v>
      </c>
      <c r="BL6" s="135" t="s">
        <v>333</v>
      </c>
      <c r="BM6" s="135" t="s">
        <v>341</v>
      </c>
      <c r="BN6" s="135" t="s">
        <v>342</v>
      </c>
      <c r="BO6" s="135" t="s">
        <v>343</v>
      </c>
      <c r="BP6" s="135" t="s">
        <v>345</v>
      </c>
      <c r="BQ6" s="135" t="s">
        <v>385</v>
      </c>
    </row>
    <row r="7" spans="1:79" ht="16.5" thickTop="1">
      <c r="B7" s="164"/>
      <c r="C7" s="164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128"/>
      <c r="AH7" s="128"/>
      <c r="AI7" s="128"/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  <c r="BA7" s="128"/>
      <c r="BB7" s="128"/>
      <c r="BC7" s="128"/>
      <c r="BD7" s="128"/>
      <c r="BE7" s="128"/>
      <c r="BF7" s="128"/>
      <c r="BG7" s="128"/>
      <c r="BH7" s="128"/>
      <c r="BI7" s="128"/>
      <c r="BJ7" s="128"/>
      <c r="BK7" s="128"/>
      <c r="BL7" s="128"/>
      <c r="BM7" s="128"/>
      <c r="BN7" s="128"/>
      <c r="BO7" s="128"/>
      <c r="BP7" s="128"/>
      <c r="BQ7" s="128"/>
    </row>
    <row r="8" spans="1:79" s="12" customFormat="1" ht="14.25" customHeight="1">
      <c r="B8" s="159" t="s">
        <v>14</v>
      </c>
      <c r="C8" s="160"/>
      <c r="D8" s="160">
        <v>2142</v>
      </c>
      <c r="E8" s="160">
        <v>3143</v>
      </c>
      <c r="F8" s="160">
        <v>3244</v>
      </c>
      <c r="G8" s="160">
        <v>3933</v>
      </c>
      <c r="H8" s="160">
        <v>3449</v>
      </c>
      <c r="I8" s="160">
        <v>2826</v>
      </c>
      <c r="J8" s="160">
        <v>2126</v>
      </c>
      <c r="K8" s="160">
        <v>1357</v>
      </c>
      <c r="L8" s="160">
        <v>1352</v>
      </c>
      <c r="M8" s="160">
        <v>1483</v>
      </c>
      <c r="N8" s="160">
        <v>2482</v>
      </c>
      <c r="O8" s="160">
        <v>1693</v>
      </c>
      <c r="P8" s="160">
        <v>1729</v>
      </c>
      <c r="Q8" s="160">
        <v>1289</v>
      </c>
      <c r="R8" s="160">
        <v>1611</v>
      </c>
      <c r="S8" s="160">
        <v>1757</v>
      </c>
      <c r="T8" s="160">
        <v>1928</v>
      </c>
      <c r="U8" s="160">
        <v>2971</v>
      </c>
      <c r="V8" s="160">
        <v>3093</v>
      </c>
      <c r="W8" s="160">
        <v>2583</v>
      </c>
      <c r="X8" s="160">
        <v>3333</v>
      </c>
      <c r="Y8" s="160">
        <v>1770</v>
      </c>
      <c r="Z8" s="160">
        <v>1769</v>
      </c>
      <c r="AA8" s="160">
        <v>1838</v>
      </c>
      <c r="AB8" s="160">
        <v>1756</v>
      </c>
      <c r="AC8" s="160">
        <v>1299</v>
      </c>
      <c r="AD8" s="160">
        <v>1949</v>
      </c>
      <c r="AE8" s="160">
        <v>2038</v>
      </c>
      <c r="AF8" s="160">
        <v>2366</v>
      </c>
      <c r="AG8" s="160">
        <v>2584</v>
      </c>
      <c r="AH8" s="160">
        <v>2132</v>
      </c>
      <c r="AI8" s="160">
        <v>2387</v>
      </c>
      <c r="AJ8" s="160">
        <v>2464</v>
      </c>
      <c r="AK8" s="160">
        <v>1959</v>
      </c>
      <c r="AL8" s="160">
        <v>2196</v>
      </c>
      <c r="AM8" s="160">
        <v>4458</v>
      </c>
      <c r="AN8" s="160">
        <v>4185</v>
      </c>
      <c r="AO8" s="160">
        <v>4186</v>
      </c>
      <c r="AP8" s="160">
        <v>4480</v>
      </c>
      <c r="AQ8" s="160">
        <v>2004</v>
      </c>
      <c r="AR8" s="160">
        <v>2180</v>
      </c>
      <c r="AS8" s="160">
        <v>2317</v>
      </c>
      <c r="AT8" s="160">
        <v>2178</v>
      </c>
      <c r="AU8" s="160">
        <v>1825</v>
      </c>
      <c r="AV8" s="160">
        <v>2939</v>
      </c>
      <c r="AW8" s="160">
        <v>1874</v>
      </c>
      <c r="AX8" s="160">
        <v>2262</v>
      </c>
      <c r="AY8" s="160">
        <v>1562</v>
      </c>
      <c r="AZ8" s="160">
        <v>3659.1550000000002</v>
      </c>
      <c r="BA8" s="160">
        <v>3867</v>
      </c>
      <c r="BB8" s="160">
        <v>2173</v>
      </c>
      <c r="BC8" s="160">
        <v>1432</v>
      </c>
      <c r="BD8" s="160">
        <v>452</v>
      </c>
      <c r="BE8" s="160">
        <v>261.101</v>
      </c>
      <c r="BF8" s="160">
        <v>747</v>
      </c>
      <c r="BG8" s="160">
        <v>1766.4929999999999</v>
      </c>
      <c r="BH8" s="160">
        <v>2084.192</v>
      </c>
      <c r="BI8" s="160">
        <v>3550.0199999999995</v>
      </c>
      <c r="BJ8" s="160">
        <v>3885.6779999999999</v>
      </c>
      <c r="BK8" s="160">
        <v>3885.6779999999999</v>
      </c>
      <c r="BL8" s="160">
        <f>'8 - Demonstrativos Financeiros'!BK65</f>
        <v>0</v>
      </c>
      <c r="BM8" s="160">
        <f>'8 - Demonstrativos Financeiros'!BL65</f>
        <v>1010.0309999999999</v>
      </c>
      <c r="BN8" s="160">
        <f>'8 - Demonstrativos Financeiros'!BM65</f>
        <v>1355.941</v>
      </c>
      <c r="BO8" s="160">
        <f>'8 - Demonstrativos Financeiros'!BN65</f>
        <v>1783.201</v>
      </c>
      <c r="BP8" s="160">
        <v>1710.828</v>
      </c>
      <c r="BQ8" s="160">
        <v>1710.828</v>
      </c>
      <c r="BR8" s="435"/>
      <c r="BS8" s="431"/>
      <c r="BV8" s="378"/>
      <c r="BW8" s="378"/>
      <c r="BX8" s="378"/>
      <c r="BY8" s="378"/>
      <c r="BZ8" s="378"/>
      <c r="CA8" s="378"/>
    </row>
    <row r="9" spans="1:79" ht="14.25" hidden="1" customHeight="1">
      <c r="B9" s="179" t="s">
        <v>15</v>
      </c>
      <c r="C9" s="180"/>
      <c r="D9" s="181">
        <v>733</v>
      </c>
      <c r="E9" s="181">
        <v>796</v>
      </c>
      <c r="F9" s="181">
        <v>879</v>
      </c>
      <c r="G9" s="181">
        <v>891</v>
      </c>
      <c r="H9" s="181">
        <v>976</v>
      </c>
      <c r="I9" s="181">
        <v>1048</v>
      </c>
      <c r="J9" s="181">
        <v>1032</v>
      </c>
      <c r="K9" s="181">
        <v>843</v>
      </c>
      <c r="L9" s="181">
        <v>800</v>
      </c>
      <c r="M9" s="181">
        <v>854</v>
      </c>
      <c r="N9" s="181">
        <v>797</v>
      </c>
      <c r="O9" s="181">
        <v>703</v>
      </c>
      <c r="P9" s="181">
        <v>706</v>
      </c>
      <c r="Q9" s="181">
        <v>554</v>
      </c>
      <c r="R9" s="181">
        <v>576</v>
      </c>
      <c r="S9" s="181">
        <v>821</v>
      </c>
      <c r="T9" s="181">
        <v>808</v>
      </c>
      <c r="U9" s="181">
        <v>1003</v>
      </c>
      <c r="V9" s="181">
        <v>1023</v>
      </c>
      <c r="W9" s="181">
        <v>652</v>
      </c>
      <c r="X9" s="181">
        <v>552</v>
      </c>
      <c r="Y9" s="181">
        <v>382</v>
      </c>
      <c r="Z9" s="181">
        <v>435</v>
      </c>
      <c r="AA9" s="181">
        <v>492</v>
      </c>
      <c r="AB9" s="181">
        <v>539</v>
      </c>
      <c r="AC9" s="181">
        <v>109</v>
      </c>
      <c r="AD9" s="181">
        <v>35</v>
      </c>
      <c r="AE9" s="181">
        <v>79</v>
      </c>
      <c r="AF9" s="181">
        <v>712</v>
      </c>
      <c r="AG9" s="181"/>
      <c r="AH9" s="181"/>
      <c r="AI9" s="181"/>
      <c r="AJ9" s="181"/>
      <c r="AK9" s="181"/>
      <c r="AL9" s="181"/>
      <c r="AM9" s="181"/>
      <c r="AN9" s="181"/>
      <c r="AO9" s="181"/>
      <c r="AP9" s="181"/>
      <c r="AQ9" s="181"/>
      <c r="AR9" s="181"/>
      <c r="AS9" s="181"/>
      <c r="AT9" s="181"/>
      <c r="AU9" s="181"/>
      <c r="AV9" s="181"/>
      <c r="AW9" s="181"/>
      <c r="AX9" s="181"/>
      <c r="AY9" s="181"/>
      <c r="AZ9" s="181"/>
      <c r="BA9" s="181"/>
      <c r="BB9" s="181"/>
      <c r="BC9" s="181"/>
      <c r="BD9" s="181"/>
      <c r="BE9" s="181"/>
      <c r="BF9" s="181"/>
      <c r="BG9" s="181"/>
      <c r="BH9" s="181"/>
      <c r="BI9" s="181"/>
      <c r="BJ9" s="181"/>
      <c r="BK9" s="181"/>
      <c r="BL9" s="181"/>
      <c r="BM9" s="181"/>
      <c r="BN9" s="181"/>
      <c r="BO9" s="181"/>
      <c r="BP9" s="181"/>
      <c r="BQ9" s="181"/>
      <c r="BV9" s="378"/>
      <c r="BW9" s="378"/>
      <c r="BX9" s="378"/>
      <c r="BY9" s="378"/>
      <c r="BZ9" s="378"/>
      <c r="CA9" s="378"/>
    </row>
    <row r="10" spans="1:79" s="19" customFormat="1" ht="14.25" hidden="1" customHeight="1">
      <c r="A10" s="10"/>
      <c r="B10" s="179" t="s">
        <v>16</v>
      </c>
      <c r="C10" s="180"/>
      <c r="D10" s="181">
        <v>644</v>
      </c>
      <c r="E10" s="181">
        <v>618</v>
      </c>
      <c r="F10" s="181">
        <v>757</v>
      </c>
      <c r="G10" s="181">
        <v>1103</v>
      </c>
      <c r="H10" s="181">
        <v>1071</v>
      </c>
      <c r="I10" s="181">
        <v>677</v>
      </c>
      <c r="J10" s="181">
        <v>353</v>
      </c>
      <c r="K10" s="181">
        <v>197</v>
      </c>
      <c r="L10" s="181">
        <v>244</v>
      </c>
      <c r="M10" s="181">
        <v>183</v>
      </c>
      <c r="N10" s="181">
        <v>1196</v>
      </c>
      <c r="O10" s="181">
        <v>169</v>
      </c>
      <c r="P10" s="181">
        <v>200</v>
      </c>
      <c r="Q10" s="181">
        <v>179</v>
      </c>
      <c r="R10" s="181">
        <v>257</v>
      </c>
      <c r="S10" s="181">
        <v>243</v>
      </c>
      <c r="T10" s="181">
        <v>280</v>
      </c>
      <c r="U10" s="181">
        <v>333</v>
      </c>
      <c r="V10" s="181">
        <v>485</v>
      </c>
      <c r="W10" s="181">
        <v>469</v>
      </c>
      <c r="X10" s="181">
        <v>774</v>
      </c>
      <c r="Y10" s="181">
        <v>295</v>
      </c>
      <c r="Z10" s="181">
        <v>272</v>
      </c>
      <c r="AA10" s="181">
        <v>262</v>
      </c>
      <c r="AB10" s="181">
        <v>290</v>
      </c>
      <c r="AC10" s="181">
        <v>298</v>
      </c>
      <c r="AD10" s="181">
        <v>281</v>
      </c>
      <c r="AE10" s="181">
        <v>304</v>
      </c>
      <c r="AF10" s="181">
        <v>129</v>
      </c>
      <c r="AG10" s="181"/>
      <c r="AH10" s="181"/>
      <c r="AI10" s="181"/>
      <c r="AJ10" s="181"/>
      <c r="AK10" s="181"/>
      <c r="AL10" s="181"/>
      <c r="AM10" s="181"/>
      <c r="AN10" s="181"/>
      <c r="AO10" s="181"/>
      <c r="AP10" s="181"/>
      <c r="AQ10" s="181"/>
      <c r="AR10" s="181"/>
      <c r="AS10" s="181"/>
      <c r="AT10" s="181"/>
      <c r="AU10" s="181"/>
      <c r="AV10" s="181"/>
      <c r="AW10" s="181"/>
      <c r="AX10" s="181"/>
      <c r="AY10" s="181"/>
      <c r="AZ10" s="181"/>
      <c r="BA10" s="181"/>
      <c r="BB10" s="181"/>
      <c r="BC10" s="181"/>
      <c r="BD10" s="181"/>
      <c r="BE10" s="181"/>
      <c r="BF10" s="181"/>
      <c r="BG10" s="181"/>
      <c r="BH10" s="181"/>
      <c r="BI10" s="181"/>
      <c r="BJ10" s="181"/>
      <c r="BK10" s="181"/>
      <c r="BL10" s="181"/>
      <c r="BM10" s="181"/>
      <c r="BN10" s="181"/>
      <c r="BO10" s="181"/>
      <c r="BP10" s="181"/>
      <c r="BQ10" s="181"/>
      <c r="BV10" s="378"/>
      <c r="BW10" s="378"/>
      <c r="BX10" s="378"/>
      <c r="BY10" s="378"/>
      <c r="BZ10" s="378"/>
      <c r="CA10" s="378"/>
    </row>
    <row r="11" spans="1:79" ht="14.25" hidden="1" customHeight="1">
      <c r="B11" s="179" t="s">
        <v>17</v>
      </c>
      <c r="C11" s="180"/>
      <c r="D11" s="181">
        <v>765</v>
      </c>
      <c r="E11" s="181">
        <v>1729</v>
      </c>
      <c r="F11" s="181">
        <v>1609</v>
      </c>
      <c r="G11" s="181">
        <v>1938</v>
      </c>
      <c r="H11" s="181">
        <v>1403</v>
      </c>
      <c r="I11" s="181">
        <v>1101</v>
      </c>
      <c r="J11" s="181">
        <v>741</v>
      </c>
      <c r="K11" s="181">
        <v>317</v>
      </c>
      <c r="L11" s="181">
        <v>42459</v>
      </c>
      <c r="M11" s="181">
        <v>446</v>
      </c>
      <c r="N11" s="181">
        <v>489</v>
      </c>
      <c r="O11" s="181">
        <v>821</v>
      </c>
      <c r="P11" s="181">
        <v>823</v>
      </c>
      <c r="Q11" s="181">
        <v>556</v>
      </c>
      <c r="R11" s="181">
        <v>778</v>
      </c>
      <c r="S11" s="181">
        <v>693</v>
      </c>
      <c r="T11" s="181">
        <v>840</v>
      </c>
      <c r="U11" s="181">
        <v>1635</v>
      </c>
      <c r="V11" s="181">
        <v>1585</v>
      </c>
      <c r="W11" s="181">
        <v>1462</v>
      </c>
      <c r="X11" s="181">
        <v>2007</v>
      </c>
      <c r="Y11" s="181">
        <v>1093</v>
      </c>
      <c r="Z11" s="181">
        <v>1062</v>
      </c>
      <c r="AA11" s="181">
        <v>1084</v>
      </c>
      <c r="AB11" s="181">
        <v>926</v>
      </c>
      <c r="AC11" s="181">
        <v>892</v>
      </c>
      <c r="AD11" s="181">
        <v>1633</v>
      </c>
      <c r="AE11" s="181">
        <v>1655</v>
      </c>
      <c r="AF11" s="181">
        <v>1525</v>
      </c>
      <c r="AG11" s="181"/>
      <c r="AH11" s="181"/>
      <c r="AI11" s="181"/>
      <c r="AJ11" s="181"/>
      <c r="AK11" s="181"/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181"/>
      <c r="AX11" s="181"/>
      <c r="AY11" s="181"/>
      <c r="AZ11" s="181"/>
      <c r="BA11" s="181"/>
      <c r="BB11" s="181"/>
      <c r="BC11" s="181"/>
      <c r="BD11" s="181"/>
      <c r="BE11" s="181"/>
      <c r="BF11" s="181"/>
      <c r="BG11" s="181"/>
      <c r="BH11" s="181"/>
      <c r="BI11" s="181"/>
      <c r="BJ11" s="181"/>
      <c r="BK11" s="181"/>
      <c r="BL11" s="181"/>
      <c r="BM11" s="181"/>
      <c r="BN11" s="181"/>
      <c r="BO11" s="181"/>
      <c r="BP11" s="181"/>
      <c r="BQ11" s="181"/>
      <c r="BV11" s="378"/>
      <c r="BW11" s="378"/>
      <c r="BX11" s="378"/>
      <c r="BY11" s="378"/>
      <c r="BZ11" s="378"/>
      <c r="CA11" s="378"/>
    </row>
    <row r="12" spans="1:79" s="19" customFormat="1" ht="14.25" customHeight="1">
      <c r="B12" s="182"/>
      <c r="C12" s="180"/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  <c r="AA12" s="181"/>
      <c r="AB12" s="181"/>
      <c r="AC12" s="181"/>
      <c r="AD12" s="181"/>
      <c r="AE12" s="181"/>
      <c r="AF12" s="181"/>
      <c r="AG12" s="181"/>
      <c r="AH12" s="181"/>
      <c r="AI12" s="181"/>
      <c r="AJ12" s="181"/>
      <c r="AK12" s="181"/>
      <c r="AL12" s="181"/>
      <c r="AM12" s="181"/>
      <c r="AN12" s="181"/>
      <c r="AO12" s="181"/>
      <c r="AP12" s="181"/>
      <c r="AQ12" s="181"/>
      <c r="AR12" s="181"/>
      <c r="AS12" s="181"/>
      <c r="AT12" s="181"/>
      <c r="AU12" s="181"/>
      <c r="AV12" s="181"/>
      <c r="AW12" s="181"/>
      <c r="AX12" s="181"/>
      <c r="AY12" s="181"/>
      <c r="AZ12" s="181"/>
      <c r="BA12" s="181"/>
      <c r="BB12" s="181"/>
      <c r="BC12" s="181"/>
      <c r="BD12" s="181"/>
      <c r="BE12" s="181"/>
      <c r="BF12" s="181"/>
      <c r="BG12" s="181"/>
      <c r="BH12" s="181"/>
      <c r="BI12" s="181"/>
      <c r="BJ12" s="181"/>
      <c r="BK12" s="181"/>
      <c r="BL12" s="181"/>
      <c r="BM12" s="181"/>
      <c r="BN12" s="181"/>
      <c r="BO12" s="181"/>
      <c r="BP12" s="181"/>
      <c r="BQ12" s="181"/>
      <c r="BV12" s="378"/>
      <c r="BW12" s="378"/>
      <c r="BX12" s="378"/>
      <c r="BY12" s="378"/>
      <c r="BZ12" s="378"/>
      <c r="CA12" s="378"/>
    </row>
    <row r="13" spans="1:79" s="12" customFormat="1" ht="14.25" customHeight="1">
      <c r="B13" s="159" t="s">
        <v>18</v>
      </c>
      <c r="C13" s="160"/>
      <c r="D13" s="160">
        <v>13287</v>
      </c>
      <c r="E13" s="160">
        <v>13340</v>
      </c>
      <c r="F13" s="160">
        <v>15767</v>
      </c>
      <c r="G13" s="160">
        <v>19301</v>
      </c>
      <c r="H13" s="160">
        <v>18700</v>
      </c>
      <c r="I13" s="160">
        <v>16095</v>
      </c>
      <c r="J13" s="160">
        <v>13951</v>
      </c>
      <c r="K13" s="160">
        <v>13164</v>
      </c>
      <c r="L13" s="160">
        <v>13279</v>
      </c>
      <c r="M13" s="160">
        <v>13270</v>
      </c>
      <c r="N13" s="160">
        <v>11824</v>
      </c>
      <c r="O13" s="160">
        <v>12977</v>
      </c>
      <c r="P13" s="160">
        <v>12506</v>
      </c>
      <c r="Q13" s="160">
        <v>10619</v>
      </c>
      <c r="R13" s="160">
        <v>11913</v>
      </c>
      <c r="S13" s="160">
        <v>11927</v>
      </c>
      <c r="T13" s="160">
        <v>11533</v>
      </c>
      <c r="U13" s="160">
        <v>11921</v>
      </c>
      <c r="V13" s="160">
        <v>11875</v>
      </c>
      <c r="W13" s="160">
        <v>12086</v>
      </c>
      <c r="X13" s="160">
        <v>11610</v>
      </c>
      <c r="Y13" s="160">
        <v>13889</v>
      </c>
      <c r="Z13" s="160">
        <v>14022</v>
      </c>
      <c r="AA13" s="160">
        <v>14869</v>
      </c>
      <c r="AB13" s="160">
        <v>15004</v>
      </c>
      <c r="AC13" s="160">
        <v>15415</v>
      </c>
      <c r="AD13" s="160">
        <v>16516</v>
      </c>
      <c r="AE13" s="160">
        <v>17484</v>
      </c>
      <c r="AF13" s="160">
        <v>20916</v>
      </c>
      <c r="AG13" s="160">
        <v>19982</v>
      </c>
      <c r="AH13" s="160">
        <v>25451</v>
      </c>
      <c r="AI13" s="160">
        <v>24074</v>
      </c>
      <c r="AJ13" s="160">
        <v>21220</v>
      </c>
      <c r="AK13" s="160">
        <v>18715</v>
      </c>
      <c r="AL13" s="160">
        <v>18902</v>
      </c>
      <c r="AM13" s="160">
        <v>16125</v>
      </c>
      <c r="AN13" s="160">
        <v>15516</v>
      </c>
      <c r="AO13" s="160">
        <v>15778</v>
      </c>
      <c r="AP13" s="160">
        <v>14193</v>
      </c>
      <c r="AQ13" s="160">
        <v>14505</v>
      </c>
      <c r="AR13" s="160">
        <v>14539</v>
      </c>
      <c r="AS13" s="160">
        <v>15798</v>
      </c>
      <c r="AT13" s="160">
        <v>16015</v>
      </c>
      <c r="AU13" s="160">
        <v>13082</v>
      </c>
      <c r="AV13" s="160">
        <v>12054</v>
      </c>
      <c r="AW13" s="160">
        <v>12800</v>
      </c>
      <c r="AX13" s="160">
        <v>13232</v>
      </c>
      <c r="AY13" s="160">
        <v>14488</v>
      </c>
      <c r="AZ13" s="160">
        <v>16370.279</v>
      </c>
      <c r="BA13" s="160">
        <v>17110</v>
      </c>
      <c r="BB13" s="160">
        <v>17368</v>
      </c>
      <c r="BC13" s="160">
        <v>16084</v>
      </c>
      <c r="BD13" s="160">
        <v>17313</v>
      </c>
      <c r="BE13" s="160">
        <v>15545.06</v>
      </c>
      <c r="BF13" s="160">
        <v>16374</v>
      </c>
      <c r="BG13" s="160">
        <v>12273.2</v>
      </c>
      <c r="BH13" s="160">
        <v>10683.415000000001</v>
      </c>
      <c r="BI13" s="160">
        <v>8894.7459999999992</v>
      </c>
      <c r="BJ13" s="160">
        <v>8969.93</v>
      </c>
      <c r="BK13" s="160">
        <v>8969.93</v>
      </c>
      <c r="BL13" s="160">
        <f>'8 - Demonstrativos Financeiros'!BK68</f>
        <v>0</v>
      </c>
      <c r="BM13" s="160">
        <f>'8 - Demonstrativos Financeiros'!BL68</f>
        <v>9685.2150000000001</v>
      </c>
      <c r="BN13" s="160">
        <f>'8 - Demonstrativos Financeiros'!BM68</f>
        <v>10122.137000000001</v>
      </c>
      <c r="BO13" s="160">
        <f>'8 - Demonstrativos Financeiros'!BN68</f>
        <v>9095.6859999999997</v>
      </c>
      <c r="BP13" s="160">
        <v>9329</v>
      </c>
      <c r="BQ13" s="160">
        <v>10870</v>
      </c>
      <c r="BV13" s="378"/>
      <c r="BW13" s="378"/>
      <c r="BX13" s="378"/>
      <c r="BY13" s="378"/>
      <c r="BZ13" s="378"/>
      <c r="CA13" s="378"/>
    </row>
    <row r="14" spans="1:79" ht="14.25" hidden="1" customHeight="1">
      <c r="B14" s="179" t="s">
        <v>15</v>
      </c>
      <c r="C14" s="180"/>
      <c r="D14" s="181">
        <v>2589</v>
      </c>
      <c r="E14" s="181">
        <v>2306</v>
      </c>
      <c r="F14" s="181">
        <v>2543</v>
      </c>
      <c r="G14" s="181">
        <v>2625</v>
      </c>
      <c r="H14" s="181">
        <v>2393</v>
      </c>
      <c r="I14" s="181">
        <v>2276</v>
      </c>
      <c r="J14" s="181">
        <v>2127</v>
      </c>
      <c r="K14" s="181">
        <v>2002</v>
      </c>
      <c r="L14" s="181">
        <v>2229</v>
      </c>
      <c r="M14" s="181">
        <v>2232</v>
      </c>
      <c r="N14" s="181">
        <v>2556</v>
      </c>
      <c r="O14" s="181">
        <v>2623</v>
      </c>
      <c r="P14" s="181">
        <v>2611</v>
      </c>
      <c r="Q14" s="181">
        <v>2739</v>
      </c>
      <c r="R14" s="181">
        <v>2692</v>
      </c>
      <c r="S14" s="181">
        <v>2383</v>
      </c>
      <c r="T14" s="181">
        <v>2309</v>
      </c>
      <c r="U14" s="181">
        <v>1947</v>
      </c>
      <c r="V14" s="181">
        <v>1866</v>
      </c>
      <c r="W14" s="181">
        <v>2240</v>
      </c>
      <c r="X14" s="181">
        <v>2123</v>
      </c>
      <c r="Y14" s="181">
        <v>1964</v>
      </c>
      <c r="Z14" s="181">
        <v>2506</v>
      </c>
      <c r="AA14" s="181">
        <v>2927</v>
      </c>
      <c r="AB14" s="181">
        <v>3396</v>
      </c>
      <c r="AC14" s="181">
        <v>3365</v>
      </c>
      <c r="AD14" s="181">
        <v>4245</v>
      </c>
      <c r="AE14" s="181">
        <v>4073</v>
      </c>
      <c r="AF14" s="181">
        <v>3351</v>
      </c>
      <c r="AG14" s="181"/>
      <c r="AH14" s="181"/>
      <c r="AI14" s="181"/>
      <c r="AJ14" s="181"/>
      <c r="AK14" s="181"/>
      <c r="AL14" s="181"/>
      <c r="AM14" s="181"/>
      <c r="AN14" s="181"/>
      <c r="AO14" s="181"/>
      <c r="AP14" s="181"/>
      <c r="AQ14" s="181"/>
      <c r="AR14" s="181"/>
      <c r="AS14" s="181"/>
      <c r="AT14" s="181"/>
      <c r="AU14" s="181"/>
      <c r="AV14" s="181"/>
      <c r="AW14" s="181"/>
      <c r="AX14" s="181"/>
      <c r="AY14" s="181"/>
      <c r="AZ14" s="181"/>
      <c r="BA14" s="181"/>
      <c r="BB14" s="181"/>
      <c r="BC14" s="181"/>
      <c r="BD14" s="181"/>
      <c r="BE14" s="181"/>
      <c r="BF14" s="181"/>
      <c r="BG14" s="181"/>
      <c r="BH14" s="181"/>
      <c r="BI14" s="181"/>
      <c r="BJ14" s="181"/>
      <c r="BK14" s="181"/>
      <c r="BL14" s="181"/>
      <c r="BM14" s="181"/>
      <c r="BN14" s="181"/>
      <c r="BO14" s="181"/>
      <c r="BP14" s="181"/>
      <c r="BQ14" s="181"/>
      <c r="BV14" s="378"/>
      <c r="BW14" s="378"/>
      <c r="BX14" s="378"/>
      <c r="BY14" s="378"/>
      <c r="BZ14" s="378"/>
      <c r="CA14" s="378"/>
    </row>
    <row r="15" spans="1:79" ht="14.25" hidden="1" customHeight="1">
      <c r="B15" s="179" t="s">
        <v>16</v>
      </c>
      <c r="C15" s="180"/>
      <c r="D15" s="181">
        <v>4221</v>
      </c>
      <c r="E15" s="181">
        <v>4483</v>
      </c>
      <c r="F15" s="181">
        <v>5255</v>
      </c>
      <c r="G15" s="181">
        <v>6886</v>
      </c>
      <c r="H15" s="181">
        <v>6687</v>
      </c>
      <c r="I15" s="181">
        <v>6111</v>
      </c>
      <c r="J15" s="181">
        <v>5537</v>
      </c>
      <c r="K15" s="181">
        <v>5268</v>
      </c>
      <c r="L15" s="181">
        <v>5071</v>
      </c>
      <c r="M15" s="181">
        <v>5095</v>
      </c>
      <c r="N15" s="181">
        <v>3769</v>
      </c>
      <c r="O15" s="181">
        <v>5655</v>
      </c>
      <c r="P15" s="181">
        <v>5589</v>
      </c>
      <c r="Q15" s="181">
        <v>5198</v>
      </c>
      <c r="R15" s="181">
        <v>6271</v>
      </c>
      <c r="S15" s="181">
        <v>6462</v>
      </c>
      <c r="T15" s="181">
        <v>6242</v>
      </c>
      <c r="U15" s="181">
        <v>6855</v>
      </c>
      <c r="V15" s="181">
        <v>6551</v>
      </c>
      <c r="W15" s="181">
        <v>6422</v>
      </c>
      <c r="X15" s="181">
        <v>6261</v>
      </c>
      <c r="Y15" s="181">
        <v>8500</v>
      </c>
      <c r="Z15" s="181">
        <v>8146</v>
      </c>
      <c r="AA15" s="181">
        <v>8725</v>
      </c>
      <c r="AB15" s="181">
        <v>8381</v>
      </c>
      <c r="AC15" s="181">
        <v>8966</v>
      </c>
      <c r="AD15" s="181">
        <v>9395</v>
      </c>
      <c r="AE15" s="181">
        <v>10717</v>
      </c>
      <c r="AF15" s="181">
        <v>11680</v>
      </c>
      <c r="AG15" s="181"/>
      <c r="AH15" s="181"/>
      <c r="AI15" s="181"/>
      <c r="AJ15" s="181"/>
      <c r="AK15" s="181"/>
      <c r="AL15" s="181"/>
      <c r="AM15" s="181"/>
      <c r="AN15" s="181"/>
      <c r="AO15" s="181"/>
      <c r="AP15" s="181"/>
      <c r="AQ15" s="181"/>
      <c r="AR15" s="181"/>
      <c r="AS15" s="181"/>
      <c r="AT15" s="181"/>
      <c r="AU15" s="181"/>
      <c r="AV15" s="181"/>
      <c r="AW15" s="181"/>
      <c r="AX15" s="181"/>
      <c r="AY15" s="181"/>
      <c r="AZ15" s="181"/>
      <c r="BA15" s="181"/>
      <c r="BB15" s="181"/>
      <c r="BC15" s="181"/>
      <c r="BD15" s="181"/>
      <c r="BE15" s="181"/>
      <c r="BF15" s="181"/>
      <c r="BG15" s="181"/>
      <c r="BH15" s="181"/>
      <c r="BI15" s="181"/>
      <c r="BJ15" s="181"/>
      <c r="BK15" s="181"/>
      <c r="BL15" s="181"/>
      <c r="BM15" s="181"/>
      <c r="BN15" s="181"/>
      <c r="BO15" s="181"/>
      <c r="BP15" s="181"/>
      <c r="BQ15" s="181"/>
      <c r="BV15" s="378"/>
      <c r="BW15" s="378"/>
      <c r="BX15" s="378"/>
      <c r="BY15" s="378"/>
      <c r="BZ15" s="378"/>
      <c r="CA15" s="378"/>
    </row>
    <row r="16" spans="1:79" ht="14.25" hidden="1" customHeight="1">
      <c r="B16" s="179" t="s">
        <v>17</v>
      </c>
      <c r="C16" s="180"/>
      <c r="D16" s="181">
        <v>6476</v>
      </c>
      <c r="E16" s="181">
        <v>6551</v>
      </c>
      <c r="F16" s="181">
        <v>7970</v>
      </c>
      <c r="G16" s="181">
        <v>9790</v>
      </c>
      <c r="H16" s="181">
        <v>9620</v>
      </c>
      <c r="I16" s="181">
        <v>7708</v>
      </c>
      <c r="J16" s="181">
        <v>6287</v>
      </c>
      <c r="K16" s="181">
        <v>5894</v>
      </c>
      <c r="L16" s="181">
        <v>5979</v>
      </c>
      <c r="M16" s="181">
        <v>5943</v>
      </c>
      <c r="N16" s="181">
        <v>5499</v>
      </c>
      <c r="O16" s="181">
        <v>4699</v>
      </c>
      <c r="P16" s="181">
        <v>4306</v>
      </c>
      <c r="Q16" s="181">
        <v>2682</v>
      </c>
      <c r="R16" s="181">
        <v>2950</v>
      </c>
      <c r="S16" s="181">
        <v>3082</v>
      </c>
      <c r="T16" s="181">
        <v>2982</v>
      </c>
      <c r="U16" s="181">
        <v>3119</v>
      </c>
      <c r="V16" s="181">
        <v>3458</v>
      </c>
      <c r="W16" s="181">
        <v>3424</v>
      </c>
      <c r="X16" s="181">
        <v>3226</v>
      </c>
      <c r="Y16" s="181">
        <v>3425</v>
      </c>
      <c r="Z16" s="181">
        <v>3370</v>
      </c>
      <c r="AA16" s="181">
        <v>3217</v>
      </c>
      <c r="AB16" s="181">
        <v>3227</v>
      </c>
      <c r="AC16" s="181">
        <v>3084</v>
      </c>
      <c r="AD16" s="181">
        <v>2876</v>
      </c>
      <c r="AE16" s="181">
        <v>2694</v>
      </c>
      <c r="AF16" s="181">
        <v>5885</v>
      </c>
      <c r="AG16" s="181"/>
      <c r="AH16" s="181"/>
      <c r="AI16" s="181"/>
      <c r="AJ16" s="181"/>
      <c r="AK16" s="181"/>
      <c r="AL16" s="181"/>
      <c r="AM16" s="181"/>
      <c r="AN16" s="181"/>
      <c r="AO16" s="181"/>
      <c r="AP16" s="181"/>
      <c r="AQ16" s="181"/>
      <c r="AR16" s="181"/>
      <c r="AS16" s="181"/>
      <c r="AT16" s="181"/>
      <c r="AU16" s="181"/>
      <c r="AV16" s="181"/>
      <c r="AW16" s="181"/>
      <c r="AX16" s="181"/>
      <c r="AY16" s="181"/>
      <c r="AZ16" s="181"/>
      <c r="BA16" s="181"/>
      <c r="BB16" s="181"/>
      <c r="BC16" s="181"/>
      <c r="BD16" s="181"/>
      <c r="BE16" s="181"/>
      <c r="BF16" s="181"/>
      <c r="BG16" s="181"/>
      <c r="BH16" s="181"/>
      <c r="BI16" s="181"/>
      <c r="BJ16" s="181"/>
      <c r="BK16" s="181"/>
      <c r="BL16" s="181"/>
      <c r="BM16" s="181"/>
      <c r="BN16" s="181"/>
      <c r="BO16" s="181"/>
      <c r="BP16" s="181"/>
      <c r="BQ16" s="181"/>
      <c r="BV16" s="378"/>
      <c r="BW16" s="378"/>
      <c r="BX16" s="378"/>
      <c r="BY16" s="378"/>
      <c r="BZ16" s="378"/>
      <c r="CA16" s="378"/>
    </row>
    <row r="17" spans="1:79" ht="14.25" customHeight="1">
      <c r="B17" s="188" t="s">
        <v>130</v>
      </c>
      <c r="C17" s="167"/>
      <c r="D17" s="167">
        <v>15429</v>
      </c>
      <c r="E17" s="167">
        <v>16483</v>
      </c>
      <c r="F17" s="167">
        <v>19012</v>
      </c>
      <c r="G17" s="167">
        <v>23234</v>
      </c>
      <c r="H17" s="167">
        <v>22149</v>
      </c>
      <c r="I17" s="167">
        <v>18921</v>
      </c>
      <c r="J17" s="167">
        <v>16077</v>
      </c>
      <c r="K17" s="167">
        <v>14521</v>
      </c>
      <c r="L17" s="167">
        <v>14631</v>
      </c>
      <c r="M17" s="167">
        <v>14753</v>
      </c>
      <c r="N17" s="167">
        <v>14306</v>
      </c>
      <c r="O17" s="167">
        <v>14670</v>
      </c>
      <c r="P17" s="167">
        <v>14235</v>
      </c>
      <c r="Q17" s="167">
        <v>11908</v>
      </c>
      <c r="R17" s="167">
        <v>13524</v>
      </c>
      <c r="S17" s="167">
        <v>13684</v>
      </c>
      <c r="T17" s="167">
        <v>13461.17</v>
      </c>
      <c r="U17" s="167">
        <v>14892</v>
      </c>
      <c r="V17" s="167">
        <v>14968</v>
      </c>
      <c r="W17" s="167">
        <v>14669</v>
      </c>
      <c r="X17" s="167">
        <v>14943</v>
      </c>
      <c r="Y17" s="167">
        <v>15659</v>
      </c>
      <c r="Z17" s="167">
        <v>15791</v>
      </c>
      <c r="AA17" s="167">
        <v>16707</v>
      </c>
      <c r="AB17" s="167">
        <v>16759</v>
      </c>
      <c r="AC17" s="167">
        <v>16714</v>
      </c>
      <c r="AD17" s="167">
        <v>18465</v>
      </c>
      <c r="AE17" s="167">
        <v>19522</v>
      </c>
      <c r="AF17" s="167">
        <v>23282</v>
      </c>
      <c r="AG17" s="167">
        <v>22566</v>
      </c>
      <c r="AH17" s="167">
        <v>27583</v>
      </c>
      <c r="AI17" s="167">
        <v>26461</v>
      </c>
      <c r="AJ17" s="167">
        <v>23684</v>
      </c>
      <c r="AK17" s="167">
        <v>20674</v>
      </c>
      <c r="AL17" s="167">
        <v>21098</v>
      </c>
      <c r="AM17" s="167">
        <v>20583</v>
      </c>
      <c r="AN17" s="167">
        <v>19701</v>
      </c>
      <c r="AO17" s="167">
        <v>19964</v>
      </c>
      <c r="AP17" s="167">
        <v>18674</v>
      </c>
      <c r="AQ17" s="167">
        <v>16509</v>
      </c>
      <c r="AR17" s="167">
        <v>16719</v>
      </c>
      <c r="AS17" s="167">
        <v>18115</v>
      </c>
      <c r="AT17" s="167">
        <v>18193</v>
      </c>
      <c r="AU17" s="167">
        <v>14907</v>
      </c>
      <c r="AV17" s="167">
        <v>14993</v>
      </c>
      <c r="AW17" s="167">
        <v>14674</v>
      </c>
      <c r="AX17" s="167">
        <v>15494</v>
      </c>
      <c r="AY17" s="167">
        <v>16050</v>
      </c>
      <c r="AZ17" s="167">
        <v>20029.434000000001</v>
      </c>
      <c r="BA17" s="167">
        <v>20977</v>
      </c>
      <c r="BB17" s="167">
        <v>19541</v>
      </c>
      <c r="BC17" s="167">
        <v>17516</v>
      </c>
      <c r="BD17" s="167">
        <v>17766</v>
      </c>
      <c r="BE17" s="167">
        <v>15806.161</v>
      </c>
      <c r="BF17" s="167">
        <v>17121</v>
      </c>
      <c r="BG17" s="167">
        <v>14039.693000000001</v>
      </c>
      <c r="BH17" s="167">
        <v>12767.607</v>
      </c>
      <c r="BI17" s="167">
        <v>12444.766</v>
      </c>
      <c r="BJ17" s="167">
        <v>12855.608</v>
      </c>
      <c r="BK17" s="167">
        <v>12855.608</v>
      </c>
      <c r="BL17" s="167">
        <f>SUM(BL13,BL8)</f>
        <v>0</v>
      </c>
      <c r="BM17" s="167">
        <f>SUM(BM13,BM8)</f>
        <v>10695.245999999999</v>
      </c>
      <c r="BN17" s="167">
        <f>SUM(BN13,BN8)</f>
        <v>11478.078000000001</v>
      </c>
      <c r="BO17" s="167">
        <f>SUM(BO8+BO13)</f>
        <v>10878.886999999999</v>
      </c>
      <c r="BP17" s="167">
        <f>BP8+BP13</f>
        <v>11039.828</v>
      </c>
      <c r="BQ17" s="167">
        <f>BQ8+BQ13</f>
        <v>12580.828</v>
      </c>
      <c r="BR17" s="19"/>
      <c r="BV17" s="378"/>
      <c r="BW17" s="378"/>
      <c r="BX17" s="378"/>
      <c r="BY17" s="378"/>
      <c r="BZ17" s="378"/>
      <c r="CA17" s="378"/>
    </row>
    <row r="18" spans="1:79" s="19" customFormat="1" ht="14.25" hidden="1" customHeight="1">
      <c r="A18" s="10"/>
      <c r="B18" s="179" t="s">
        <v>112</v>
      </c>
      <c r="C18" s="180"/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  <c r="R18" s="180"/>
      <c r="S18" s="180"/>
      <c r="T18" s="180"/>
      <c r="U18" s="180">
        <v>-383</v>
      </c>
      <c r="V18" s="180">
        <v>-339</v>
      </c>
      <c r="W18" s="180">
        <v>-308</v>
      </c>
      <c r="X18" s="180">
        <v>-417</v>
      </c>
      <c r="Y18" s="180">
        <v>-344</v>
      </c>
      <c r="Z18" s="180">
        <v>-339</v>
      </c>
      <c r="AA18" s="180">
        <v>-391</v>
      </c>
      <c r="AB18" s="180">
        <v>-374</v>
      </c>
      <c r="AC18" s="180">
        <v>-283</v>
      </c>
      <c r="AD18" s="180">
        <v>-340</v>
      </c>
      <c r="AE18" s="180">
        <v>-343</v>
      </c>
      <c r="AF18" s="180">
        <v>-400</v>
      </c>
      <c r="AG18" s="180"/>
      <c r="AH18" s="180"/>
      <c r="AI18" s="180"/>
      <c r="AJ18" s="180"/>
      <c r="AK18" s="180"/>
      <c r="AL18" s="180"/>
      <c r="AM18" s="180"/>
      <c r="AN18" s="180"/>
      <c r="AO18" s="180"/>
      <c r="AP18" s="180"/>
      <c r="AQ18" s="180"/>
      <c r="AR18" s="180"/>
      <c r="AS18" s="180"/>
      <c r="AT18" s="180"/>
      <c r="AU18" s="180"/>
      <c r="AV18" s="180"/>
      <c r="AW18" s="180"/>
      <c r="AX18" s="180"/>
      <c r="AY18" s="180"/>
      <c r="AZ18" s="180"/>
      <c r="BA18" s="180"/>
      <c r="BB18" s="180"/>
      <c r="BC18" s="180"/>
      <c r="BD18" s="180"/>
      <c r="BE18" s="180"/>
      <c r="BF18" s="180"/>
      <c r="BG18" s="180"/>
      <c r="BH18" s="180"/>
      <c r="BI18" s="180"/>
      <c r="BJ18" s="180"/>
      <c r="BK18" s="180"/>
      <c r="BL18" s="180"/>
      <c r="BM18" s="180"/>
      <c r="BN18" s="180"/>
      <c r="BO18" s="180"/>
      <c r="BP18" s="180"/>
      <c r="BQ18" s="180"/>
      <c r="BR18" s="12"/>
      <c r="BV18" s="378"/>
      <c r="BW18" s="378"/>
      <c r="BX18" s="378"/>
      <c r="BY18" s="378"/>
      <c r="BZ18" s="378"/>
      <c r="CA18" s="378"/>
    </row>
    <row r="19" spans="1:79" ht="14.25" hidden="1" customHeight="1">
      <c r="B19" s="183" t="s">
        <v>113</v>
      </c>
      <c r="C19" s="184"/>
      <c r="D19" s="184"/>
      <c r="E19" s="184"/>
      <c r="F19" s="184"/>
      <c r="G19" s="184"/>
      <c r="H19" s="184"/>
      <c r="I19" s="184"/>
      <c r="J19" s="184"/>
      <c r="K19" s="184"/>
      <c r="L19" s="184"/>
      <c r="M19" s="184"/>
      <c r="N19" s="184"/>
      <c r="O19" s="184"/>
      <c r="P19" s="184"/>
      <c r="Q19" s="184"/>
      <c r="R19" s="184"/>
      <c r="S19" s="184"/>
      <c r="T19" s="184"/>
      <c r="U19" s="184">
        <v>14509</v>
      </c>
      <c r="V19" s="184">
        <v>14629</v>
      </c>
      <c r="W19" s="184">
        <v>14361</v>
      </c>
      <c r="X19" s="184">
        <v>14526</v>
      </c>
      <c r="Y19" s="184">
        <v>15315</v>
      </c>
      <c r="Z19" s="184">
        <v>15452</v>
      </c>
      <c r="AA19" s="184">
        <v>16316</v>
      </c>
      <c r="AB19" s="184">
        <v>16386</v>
      </c>
      <c r="AC19" s="184">
        <v>16431</v>
      </c>
      <c r="AD19" s="184">
        <v>18125</v>
      </c>
      <c r="AE19" s="184">
        <v>19178</v>
      </c>
      <c r="AF19" s="184">
        <v>22882</v>
      </c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4"/>
      <c r="AR19" s="184"/>
      <c r="AS19" s="184"/>
      <c r="AT19" s="184"/>
      <c r="AU19" s="184"/>
      <c r="AV19" s="184"/>
      <c r="AW19" s="184"/>
      <c r="AX19" s="184"/>
      <c r="AY19" s="184"/>
      <c r="AZ19" s="184"/>
      <c r="BA19" s="184"/>
      <c r="BB19" s="184"/>
      <c r="BC19" s="184"/>
      <c r="BD19" s="184"/>
      <c r="BE19" s="184"/>
      <c r="BF19" s="184"/>
      <c r="BG19" s="184"/>
      <c r="BH19" s="184"/>
      <c r="BI19" s="184"/>
      <c r="BJ19" s="184"/>
      <c r="BK19" s="184"/>
      <c r="BL19" s="184"/>
      <c r="BM19" s="184"/>
      <c r="BN19" s="184"/>
      <c r="BO19" s="184"/>
      <c r="BP19" s="184"/>
      <c r="BQ19" s="184"/>
      <c r="BV19" s="378"/>
      <c r="BW19" s="378"/>
      <c r="BX19" s="378"/>
      <c r="BY19" s="378"/>
      <c r="BZ19" s="378"/>
      <c r="CA19" s="378"/>
    </row>
    <row r="20" spans="1:79" ht="14.25" customHeight="1">
      <c r="B20" s="165"/>
      <c r="C20" s="180"/>
      <c r="D20" s="185"/>
      <c r="E20" s="181"/>
      <c r="F20" s="181"/>
      <c r="G20" s="181"/>
      <c r="H20" s="181"/>
      <c r="I20" s="181"/>
      <c r="J20" s="181"/>
      <c r="K20" s="181"/>
      <c r="L20" s="181"/>
      <c r="M20" s="181"/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181"/>
      <c r="Z20" s="181"/>
      <c r="AA20" s="181"/>
      <c r="AB20" s="181"/>
      <c r="AC20" s="181"/>
      <c r="AD20" s="181"/>
      <c r="AE20" s="181"/>
      <c r="AF20" s="181"/>
      <c r="AG20" s="181"/>
      <c r="AH20" s="181"/>
      <c r="AI20" s="181"/>
      <c r="AJ20" s="181"/>
      <c r="AK20" s="181"/>
      <c r="AL20" s="181"/>
      <c r="AM20" s="181"/>
      <c r="AN20" s="181"/>
      <c r="AO20" s="181"/>
      <c r="AP20" s="181"/>
      <c r="AQ20" s="181"/>
      <c r="AR20" s="181"/>
      <c r="AS20" s="181"/>
      <c r="AT20" s="181"/>
      <c r="AU20" s="181"/>
      <c r="AV20" s="181"/>
      <c r="AW20" s="181"/>
      <c r="AX20" s="181"/>
      <c r="AY20" s="181"/>
      <c r="AZ20" s="181"/>
      <c r="BA20" s="181"/>
      <c r="BB20" s="181"/>
      <c r="BC20" s="181"/>
      <c r="BD20" s="181"/>
      <c r="BE20" s="181"/>
      <c r="BF20" s="181"/>
      <c r="BG20" s="181"/>
      <c r="BH20" s="181"/>
      <c r="BI20" s="181"/>
      <c r="BJ20" s="181"/>
      <c r="BK20" s="181"/>
      <c r="BL20" s="181"/>
      <c r="BM20" s="181"/>
      <c r="BN20" s="181"/>
      <c r="BO20" s="181"/>
      <c r="BP20" s="181"/>
      <c r="BQ20" s="181"/>
      <c r="BV20" s="378"/>
      <c r="BW20" s="378"/>
      <c r="BX20" s="378"/>
      <c r="BY20" s="378"/>
      <c r="BZ20" s="378"/>
      <c r="CA20" s="378"/>
    </row>
    <row r="21" spans="1:79" ht="14.25" customHeight="1">
      <c r="B21" s="159" t="s">
        <v>19</v>
      </c>
      <c r="C21" s="160"/>
      <c r="D21" s="160">
        <v>4084</v>
      </c>
      <c r="E21" s="160">
        <v>5557</v>
      </c>
      <c r="F21" s="160">
        <v>5640</v>
      </c>
      <c r="G21" s="160">
        <v>5491</v>
      </c>
      <c r="H21" s="160">
        <v>5830</v>
      </c>
      <c r="I21" s="160">
        <v>6263</v>
      </c>
      <c r="J21" s="160">
        <v>5405</v>
      </c>
      <c r="K21" s="160">
        <v>4819</v>
      </c>
      <c r="L21" s="160">
        <v>4505</v>
      </c>
      <c r="M21" s="160">
        <v>4317</v>
      </c>
      <c r="N21" s="160">
        <v>1677</v>
      </c>
      <c r="O21" s="160">
        <v>2204</v>
      </c>
      <c r="P21" s="160">
        <v>2446</v>
      </c>
      <c r="Q21" s="160">
        <v>4121</v>
      </c>
      <c r="R21" s="160">
        <v>4366</v>
      </c>
      <c r="S21" s="160">
        <v>4578</v>
      </c>
      <c r="T21" s="160">
        <v>3435</v>
      </c>
      <c r="U21" s="160">
        <v>3165</v>
      </c>
      <c r="V21" s="160">
        <v>2999</v>
      </c>
      <c r="W21" s="160">
        <v>2497</v>
      </c>
      <c r="X21" s="160">
        <v>1832</v>
      </c>
      <c r="Y21" s="160">
        <v>2972</v>
      </c>
      <c r="Z21" s="160">
        <v>3512</v>
      </c>
      <c r="AA21" s="160">
        <v>4222</v>
      </c>
      <c r="AB21" s="160">
        <v>3520</v>
      </c>
      <c r="AC21" s="160">
        <v>3963</v>
      </c>
      <c r="AD21" s="160">
        <v>4670</v>
      </c>
      <c r="AE21" s="160">
        <v>5849</v>
      </c>
      <c r="AF21" s="160">
        <v>5847</v>
      </c>
      <c r="AG21" s="160">
        <v>5690</v>
      </c>
      <c r="AH21" s="160">
        <v>6739</v>
      </c>
      <c r="AI21" s="160">
        <v>6919</v>
      </c>
      <c r="AJ21" s="160">
        <v>5525</v>
      </c>
      <c r="AK21" s="160">
        <v>4877</v>
      </c>
      <c r="AL21" s="160">
        <v>5261</v>
      </c>
      <c r="AM21" s="160">
        <v>6088</v>
      </c>
      <c r="AN21" s="160">
        <v>5454</v>
      </c>
      <c r="AO21" s="160">
        <v>5430</v>
      </c>
      <c r="AP21" s="160">
        <v>5067</v>
      </c>
      <c r="AQ21" s="160">
        <v>3377</v>
      </c>
      <c r="AR21" s="160">
        <v>3246</v>
      </c>
      <c r="AS21" s="160">
        <v>2941</v>
      </c>
      <c r="AT21" s="160">
        <v>3475</v>
      </c>
      <c r="AU21" s="160">
        <v>3325</v>
      </c>
      <c r="AV21" s="160">
        <v>2532</v>
      </c>
      <c r="AW21" s="160">
        <v>2142</v>
      </c>
      <c r="AX21" s="160">
        <v>3432</v>
      </c>
      <c r="AY21" s="160">
        <v>6295</v>
      </c>
      <c r="AZ21" s="160">
        <v>5978.7</v>
      </c>
      <c r="BA21" s="160">
        <v>6548</v>
      </c>
      <c r="BB21" s="160">
        <v>7200</v>
      </c>
      <c r="BC21" s="160">
        <v>7658</v>
      </c>
      <c r="BD21" s="160">
        <v>7002.7999999999993</v>
      </c>
      <c r="BE21" s="160">
        <v>5637.8140000000003</v>
      </c>
      <c r="BF21" s="160">
        <v>8431</v>
      </c>
      <c r="BG21" s="160">
        <v>6786.866</v>
      </c>
      <c r="BH21" s="160">
        <v>7590.7969999999996</v>
      </c>
      <c r="BI21" s="160">
        <v>7754.7349999999997</v>
      </c>
      <c r="BJ21" s="160">
        <v>8590.1309999999994</v>
      </c>
      <c r="BK21" s="160">
        <v>8590.1309999999994</v>
      </c>
      <c r="BL21" s="160">
        <v>5825.3370000000004</v>
      </c>
      <c r="BM21" s="160">
        <v>4184.6419999999998</v>
      </c>
      <c r="BN21" s="160">
        <v>6003</v>
      </c>
      <c r="BO21" s="160">
        <v>5344</v>
      </c>
      <c r="BP21" s="160">
        <v>5941</v>
      </c>
      <c r="BQ21" s="160">
        <v>6639</v>
      </c>
      <c r="BV21" s="378"/>
      <c r="BW21" s="378"/>
      <c r="BX21" s="378"/>
      <c r="BY21" s="378"/>
      <c r="BZ21" s="378"/>
      <c r="CA21" s="378"/>
    </row>
    <row r="22" spans="1:79" ht="14.15" customHeight="1">
      <c r="B22" s="169" t="s">
        <v>15</v>
      </c>
      <c r="C22" s="167"/>
      <c r="D22" s="168">
        <v>841</v>
      </c>
      <c r="E22" s="168">
        <v>3282</v>
      </c>
      <c r="F22" s="168">
        <v>3672</v>
      </c>
      <c r="G22" s="168">
        <v>2836</v>
      </c>
      <c r="H22" s="168">
        <v>2713</v>
      </c>
      <c r="I22" s="168">
        <v>3249</v>
      </c>
      <c r="J22" s="168">
        <v>3211</v>
      </c>
      <c r="K22" s="168">
        <v>2972</v>
      </c>
      <c r="L22" s="168">
        <v>2816</v>
      </c>
      <c r="M22" s="168">
        <v>2667</v>
      </c>
      <c r="N22" s="168">
        <v>1110</v>
      </c>
      <c r="O22" s="168">
        <v>1336</v>
      </c>
      <c r="P22" s="168">
        <v>1746</v>
      </c>
      <c r="Q22" s="168">
        <v>3361</v>
      </c>
      <c r="R22" s="168">
        <v>3384</v>
      </c>
      <c r="S22" s="168">
        <v>3587</v>
      </c>
      <c r="T22" s="168">
        <v>2424</v>
      </c>
      <c r="U22" s="168">
        <v>2296</v>
      </c>
      <c r="V22" s="168">
        <v>1987</v>
      </c>
      <c r="W22" s="168">
        <v>1617</v>
      </c>
      <c r="X22" s="168">
        <v>1110</v>
      </c>
      <c r="Y22" s="168">
        <v>1877</v>
      </c>
      <c r="Z22" s="168">
        <v>1920</v>
      </c>
      <c r="AA22" s="168">
        <v>2142</v>
      </c>
      <c r="AB22" s="168">
        <v>1995</v>
      </c>
      <c r="AC22" s="168">
        <v>2011</v>
      </c>
      <c r="AD22" s="168">
        <v>2305</v>
      </c>
      <c r="AE22" s="168">
        <v>3466</v>
      </c>
      <c r="AF22" s="168">
        <v>3430</v>
      </c>
      <c r="AG22" s="168">
        <v>2966</v>
      </c>
      <c r="AH22" s="168">
        <v>3251</v>
      </c>
      <c r="AI22" s="168">
        <v>2289</v>
      </c>
      <c r="AJ22" s="168">
        <v>1428</v>
      </c>
      <c r="AK22" s="168">
        <v>1456</v>
      </c>
      <c r="AL22" s="168">
        <v>1442</v>
      </c>
      <c r="AM22" s="168">
        <v>1609</v>
      </c>
      <c r="AN22" s="168">
        <v>1510</v>
      </c>
      <c r="AO22" s="168">
        <v>1775</v>
      </c>
      <c r="AP22" s="168">
        <v>1938</v>
      </c>
      <c r="AQ22" s="168">
        <v>387</v>
      </c>
      <c r="AR22" s="168">
        <v>1115</v>
      </c>
      <c r="AS22" s="168">
        <v>873</v>
      </c>
      <c r="AT22" s="168">
        <v>983.42499999999973</v>
      </c>
      <c r="AU22" s="168">
        <v>1298</v>
      </c>
      <c r="AV22" s="168">
        <v>955.53777673020022</v>
      </c>
      <c r="AW22" s="168">
        <v>1006.74</v>
      </c>
      <c r="AX22" s="168">
        <v>1510.08</v>
      </c>
      <c r="AY22" s="168">
        <v>2455.0500000000002</v>
      </c>
      <c r="AZ22" s="168">
        <v>2630.6279999999997</v>
      </c>
      <c r="BA22" s="168">
        <v>2881.1199999999994</v>
      </c>
      <c r="BB22" s="168">
        <v>3340</v>
      </c>
      <c r="BC22" s="168">
        <v>4365</v>
      </c>
      <c r="BD22" s="168">
        <v>4154.3999999999996</v>
      </c>
      <c r="BE22" s="168">
        <v>3777.3353800000004</v>
      </c>
      <c r="BF22" s="168">
        <v>4721.3600000000006</v>
      </c>
      <c r="BG22" s="168">
        <v>3257.6956799999998</v>
      </c>
      <c r="BH22" s="168">
        <v>3643.5825599999998</v>
      </c>
      <c r="BI22" s="168">
        <v>3722.2727999999997</v>
      </c>
      <c r="BJ22" s="168">
        <v>1632.1248899999991</v>
      </c>
      <c r="BK22" s="168">
        <v>2989.2500000000005</v>
      </c>
      <c r="BL22" s="168">
        <f>BL21*0.3</f>
        <v>1747.6011000000001</v>
      </c>
      <c r="BM22" s="168">
        <f>BM21*0.27</f>
        <v>1129.8533400000001</v>
      </c>
      <c r="BN22" s="168">
        <f>BN21*0.29</f>
        <v>1740.87</v>
      </c>
      <c r="BO22" s="168">
        <f>BO21*0.49</f>
        <v>2618.56</v>
      </c>
      <c r="BP22" s="168">
        <f>BP21*0.4</f>
        <v>2376.4</v>
      </c>
      <c r="BQ22" s="168">
        <f>BQ21*0.36</f>
        <v>2390.04</v>
      </c>
      <c r="BS22" s="386"/>
      <c r="BV22" s="378"/>
      <c r="BW22" s="378"/>
      <c r="BX22" s="378"/>
      <c r="BY22" s="378"/>
      <c r="BZ22" s="378"/>
      <c r="CA22" s="378"/>
    </row>
    <row r="23" spans="1:79" ht="14.25" customHeight="1">
      <c r="B23" s="169" t="s">
        <v>16</v>
      </c>
      <c r="C23" s="167"/>
      <c r="D23" s="168">
        <v>3243</v>
      </c>
      <c r="E23" s="168">
        <v>2275</v>
      </c>
      <c r="F23" s="168">
        <v>1968</v>
      </c>
      <c r="G23" s="168">
        <v>2655</v>
      </c>
      <c r="H23" s="168">
        <v>3117</v>
      </c>
      <c r="I23" s="168">
        <v>3014</v>
      </c>
      <c r="J23" s="168">
        <v>2194</v>
      </c>
      <c r="K23" s="168">
        <v>1847</v>
      </c>
      <c r="L23" s="168">
        <v>1689</v>
      </c>
      <c r="M23" s="168">
        <v>1650</v>
      </c>
      <c r="N23" s="168">
        <v>567</v>
      </c>
      <c r="O23" s="168">
        <v>868</v>
      </c>
      <c r="P23" s="168">
        <v>700</v>
      </c>
      <c r="Q23" s="168">
        <v>760</v>
      </c>
      <c r="R23" s="168">
        <v>982</v>
      </c>
      <c r="S23" s="168">
        <v>991</v>
      </c>
      <c r="T23" s="168">
        <v>1011</v>
      </c>
      <c r="U23" s="168">
        <v>869</v>
      </c>
      <c r="V23" s="168">
        <v>1012</v>
      </c>
      <c r="W23" s="168">
        <v>880</v>
      </c>
      <c r="X23" s="168">
        <v>722</v>
      </c>
      <c r="Y23" s="168">
        <v>1095</v>
      </c>
      <c r="Z23" s="168">
        <v>1592</v>
      </c>
      <c r="AA23" s="168">
        <v>2080</v>
      </c>
      <c r="AB23" s="168">
        <v>1525</v>
      </c>
      <c r="AC23" s="168">
        <v>1952</v>
      </c>
      <c r="AD23" s="168">
        <v>2365</v>
      </c>
      <c r="AE23" s="168">
        <v>2383</v>
      </c>
      <c r="AF23" s="168">
        <v>2417</v>
      </c>
      <c r="AG23" s="168">
        <v>2724</v>
      </c>
      <c r="AH23" s="168">
        <v>3487</v>
      </c>
      <c r="AI23" s="168">
        <v>4630</v>
      </c>
      <c r="AJ23" s="168">
        <v>4097</v>
      </c>
      <c r="AK23" s="168">
        <v>3421</v>
      </c>
      <c r="AL23" s="168">
        <v>3819</v>
      </c>
      <c r="AM23" s="168">
        <v>4479</v>
      </c>
      <c r="AN23" s="168">
        <v>3944</v>
      </c>
      <c r="AO23" s="168">
        <v>3655</v>
      </c>
      <c r="AP23" s="168">
        <v>3129</v>
      </c>
      <c r="AQ23" s="168">
        <v>2990</v>
      </c>
      <c r="AR23" s="168">
        <v>2131</v>
      </c>
      <c r="AS23" s="168">
        <v>2068</v>
      </c>
      <c r="AT23" s="168">
        <v>2491.5750000000003</v>
      </c>
      <c r="AU23" s="168">
        <v>2027</v>
      </c>
      <c r="AV23" s="168">
        <v>1576.6289561598001</v>
      </c>
      <c r="AW23" s="168">
        <v>1135.26</v>
      </c>
      <c r="AX23" s="168">
        <v>1921.92</v>
      </c>
      <c r="AY23" s="168">
        <v>3839.95</v>
      </c>
      <c r="AZ23" s="168">
        <v>3348.0720000000001</v>
      </c>
      <c r="BA23" s="168">
        <v>3666.8800000000006</v>
      </c>
      <c r="BB23" s="168">
        <v>3860</v>
      </c>
      <c r="BC23" s="168">
        <v>3293</v>
      </c>
      <c r="BD23" s="168">
        <v>2848.4</v>
      </c>
      <c r="BE23" s="168">
        <v>1860.4786200000001</v>
      </c>
      <c r="BF23" s="168">
        <v>3709.64</v>
      </c>
      <c r="BG23" s="168">
        <v>3529.1703200000002</v>
      </c>
      <c r="BH23" s="168">
        <v>3947.2144399999997</v>
      </c>
      <c r="BI23" s="168">
        <v>4032.4621999999999</v>
      </c>
      <c r="BJ23" s="168">
        <v>6958.0061100000003</v>
      </c>
      <c r="BK23" s="168">
        <v>3865.5589499999996</v>
      </c>
      <c r="BL23" s="168">
        <f>0.7*BL21</f>
        <v>4077.7359000000001</v>
      </c>
      <c r="BM23" s="168">
        <f>0.73*BM21</f>
        <v>3054.7886599999997</v>
      </c>
      <c r="BN23" s="168">
        <f>0.71*BN21</f>
        <v>4262.13</v>
      </c>
      <c r="BO23" s="168">
        <f>BO21*0.51</f>
        <v>2725.44</v>
      </c>
      <c r="BP23" s="168">
        <f>BP21*0.6</f>
        <v>3564.6</v>
      </c>
      <c r="BQ23" s="168">
        <f>BQ21*0.64</f>
        <v>4248.96</v>
      </c>
      <c r="BR23" s="19"/>
      <c r="BS23" s="386"/>
      <c r="BV23" s="378"/>
      <c r="BW23" s="378"/>
      <c r="BX23" s="378"/>
      <c r="BY23" s="378"/>
      <c r="BZ23" s="378"/>
      <c r="CA23" s="378"/>
    </row>
    <row r="24" spans="1:79" ht="14.25" customHeight="1">
      <c r="B24" s="182"/>
      <c r="C24" s="180"/>
      <c r="D24" s="181"/>
      <c r="E24" s="181"/>
      <c r="F24" s="181"/>
      <c r="G24" s="181"/>
      <c r="H24" s="181"/>
      <c r="I24" s="181"/>
      <c r="J24" s="181"/>
      <c r="K24" s="181"/>
      <c r="L24" s="181"/>
      <c r="M24" s="181"/>
      <c r="N24" s="181"/>
      <c r="O24" s="181"/>
      <c r="P24" s="181"/>
      <c r="Q24" s="181"/>
      <c r="R24" s="181"/>
      <c r="S24" s="181"/>
      <c r="T24" s="181"/>
      <c r="U24" s="181"/>
      <c r="V24" s="181"/>
      <c r="W24" s="181"/>
      <c r="X24" s="181"/>
      <c r="Y24" s="181"/>
      <c r="Z24" s="181"/>
      <c r="AA24" s="181"/>
      <c r="AB24" s="181"/>
      <c r="AC24" s="181"/>
      <c r="AD24" s="181"/>
      <c r="AE24" s="181"/>
      <c r="AF24" s="181"/>
      <c r="AG24" s="181"/>
      <c r="AH24" s="181"/>
      <c r="AI24" s="181"/>
      <c r="AJ24" s="181"/>
      <c r="AK24" s="181"/>
      <c r="AL24" s="181"/>
      <c r="AM24" s="181"/>
      <c r="AN24" s="181"/>
      <c r="AO24" s="181"/>
      <c r="AP24" s="181"/>
      <c r="AQ24" s="181"/>
      <c r="AR24" s="181"/>
      <c r="AS24" s="181"/>
      <c r="AT24" s="181"/>
      <c r="AU24" s="181"/>
      <c r="AV24" s="181"/>
      <c r="AW24" s="181"/>
      <c r="AX24" s="181"/>
      <c r="AY24" s="181"/>
      <c r="AZ24" s="181"/>
      <c r="BA24" s="181"/>
      <c r="BB24" s="181"/>
      <c r="BC24" s="181"/>
      <c r="BD24" s="181"/>
      <c r="BE24" s="181"/>
      <c r="BF24" s="181"/>
      <c r="BG24" s="181"/>
      <c r="BH24" s="181"/>
      <c r="BI24" s="181"/>
      <c r="BJ24" s="181"/>
      <c r="BK24" s="181"/>
      <c r="BL24" s="181"/>
      <c r="BM24" s="181"/>
      <c r="BN24" s="181"/>
      <c r="BO24" s="181"/>
      <c r="BP24" s="181"/>
      <c r="BQ24" s="181"/>
      <c r="BR24" s="19"/>
      <c r="BV24" s="378"/>
      <c r="BW24" s="378"/>
      <c r="BX24" s="378"/>
      <c r="BY24" s="378"/>
      <c r="BZ24" s="378"/>
      <c r="CA24" s="378"/>
    </row>
    <row r="25" spans="1:79" ht="14.25" customHeight="1" thickBot="1">
      <c r="B25" s="186" t="s">
        <v>131</v>
      </c>
      <c r="C25" s="187"/>
      <c r="D25" s="187">
        <v>11345</v>
      </c>
      <c r="E25" s="187">
        <v>10926</v>
      </c>
      <c r="F25" s="187">
        <v>13372</v>
      </c>
      <c r="G25" s="187">
        <v>17743</v>
      </c>
      <c r="H25" s="187">
        <v>16319</v>
      </c>
      <c r="I25" s="187">
        <v>12658</v>
      </c>
      <c r="J25" s="187">
        <v>10672</v>
      </c>
      <c r="K25" s="187">
        <v>9702</v>
      </c>
      <c r="L25" s="187">
        <v>10126</v>
      </c>
      <c r="M25" s="187">
        <v>10436</v>
      </c>
      <c r="N25" s="187">
        <v>12629</v>
      </c>
      <c r="O25" s="187">
        <v>12466</v>
      </c>
      <c r="P25" s="187">
        <v>11789</v>
      </c>
      <c r="Q25" s="187">
        <v>7787</v>
      </c>
      <c r="R25" s="187">
        <v>9158</v>
      </c>
      <c r="S25" s="187">
        <v>9106</v>
      </c>
      <c r="T25" s="187">
        <v>10026.17</v>
      </c>
      <c r="U25" s="187">
        <v>11727</v>
      </c>
      <c r="V25" s="187">
        <v>11969</v>
      </c>
      <c r="W25" s="187">
        <v>12172</v>
      </c>
      <c r="X25" s="187">
        <v>13111</v>
      </c>
      <c r="Y25" s="187">
        <v>12687</v>
      </c>
      <c r="Z25" s="187">
        <v>12279</v>
      </c>
      <c r="AA25" s="187">
        <v>12485</v>
      </c>
      <c r="AB25" s="187">
        <v>13239</v>
      </c>
      <c r="AC25" s="187">
        <v>12751</v>
      </c>
      <c r="AD25" s="187">
        <v>13795</v>
      </c>
      <c r="AE25" s="187">
        <v>13673</v>
      </c>
      <c r="AF25" s="187">
        <v>17435</v>
      </c>
      <c r="AG25" s="187">
        <v>16876</v>
      </c>
      <c r="AH25" s="187">
        <v>20844</v>
      </c>
      <c r="AI25" s="187">
        <v>19542</v>
      </c>
      <c r="AJ25" s="187">
        <v>18159</v>
      </c>
      <c r="AK25" s="187">
        <v>15797</v>
      </c>
      <c r="AL25" s="187">
        <v>15837</v>
      </c>
      <c r="AM25" s="187">
        <v>14495</v>
      </c>
      <c r="AN25" s="187">
        <v>14247</v>
      </c>
      <c r="AO25" s="187">
        <v>14534</v>
      </c>
      <c r="AP25" s="187">
        <v>13607</v>
      </c>
      <c r="AQ25" s="187">
        <v>13132</v>
      </c>
      <c r="AR25" s="187">
        <v>13473</v>
      </c>
      <c r="AS25" s="187">
        <v>15174</v>
      </c>
      <c r="AT25" s="187">
        <v>14718</v>
      </c>
      <c r="AU25" s="187">
        <v>11582</v>
      </c>
      <c r="AV25" s="187">
        <v>12461</v>
      </c>
      <c r="AW25" s="187">
        <v>12532</v>
      </c>
      <c r="AX25" s="187">
        <v>12062</v>
      </c>
      <c r="AY25" s="187">
        <v>9755</v>
      </c>
      <c r="AZ25" s="187">
        <v>14050.734</v>
      </c>
      <c r="BA25" s="187">
        <v>14429</v>
      </c>
      <c r="BB25" s="187">
        <v>12341</v>
      </c>
      <c r="BC25" s="187">
        <v>9858</v>
      </c>
      <c r="BD25" s="187">
        <v>10763</v>
      </c>
      <c r="BE25" s="187">
        <v>10168.347</v>
      </c>
      <c r="BF25" s="187">
        <v>8690</v>
      </c>
      <c r="BG25" s="187">
        <v>7252.8270000000011</v>
      </c>
      <c r="BH25" s="187">
        <v>5176.8100000000004</v>
      </c>
      <c r="BI25" s="187">
        <v>4690.0309999999999</v>
      </c>
      <c r="BJ25" s="187">
        <v>4265.4770000000008</v>
      </c>
      <c r="BK25" s="187">
        <v>4265.4770000000008</v>
      </c>
      <c r="BL25" s="187">
        <f>BL17-BL21</f>
        <v>-5825.3370000000004</v>
      </c>
      <c r="BM25" s="187">
        <f>BM17-BM21</f>
        <v>6510.6039999999994</v>
      </c>
      <c r="BN25" s="187">
        <f t="shared" ref="BN25:BP25" si="0">BN17-BN21</f>
        <v>5475.0780000000013</v>
      </c>
      <c r="BO25" s="187">
        <f t="shared" si="0"/>
        <v>5534.8869999999988</v>
      </c>
      <c r="BP25" s="187">
        <f t="shared" si="0"/>
        <v>5098.8279999999995</v>
      </c>
      <c r="BQ25" s="187">
        <f>BQ17-BQ21</f>
        <v>5941.8279999999995</v>
      </c>
      <c r="BR25" s="19"/>
      <c r="BV25" s="378"/>
      <c r="BW25" s="378"/>
      <c r="BX25" s="378"/>
      <c r="BY25" s="378"/>
      <c r="BZ25" s="378"/>
      <c r="CA25" s="378"/>
    </row>
    <row r="26" spans="1:79" ht="14.25" customHeight="1" thickTop="1">
      <c r="B26" s="39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19"/>
      <c r="BV26" s="378"/>
      <c r="BW26" s="378"/>
      <c r="BX26" s="378"/>
      <c r="BY26" s="378"/>
      <c r="BZ26" s="378"/>
      <c r="CA26" s="378"/>
    </row>
    <row r="27" spans="1:79" ht="16">
      <c r="B27" s="485" t="s">
        <v>132</v>
      </c>
      <c r="C27" s="485"/>
      <c r="D27" s="485"/>
      <c r="E27" s="159"/>
      <c r="F27" s="159"/>
      <c r="G27" s="159"/>
      <c r="H27" s="159"/>
      <c r="I27" s="159"/>
      <c r="J27" s="159"/>
      <c r="K27" s="159"/>
      <c r="L27" s="159"/>
      <c r="M27" s="159"/>
      <c r="N27" s="159"/>
      <c r="O27" s="159"/>
      <c r="P27" s="159"/>
      <c r="Q27" s="159"/>
      <c r="R27" s="159"/>
      <c r="S27" s="159"/>
      <c r="T27" s="159"/>
      <c r="U27" s="159"/>
      <c r="V27" s="159"/>
      <c r="W27" s="159"/>
      <c r="X27" s="159"/>
      <c r="Y27" s="159"/>
      <c r="Z27" s="159"/>
      <c r="AA27" s="159"/>
      <c r="AB27" s="159"/>
      <c r="AC27" s="159"/>
      <c r="AD27" s="159"/>
      <c r="AE27" s="159"/>
      <c r="AF27" s="159"/>
      <c r="AG27" s="159"/>
      <c r="AH27" s="159"/>
      <c r="AI27" s="159"/>
      <c r="AJ27" s="159"/>
      <c r="AK27" s="159"/>
      <c r="AL27" s="159"/>
      <c r="AM27" s="159"/>
      <c r="AN27" s="159"/>
      <c r="AO27" s="159"/>
      <c r="AP27" s="159"/>
      <c r="AQ27" s="159"/>
      <c r="AR27" s="159"/>
      <c r="AS27" s="159"/>
      <c r="AT27" s="159"/>
      <c r="AU27" s="159"/>
      <c r="AV27" s="159"/>
      <c r="AW27" s="159"/>
      <c r="AX27" s="159"/>
      <c r="AY27" s="159"/>
      <c r="AZ27" s="159"/>
      <c r="BA27" s="159"/>
      <c r="BB27" s="159"/>
      <c r="BC27" s="159"/>
      <c r="BD27" s="159"/>
      <c r="BE27" s="159"/>
      <c r="BF27" s="159"/>
      <c r="BG27" s="159"/>
      <c r="BH27" s="159"/>
      <c r="BI27" s="159"/>
      <c r="BJ27" s="159"/>
      <c r="BK27" s="159"/>
      <c r="BL27" s="159"/>
      <c r="BM27" s="159"/>
      <c r="BN27" s="159"/>
      <c r="BO27" s="159"/>
      <c r="BP27" s="159"/>
      <c r="BQ27" s="159"/>
      <c r="BR27" s="19"/>
      <c r="BV27" s="378"/>
      <c r="BW27" s="378"/>
      <c r="BX27" s="378"/>
      <c r="BY27" s="378"/>
      <c r="BZ27" s="378"/>
      <c r="CA27" s="378"/>
    </row>
    <row r="28" spans="1:79" ht="16">
      <c r="B28" s="169" t="s">
        <v>15</v>
      </c>
      <c r="C28" s="167"/>
      <c r="D28" s="168">
        <v>3323</v>
      </c>
      <c r="E28" s="168">
        <v>3102</v>
      </c>
      <c r="F28" s="168">
        <v>3422</v>
      </c>
      <c r="G28" s="168">
        <v>3516</v>
      </c>
      <c r="H28" s="168">
        <v>3369</v>
      </c>
      <c r="I28" s="168">
        <v>3324</v>
      </c>
      <c r="J28" s="168">
        <v>3159</v>
      </c>
      <c r="K28" s="168">
        <v>2845</v>
      </c>
      <c r="L28" s="168">
        <v>3029</v>
      </c>
      <c r="M28" s="168">
        <v>3086</v>
      </c>
      <c r="N28" s="168">
        <v>3353</v>
      </c>
      <c r="O28" s="168">
        <v>3326</v>
      </c>
      <c r="P28" s="168">
        <v>3317</v>
      </c>
      <c r="Q28" s="168">
        <v>3293</v>
      </c>
      <c r="R28" s="168">
        <v>3268</v>
      </c>
      <c r="S28" s="168">
        <v>3204</v>
      </c>
      <c r="T28" s="168">
        <v>3118</v>
      </c>
      <c r="U28" s="168">
        <v>2943</v>
      </c>
      <c r="V28" s="168">
        <v>2889</v>
      </c>
      <c r="W28" s="168">
        <v>2892</v>
      </c>
      <c r="X28" s="168">
        <v>2675</v>
      </c>
      <c r="Y28" s="168">
        <v>2345</v>
      </c>
      <c r="Z28" s="168">
        <v>2941</v>
      </c>
      <c r="AA28" s="168">
        <v>3418</v>
      </c>
      <c r="AB28" s="168">
        <v>3935</v>
      </c>
      <c r="AC28" s="168">
        <v>3474</v>
      </c>
      <c r="AD28" s="168">
        <v>4280</v>
      </c>
      <c r="AE28" s="168">
        <v>3817</v>
      </c>
      <c r="AF28" s="168">
        <v>4062</v>
      </c>
      <c r="AG28" s="168">
        <v>4036</v>
      </c>
      <c r="AH28" s="168">
        <v>4376</v>
      </c>
      <c r="AI28" s="168">
        <v>3472</v>
      </c>
      <c r="AJ28" s="168">
        <v>2862</v>
      </c>
      <c r="AK28" s="168">
        <v>3389</v>
      </c>
      <c r="AL28" s="168">
        <v>3535</v>
      </c>
      <c r="AM28" s="168">
        <v>3395</v>
      </c>
      <c r="AN28" s="168">
        <v>3112.7579999999998</v>
      </c>
      <c r="AO28" s="168">
        <v>3114.384</v>
      </c>
      <c r="AP28" s="168">
        <v>2763.7520000000004</v>
      </c>
      <c r="AQ28" s="168">
        <v>2758</v>
      </c>
      <c r="AR28" s="168">
        <v>2942.5440000000003</v>
      </c>
      <c r="AS28" s="168">
        <v>2572.33</v>
      </c>
      <c r="AT28" s="168">
        <v>2437.8620000000001</v>
      </c>
      <c r="AU28" s="168">
        <v>3901</v>
      </c>
      <c r="AV28" s="168">
        <v>3737.6570000000002</v>
      </c>
      <c r="AW28" s="168">
        <v>3839</v>
      </c>
      <c r="AX28" s="168">
        <v>3383</v>
      </c>
      <c r="AY28" s="168">
        <v>2953</v>
      </c>
      <c r="AZ28" s="168">
        <v>3063.982</v>
      </c>
      <c r="BA28" s="168">
        <v>3023</v>
      </c>
      <c r="BB28" s="168">
        <v>3030.0720000000001</v>
      </c>
      <c r="BC28" s="168">
        <v>4148.4049999999997</v>
      </c>
      <c r="BD28" s="168">
        <v>4086.1800000000003</v>
      </c>
      <c r="BE28" s="168">
        <v>4109.6018600000007</v>
      </c>
      <c r="BF28" s="168">
        <v>4451.4600000000009</v>
      </c>
      <c r="BG28" s="168">
        <f>BG17-BG29-BG30</f>
        <v>3088.7324599999993</v>
      </c>
      <c r="BH28" s="168">
        <v>2808.8735400000005</v>
      </c>
      <c r="BI28" s="168">
        <v>3352.7659999999996</v>
      </c>
      <c r="BJ28" s="168">
        <f>BJ17*0.26</f>
        <v>3342.4580800000003</v>
      </c>
      <c r="BK28" s="168">
        <f>BK17*0.2142</f>
        <v>2753.6712336000001</v>
      </c>
      <c r="BL28" s="168">
        <f>BL17*0.2142</f>
        <v>0</v>
      </c>
      <c r="BM28" s="168">
        <f>BM17*0.26</f>
        <v>2780.7639599999998</v>
      </c>
      <c r="BN28" s="168">
        <v>3618</v>
      </c>
      <c r="BO28" s="168">
        <v>3618</v>
      </c>
      <c r="BP28" s="168">
        <v>3346.317</v>
      </c>
      <c r="BQ28" s="168">
        <f>BQ17*0.33</f>
        <v>4151.6732400000001</v>
      </c>
      <c r="BR28" s="434"/>
      <c r="BS28" s="432"/>
      <c r="BU28" s="399"/>
      <c r="BV28" s="378"/>
      <c r="BW28" s="378"/>
      <c r="BX28" s="378"/>
      <c r="BY28" s="378"/>
      <c r="BZ28" s="378"/>
      <c r="CA28" s="378"/>
    </row>
    <row r="29" spans="1:79" ht="14.25" customHeight="1">
      <c r="B29" s="398" t="s">
        <v>323</v>
      </c>
      <c r="C29" s="160"/>
      <c r="D29" s="161">
        <v>11100</v>
      </c>
      <c r="E29" s="161">
        <v>12197</v>
      </c>
      <c r="F29" s="161">
        <v>13839</v>
      </c>
      <c r="G29" s="161">
        <v>17460</v>
      </c>
      <c r="H29" s="161">
        <v>16748</v>
      </c>
      <c r="I29" s="161">
        <v>14094</v>
      </c>
      <c r="J29" s="161">
        <v>11691</v>
      </c>
      <c r="K29" s="161">
        <v>11003</v>
      </c>
      <c r="L29" s="161">
        <v>11000</v>
      </c>
      <c r="M29" s="161">
        <v>11209</v>
      </c>
      <c r="N29" s="161">
        <v>10413</v>
      </c>
      <c r="O29" s="161">
        <v>10763</v>
      </c>
      <c r="P29" s="161">
        <v>10346</v>
      </c>
      <c r="Q29" s="161">
        <v>8065</v>
      </c>
      <c r="R29" s="161">
        <v>9610</v>
      </c>
      <c r="S29" s="161">
        <v>10000</v>
      </c>
      <c r="T29" s="161">
        <v>9866</v>
      </c>
      <c r="U29" s="161">
        <v>11247</v>
      </c>
      <c r="V29" s="161">
        <v>11131</v>
      </c>
      <c r="W29" s="161">
        <v>10838</v>
      </c>
      <c r="X29" s="161">
        <v>11177</v>
      </c>
      <c r="Y29" s="161">
        <v>12510</v>
      </c>
      <c r="Z29" s="161">
        <v>12027</v>
      </c>
      <c r="AA29" s="161">
        <v>12420</v>
      </c>
      <c r="AB29" s="161">
        <v>11972</v>
      </c>
      <c r="AC29" s="161">
        <v>12377</v>
      </c>
      <c r="AD29" s="161">
        <v>13209</v>
      </c>
      <c r="AE29" s="161">
        <v>14709</v>
      </c>
      <c r="AF29" s="161">
        <v>17776</v>
      </c>
      <c r="AG29" s="161">
        <v>17142</v>
      </c>
      <c r="AH29" s="161">
        <v>21586</v>
      </c>
      <c r="AI29" s="161">
        <v>21637</v>
      </c>
      <c r="AJ29" s="161">
        <v>19480</v>
      </c>
      <c r="AK29" s="161">
        <v>16381</v>
      </c>
      <c r="AL29" s="161">
        <v>16633</v>
      </c>
      <c r="AM29" s="175">
        <v>16487</v>
      </c>
      <c r="AN29" s="175">
        <v>15918.407999999999</v>
      </c>
      <c r="AO29" s="175">
        <v>16250.696000000002</v>
      </c>
      <c r="AP29" s="175">
        <v>15406.05</v>
      </c>
      <c r="AQ29" s="175">
        <v>13333</v>
      </c>
      <c r="AR29" s="175">
        <v>13375.2</v>
      </c>
      <c r="AS29" s="175">
        <v>15162.255000000001</v>
      </c>
      <c r="AT29" s="175">
        <v>15536.822000000002</v>
      </c>
      <c r="AU29" s="175">
        <v>10924</v>
      </c>
      <c r="AV29" s="175">
        <v>11151.397000000001</v>
      </c>
      <c r="AW29" s="175">
        <v>10703</v>
      </c>
      <c r="AX29" s="175">
        <v>12011</v>
      </c>
      <c r="AY29" s="175">
        <v>13033</v>
      </c>
      <c r="AZ29" s="175">
        <v>16895.472000000002</v>
      </c>
      <c r="BA29" s="175">
        <v>17934</v>
      </c>
      <c r="BB29" s="175">
        <v>16510.891</v>
      </c>
      <c r="BC29" s="175">
        <v>13366.946</v>
      </c>
      <c r="BD29" s="175">
        <v>13679.82</v>
      </c>
      <c r="BE29" s="175">
        <v>11696.559139999999</v>
      </c>
      <c r="BF29" s="175">
        <v>12669.539999999999</v>
      </c>
      <c r="BG29" s="175">
        <f>BG17*0.78</f>
        <v>10950.960540000002</v>
      </c>
      <c r="BH29" s="175">
        <v>9958.7334599999995</v>
      </c>
      <c r="BI29" s="175">
        <v>8839</v>
      </c>
      <c r="BJ29" s="175">
        <f>BJ17*0.72</f>
        <v>9256.0377599999993</v>
      </c>
      <c r="BK29" s="175">
        <f>BK17*0.76</f>
        <v>9770.2620800000004</v>
      </c>
      <c r="BL29" s="175">
        <f>BL17*0.76</f>
        <v>0</v>
      </c>
      <c r="BM29" s="175">
        <f>0.69*BM17</f>
        <v>7379.7197399999986</v>
      </c>
      <c r="BN29" s="175">
        <v>7461</v>
      </c>
      <c r="BO29" s="175">
        <v>7461</v>
      </c>
      <c r="BP29" s="175">
        <v>7377.5630000000001</v>
      </c>
      <c r="BQ29" s="175">
        <f>BQ17*0.65</f>
        <v>8177.5382</v>
      </c>
      <c r="BR29" s="434"/>
      <c r="BS29" s="431"/>
      <c r="BU29" s="399"/>
      <c r="BV29" s="378"/>
      <c r="BW29" s="378"/>
      <c r="BX29" s="378"/>
      <c r="BY29" s="378"/>
      <c r="BZ29" s="378"/>
      <c r="CA29" s="378"/>
    </row>
    <row r="30" spans="1:79" ht="16.5" hidden="1" thickBot="1">
      <c r="B30" s="166" t="s">
        <v>20</v>
      </c>
      <c r="C30" s="162"/>
      <c r="D30" s="163">
        <v>955</v>
      </c>
      <c r="E30" s="163">
        <v>959</v>
      </c>
      <c r="F30" s="163">
        <v>1159</v>
      </c>
      <c r="G30" s="163">
        <v>1562</v>
      </c>
      <c r="H30" s="163">
        <v>1211</v>
      </c>
      <c r="I30" s="163">
        <v>933</v>
      </c>
      <c r="J30" s="163">
        <v>799</v>
      </c>
      <c r="K30" s="163">
        <v>242</v>
      </c>
      <c r="L30" s="163">
        <v>131</v>
      </c>
      <c r="M30" s="163">
        <v>131</v>
      </c>
      <c r="N30" s="163">
        <v>171</v>
      </c>
      <c r="O30" s="163">
        <v>183</v>
      </c>
      <c r="P30" s="163">
        <v>134</v>
      </c>
      <c r="Q30" s="163">
        <v>109</v>
      </c>
      <c r="R30" s="163">
        <v>135</v>
      </c>
      <c r="S30" s="163">
        <v>122</v>
      </c>
      <c r="T30" s="163">
        <v>131</v>
      </c>
      <c r="U30" s="163">
        <v>148</v>
      </c>
      <c r="V30" s="163">
        <v>133</v>
      </c>
      <c r="W30" s="163">
        <v>120</v>
      </c>
      <c r="X30" s="163">
        <v>135</v>
      </c>
      <c r="Y30" s="163">
        <v>135</v>
      </c>
      <c r="Z30" s="163">
        <v>163</v>
      </c>
      <c r="AA30" s="163">
        <v>117</v>
      </c>
      <c r="AB30" s="163">
        <v>185</v>
      </c>
      <c r="AC30" s="163">
        <v>157</v>
      </c>
      <c r="AD30" s="163">
        <v>170</v>
      </c>
      <c r="AE30" s="163">
        <v>169</v>
      </c>
      <c r="AF30" s="163">
        <v>282</v>
      </c>
      <c r="AG30" s="163"/>
      <c r="AH30" s="163"/>
      <c r="AI30" s="163"/>
      <c r="AJ30" s="176"/>
      <c r="AK30" s="177"/>
      <c r="AL30" s="177"/>
      <c r="AM30" s="178"/>
      <c r="AN30" s="178"/>
      <c r="AO30" s="178"/>
      <c r="AP30" s="178"/>
      <c r="AQ30" s="178"/>
      <c r="AR30" s="178"/>
      <c r="AS30" s="178"/>
      <c r="AT30" s="178"/>
      <c r="AU30" s="178">
        <v>81.876000000000005</v>
      </c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380">
        <v>0</v>
      </c>
      <c r="BI30" s="380">
        <v>253</v>
      </c>
      <c r="BJ30" s="178"/>
      <c r="BK30" s="178"/>
      <c r="BL30" s="380"/>
      <c r="BM30" s="380"/>
      <c r="BN30" s="380"/>
      <c r="BO30" s="380"/>
      <c r="BP30" s="380"/>
      <c r="BQ30" s="380"/>
      <c r="BR30" s="434"/>
      <c r="BV30" s="378"/>
      <c r="BW30" s="378"/>
      <c r="BX30" s="378"/>
      <c r="BY30" s="378"/>
      <c r="BZ30" s="378"/>
      <c r="CA30" s="378"/>
    </row>
    <row r="31" spans="1:79" ht="14.25" customHeight="1" thickBot="1">
      <c r="B31" s="397" t="s">
        <v>21</v>
      </c>
      <c r="C31" s="189"/>
      <c r="D31" s="190"/>
      <c r="E31" s="190"/>
      <c r="F31" s="190"/>
      <c r="G31" s="190"/>
      <c r="H31" s="190">
        <v>2032</v>
      </c>
      <c r="I31" s="190">
        <v>1503</v>
      </c>
      <c r="J31" s="190">
        <v>1227</v>
      </c>
      <c r="K31" s="190">
        <v>673</v>
      </c>
      <c r="L31" s="190">
        <v>602</v>
      </c>
      <c r="M31" s="190">
        <v>458</v>
      </c>
      <c r="N31" s="190">
        <v>540</v>
      </c>
      <c r="O31" s="190">
        <v>581</v>
      </c>
      <c r="P31" s="190">
        <v>572</v>
      </c>
      <c r="Q31" s="190">
        <v>550</v>
      </c>
      <c r="R31" s="190">
        <v>646</v>
      </c>
      <c r="S31" s="190">
        <v>480</v>
      </c>
      <c r="T31" s="190">
        <v>477</v>
      </c>
      <c r="U31" s="190">
        <v>702</v>
      </c>
      <c r="V31" s="190">
        <v>948</v>
      </c>
      <c r="W31" s="190">
        <v>939</v>
      </c>
      <c r="X31" s="190">
        <v>1091</v>
      </c>
      <c r="Y31" s="190">
        <v>804</v>
      </c>
      <c r="Z31" s="190">
        <v>823</v>
      </c>
      <c r="AA31" s="190">
        <v>869</v>
      </c>
      <c r="AB31" s="190">
        <v>852</v>
      </c>
      <c r="AC31" s="190">
        <v>863</v>
      </c>
      <c r="AD31" s="190">
        <v>976</v>
      </c>
      <c r="AE31" s="190">
        <v>996</v>
      </c>
      <c r="AF31" s="190">
        <v>1444</v>
      </c>
      <c r="AG31" s="190">
        <v>1388</v>
      </c>
      <c r="AH31" s="190">
        <v>1622</v>
      </c>
      <c r="AI31" s="190">
        <v>1352</v>
      </c>
      <c r="AJ31" s="190">
        <v>1342</v>
      </c>
      <c r="AK31" s="190">
        <v>904</v>
      </c>
      <c r="AL31" s="190">
        <v>930</v>
      </c>
      <c r="AM31" s="190">
        <v>701</v>
      </c>
      <c r="AN31" s="190">
        <v>669.83400000000006</v>
      </c>
      <c r="AO31" s="191">
        <v>598.91999999999996</v>
      </c>
      <c r="AP31" s="191">
        <v>504.19800000000004</v>
      </c>
      <c r="AQ31" s="191">
        <v>418</v>
      </c>
      <c r="AR31" s="191">
        <v>401.25600000000003</v>
      </c>
      <c r="AS31" s="191">
        <v>380.41500000000002</v>
      </c>
      <c r="AT31" s="191">
        <v>218.316</v>
      </c>
      <c r="AU31" s="191">
        <v>82</v>
      </c>
      <c r="AV31" s="191">
        <v>103.977</v>
      </c>
      <c r="AW31" s="191">
        <v>132</v>
      </c>
      <c r="AX31" s="191">
        <v>100</v>
      </c>
      <c r="AY31" s="191">
        <v>64</v>
      </c>
      <c r="AZ31" s="191">
        <v>69.98</v>
      </c>
      <c r="BA31" s="191">
        <v>20</v>
      </c>
      <c r="BB31" s="380">
        <v>0</v>
      </c>
      <c r="BC31" s="380">
        <v>0</v>
      </c>
      <c r="BD31" s="380">
        <v>0</v>
      </c>
      <c r="BE31" s="380">
        <v>0</v>
      </c>
      <c r="BF31" s="380">
        <v>0</v>
      </c>
      <c r="BG31" s="380">
        <v>140.39693000000003</v>
      </c>
      <c r="BH31" s="394" t="s">
        <v>80</v>
      </c>
      <c r="BI31" s="380">
        <v>253</v>
      </c>
      <c r="BJ31" s="380">
        <v>257.11216000000002</v>
      </c>
      <c r="BK31" s="380">
        <v>325.27066199999996</v>
      </c>
      <c r="BL31" s="380">
        <v>316.3452552</v>
      </c>
      <c r="BM31" s="380">
        <f>0.05*BM17</f>
        <v>534.76229999999998</v>
      </c>
      <c r="BN31" s="380">
        <v>399</v>
      </c>
      <c r="BO31" s="380">
        <v>399</v>
      </c>
      <c r="BP31" s="380">
        <v>279.19900000000001</v>
      </c>
      <c r="BQ31" s="380">
        <f>BQ17*0.02</f>
        <v>251.61655999999999</v>
      </c>
      <c r="BR31" s="434"/>
      <c r="BS31" s="431"/>
      <c r="BU31" s="399"/>
      <c r="BV31" s="378"/>
      <c r="BW31" s="378"/>
      <c r="BX31" s="378"/>
      <c r="BY31" s="378"/>
      <c r="BZ31" s="378"/>
      <c r="CA31" s="378"/>
    </row>
    <row r="32" spans="1:79" ht="14.25" hidden="1" customHeight="1" thickTop="1" thickBot="1">
      <c r="B32" s="52" t="s">
        <v>21</v>
      </c>
      <c r="C32" s="53"/>
      <c r="D32" s="56">
        <v>51</v>
      </c>
      <c r="E32" s="56">
        <v>225</v>
      </c>
      <c r="F32" s="56">
        <v>592</v>
      </c>
      <c r="G32" s="56">
        <v>696</v>
      </c>
      <c r="H32" s="56">
        <v>821</v>
      </c>
      <c r="I32" s="56">
        <v>570</v>
      </c>
      <c r="J32" s="56">
        <v>428</v>
      </c>
      <c r="K32" s="56">
        <v>431</v>
      </c>
      <c r="L32" s="56">
        <v>471</v>
      </c>
      <c r="M32" s="56">
        <v>327</v>
      </c>
      <c r="N32" s="56">
        <v>369</v>
      </c>
      <c r="O32" s="56">
        <v>398</v>
      </c>
      <c r="P32" s="56">
        <v>438</v>
      </c>
      <c r="Q32" s="56">
        <v>441</v>
      </c>
      <c r="R32" s="56">
        <v>511</v>
      </c>
      <c r="S32" s="56">
        <v>358</v>
      </c>
      <c r="T32" s="56">
        <v>346</v>
      </c>
      <c r="U32" s="56">
        <v>554</v>
      </c>
      <c r="V32" s="56">
        <v>815</v>
      </c>
      <c r="W32" s="56">
        <v>819</v>
      </c>
      <c r="X32" s="56">
        <v>956</v>
      </c>
      <c r="Y32" s="56">
        <v>669</v>
      </c>
      <c r="Z32" s="56">
        <v>660</v>
      </c>
      <c r="AA32" s="56">
        <v>752</v>
      </c>
      <c r="AB32" s="56">
        <v>667</v>
      </c>
      <c r="AC32" s="56">
        <v>706</v>
      </c>
      <c r="AD32" s="56">
        <v>806</v>
      </c>
      <c r="AE32" s="56">
        <v>827</v>
      </c>
      <c r="AF32" s="56">
        <v>1162</v>
      </c>
      <c r="AG32" s="56"/>
      <c r="AH32" s="56"/>
      <c r="AI32" s="56"/>
      <c r="AJ32" s="40"/>
      <c r="AK32" s="40"/>
      <c r="AL32" s="40"/>
      <c r="AM32" s="40"/>
      <c r="BR32" s="19"/>
    </row>
    <row r="33" spans="2:76" ht="15" thickTop="1">
      <c r="B33" s="39"/>
      <c r="C33" s="54"/>
      <c r="D33" s="54"/>
      <c r="E33" s="54"/>
      <c r="F33" s="54"/>
      <c r="G33" s="54"/>
      <c r="H33" s="54"/>
      <c r="I33" s="54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O33" s="61"/>
      <c r="AP33" s="62"/>
      <c r="AW33" s="54"/>
      <c r="AX33" s="54"/>
      <c r="BD33" s="386"/>
      <c r="BL33" s="419"/>
      <c r="BM33" s="419"/>
      <c r="BN33" s="419"/>
      <c r="BO33" s="419"/>
      <c r="BP33" s="419"/>
      <c r="BQ33" s="419"/>
      <c r="BR33" s="19"/>
      <c r="BS33" s="386"/>
      <c r="BU33" s="400"/>
    </row>
    <row r="34" spans="2:76" ht="16">
      <c r="B34" s="203" t="s">
        <v>328</v>
      </c>
      <c r="C34" s="170"/>
      <c r="D34" s="173"/>
      <c r="E34" s="173"/>
      <c r="F34" s="173"/>
      <c r="G34" s="173"/>
      <c r="H34" s="173"/>
      <c r="I34" s="55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40"/>
      <c r="AJ34" s="40"/>
      <c r="AK34" s="40"/>
      <c r="AL34" s="40"/>
      <c r="AM34" s="40"/>
      <c r="BR34" s="19"/>
      <c r="BS34" s="386"/>
      <c r="BU34" s="399"/>
      <c r="BX34" s="390"/>
    </row>
    <row r="35" spans="2:76" ht="14.25" hidden="1" customHeight="1">
      <c r="B35" s="172">
        <v>2022</v>
      </c>
      <c r="C35" s="383">
        <v>1.8</v>
      </c>
      <c r="D35" s="173"/>
      <c r="E35" s="173"/>
      <c r="F35" s="173"/>
      <c r="G35" s="173"/>
      <c r="H35" s="173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BX35" s="386"/>
    </row>
    <row r="36" spans="2:76" ht="16">
      <c r="B36" s="172">
        <v>2024</v>
      </c>
      <c r="C36" s="383">
        <v>0.8</v>
      </c>
      <c r="D36" s="173"/>
      <c r="E36" s="173"/>
      <c r="F36" s="173"/>
      <c r="G36" s="173"/>
      <c r="H36" s="173"/>
      <c r="I36" s="57"/>
      <c r="J36" s="57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BU36" s="399"/>
      <c r="BX36" s="390"/>
    </row>
    <row r="37" spans="2:76" ht="14.25" customHeight="1">
      <c r="B37" s="171">
        <v>2025</v>
      </c>
      <c r="C37" s="384">
        <v>1.1000000000000001</v>
      </c>
      <c r="D37" s="173"/>
      <c r="E37" s="173"/>
      <c r="F37" s="173"/>
      <c r="G37" s="173"/>
      <c r="H37" s="173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0"/>
    </row>
    <row r="38" spans="2:76" ht="16">
      <c r="B38" s="172">
        <v>2026</v>
      </c>
      <c r="C38" s="383">
        <v>1</v>
      </c>
      <c r="D38" s="173"/>
      <c r="E38" s="173"/>
      <c r="F38" s="173"/>
      <c r="G38" s="173"/>
      <c r="H38" s="173"/>
      <c r="I38" s="57"/>
      <c r="J38" s="57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</row>
    <row r="39" spans="2:76" ht="16">
      <c r="B39" s="171">
        <v>2027</v>
      </c>
      <c r="C39" s="384">
        <v>2.2999999999999998</v>
      </c>
      <c r="D39" s="173"/>
      <c r="E39" s="173"/>
      <c r="F39" s="173"/>
      <c r="G39" s="173"/>
      <c r="H39" s="173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40"/>
      <c r="AJ39" s="40"/>
      <c r="AK39" s="40"/>
      <c r="AL39" s="40"/>
      <c r="AM39" s="40"/>
      <c r="BE39" s="19"/>
    </row>
    <row r="40" spans="2:76" ht="16">
      <c r="B40" s="172">
        <v>2028</v>
      </c>
      <c r="C40" s="383">
        <v>0</v>
      </c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0"/>
      <c r="AM40" s="40"/>
    </row>
    <row r="41" spans="2:76" ht="16">
      <c r="B41" s="171">
        <v>2029</v>
      </c>
      <c r="C41" s="384">
        <v>1.5</v>
      </c>
      <c r="D41" s="173"/>
      <c r="E41" s="173"/>
      <c r="F41" s="173"/>
      <c r="G41" s="173"/>
      <c r="H41" s="173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BE41" s="19"/>
    </row>
    <row r="42" spans="2:76" ht="16">
      <c r="B42" s="172">
        <v>2030</v>
      </c>
      <c r="C42" s="383">
        <v>2.8</v>
      </c>
      <c r="D42" s="173"/>
      <c r="E42" s="173"/>
      <c r="F42" s="173"/>
      <c r="G42" s="173"/>
      <c r="H42" s="173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40"/>
      <c r="AG42" s="40"/>
      <c r="AH42" s="40"/>
      <c r="AI42" s="40"/>
      <c r="AJ42" s="40"/>
      <c r="AK42" s="40"/>
      <c r="AL42" s="40"/>
      <c r="AM42" s="40"/>
      <c r="BE42" s="19"/>
    </row>
    <row r="43" spans="2:76" ht="16">
      <c r="B43" s="171" t="s">
        <v>344</v>
      </c>
      <c r="C43" s="384">
        <v>3</v>
      </c>
      <c r="D43" s="173"/>
      <c r="E43" s="173"/>
      <c r="F43" s="173"/>
      <c r="G43" s="173"/>
      <c r="H43" s="173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BE43" s="19"/>
    </row>
    <row r="44" spans="2:76" ht="16">
      <c r="B44" s="172" t="s">
        <v>388</v>
      </c>
      <c r="C44" s="460">
        <v>5.45E-2</v>
      </c>
      <c r="D44" s="173"/>
      <c r="E44" s="173"/>
      <c r="F44" s="173"/>
      <c r="G44" s="173"/>
      <c r="H44" s="173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BE44" s="19"/>
    </row>
    <row r="45" spans="2:76" ht="16">
      <c r="B45" s="171" t="s">
        <v>389</v>
      </c>
      <c r="C45" s="422" t="s">
        <v>390</v>
      </c>
      <c r="D45" s="173"/>
      <c r="E45" s="173"/>
      <c r="F45" s="173"/>
      <c r="G45" s="173"/>
      <c r="H45" s="173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BE45" s="19"/>
    </row>
    <row r="46" spans="2:76" ht="16">
      <c r="B46" s="172" t="s">
        <v>108</v>
      </c>
      <c r="C46" s="421">
        <f>BQ28/BQ17</f>
        <v>0.33</v>
      </c>
      <c r="D46" s="173"/>
      <c r="E46" s="173"/>
      <c r="F46" s="173"/>
      <c r="G46" s="173"/>
      <c r="H46" s="173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BE46" s="19"/>
    </row>
    <row r="47" spans="2:76" ht="16">
      <c r="B47" s="171" t="s">
        <v>109</v>
      </c>
      <c r="C47" s="422">
        <f>C46*-1+(1)</f>
        <v>0.66999999999999993</v>
      </c>
      <c r="D47" s="173"/>
      <c r="E47" s="173"/>
      <c r="F47" s="173"/>
      <c r="G47" s="173"/>
      <c r="H47" s="173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BE47" s="19"/>
    </row>
    <row r="48" spans="2:76" ht="14.5">
      <c r="B48" s="174"/>
      <c r="C48" s="58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40"/>
      <c r="AH48" s="40"/>
      <c r="AI48" s="40"/>
      <c r="AJ48" s="40"/>
      <c r="AK48" s="40"/>
      <c r="AL48" s="40"/>
      <c r="AM48" s="40"/>
    </row>
    <row r="49" spans="2:3" ht="14.5">
      <c r="B49" s="40"/>
      <c r="C49" s="40"/>
    </row>
    <row r="50" spans="2:3" ht="14.5">
      <c r="B50" s="382"/>
      <c r="C50" s="382"/>
    </row>
    <row r="51" spans="2:3" ht="14.5">
      <c r="B51" s="59"/>
      <c r="C51" s="40"/>
    </row>
    <row r="52" spans="2:3" ht="14.5">
      <c r="B52" s="59"/>
      <c r="C52" s="40"/>
    </row>
  </sheetData>
  <mergeCells count="2">
    <mergeCell ref="B6:C6"/>
    <mergeCell ref="B27:D27"/>
  </mergeCells>
  <phoneticPr fontId="0" type="noConversion"/>
  <pageMargins left="0.19" right="0.18" top="0.57999999999999996" bottom="0.98425196850393704" header="0.51181102362204722" footer="0.51181102362204722"/>
  <pageSetup paperSize="9" fitToHeight="2" orientation="landscape" r:id="rId1"/>
  <headerFooter alignWithMargins="0">
    <oddFooter>&amp;C&amp;1#&amp;"Calibri"&amp;10&amp;K0000FFThis content is Internal.</oddFooter>
  </headerFooter>
  <customProperties>
    <customPr name="_pios_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7">
    <pageSetUpPr fitToPage="1"/>
  </sheetPr>
  <dimension ref="B2:BR100"/>
  <sheetViews>
    <sheetView zoomScale="70" zoomScaleNormal="70" workbookViewId="0">
      <selection activeCell="BP65" sqref="BP65"/>
    </sheetView>
  </sheetViews>
  <sheetFormatPr defaultColWidth="9.1796875" defaultRowHeight="13.5"/>
  <cols>
    <col min="1" max="1" width="1.81640625" style="192" customWidth="1"/>
    <col min="2" max="2" width="53.6328125" style="192" customWidth="1"/>
    <col min="3" max="3" width="10.54296875" style="192" hidden="1" customWidth="1"/>
    <col min="4" max="5" width="11.1796875" style="192" hidden="1" customWidth="1"/>
    <col min="6" max="12" width="10.54296875" style="192" hidden="1" customWidth="1"/>
    <col min="13" max="13" width="12.81640625" style="192" hidden="1" customWidth="1"/>
    <col min="14" max="20" width="10.54296875" style="192" hidden="1" customWidth="1"/>
    <col min="21" max="22" width="10.453125" style="192" hidden="1" customWidth="1"/>
    <col min="23" max="24" width="10.1796875" style="192" hidden="1" customWidth="1"/>
    <col min="25" max="34" width="11.1796875" style="192" hidden="1" customWidth="1"/>
    <col min="35" max="35" width="10.1796875" style="192" hidden="1" customWidth="1"/>
    <col min="36" max="36" width="14" style="192" hidden="1" customWidth="1"/>
    <col min="37" max="37" width="12.54296875" style="192" hidden="1" customWidth="1"/>
    <col min="38" max="38" width="12.1796875" style="192" hidden="1" customWidth="1"/>
    <col min="39" max="39" width="11.453125" style="192" hidden="1" customWidth="1"/>
    <col min="40" max="40" width="10.81640625" style="192" hidden="1" customWidth="1"/>
    <col min="41" max="41" width="9.1796875" style="192" hidden="1" customWidth="1"/>
    <col min="42" max="43" width="9.54296875" style="192" hidden="1" customWidth="1"/>
    <col min="44" max="47" width="9.81640625" style="192" hidden="1" customWidth="1"/>
    <col min="48" max="48" width="9.1796875" style="192" hidden="1" customWidth="1"/>
    <col min="49" max="49" width="11.1796875" style="192" hidden="1" customWidth="1"/>
    <col min="50" max="50" width="10.453125" style="192" hidden="1" customWidth="1"/>
    <col min="51" max="51" width="7.7265625" style="192" hidden="1" customWidth="1"/>
    <col min="52" max="63" width="10.453125" style="192" hidden="1" customWidth="1"/>
    <col min="64" max="68" width="10.453125" style="192" customWidth="1"/>
    <col min="69" max="70" width="9.7265625" style="192" bestFit="1" customWidth="1"/>
    <col min="71" max="16384" width="9.1796875" style="192"/>
  </cols>
  <sheetData>
    <row r="2" spans="2:68" ht="12.65" customHeight="1">
      <c r="T2" s="193"/>
    </row>
    <row r="3" spans="2:68" ht="19.5" customHeight="1"/>
    <row r="4" spans="2:68" ht="34.5" customHeight="1">
      <c r="B4" s="458" t="s">
        <v>69</v>
      </c>
      <c r="C4" s="194"/>
      <c r="D4" s="194"/>
      <c r="E4" s="194"/>
      <c r="F4" s="194"/>
      <c r="G4" s="194"/>
      <c r="H4" s="194"/>
      <c r="I4" s="194"/>
      <c r="J4" s="194"/>
      <c r="K4" s="194"/>
      <c r="L4" s="194"/>
      <c r="M4" s="194"/>
      <c r="N4" s="194"/>
      <c r="O4" s="194"/>
      <c r="P4" s="194"/>
      <c r="Q4" s="194"/>
      <c r="R4" s="19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</row>
    <row r="5" spans="2:68" ht="20.25" customHeight="1" thickBot="1">
      <c r="B5" s="195" t="s">
        <v>65</v>
      </c>
      <c r="C5" s="197" t="s">
        <v>0</v>
      </c>
      <c r="D5" s="197" t="s">
        <v>3</v>
      </c>
      <c r="E5" s="197" t="s">
        <v>4</v>
      </c>
      <c r="F5" s="197" t="s">
        <v>5</v>
      </c>
      <c r="G5" s="197" t="s">
        <v>6</v>
      </c>
      <c r="H5" s="197" t="s">
        <v>11</v>
      </c>
      <c r="I5" s="197" t="s">
        <v>72</v>
      </c>
      <c r="J5" s="197" t="s">
        <v>83</v>
      </c>
      <c r="K5" s="197" t="s">
        <v>84</v>
      </c>
      <c r="L5" s="197" t="s">
        <v>85</v>
      </c>
      <c r="M5" s="197" t="s">
        <v>87</v>
      </c>
      <c r="N5" s="197" t="s">
        <v>92</v>
      </c>
      <c r="O5" s="197" t="s">
        <v>93</v>
      </c>
      <c r="P5" s="197" t="s">
        <v>94</v>
      </c>
      <c r="Q5" s="197" t="s">
        <v>95</v>
      </c>
      <c r="R5" s="197" t="s">
        <v>96</v>
      </c>
      <c r="S5" s="197" t="s">
        <v>97</v>
      </c>
      <c r="T5" s="197" t="s">
        <v>99</v>
      </c>
      <c r="U5" s="197" t="s">
        <v>106</v>
      </c>
      <c r="V5" s="197" t="s">
        <v>107</v>
      </c>
      <c r="W5" s="197" t="s">
        <v>110</v>
      </c>
      <c r="X5" s="197" t="s">
        <v>111</v>
      </c>
      <c r="Y5" s="197" t="s">
        <v>114</v>
      </c>
      <c r="Z5" s="197" t="s">
        <v>115</v>
      </c>
      <c r="AA5" s="197" t="s">
        <v>116</v>
      </c>
      <c r="AB5" s="197" t="s">
        <v>124</v>
      </c>
      <c r="AC5" s="197" t="s">
        <v>125</v>
      </c>
      <c r="AD5" s="197" t="s">
        <v>126</v>
      </c>
      <c r="AE5" s="197" t="s">
        <v>128</v>
      </c>
      <c r="AF5" s="199" t="s">
        <v>129</v>
      </c>
      <c r="AG5" s="199" t="s">
        <v>133</v>
      </c>
      <c r="AH5" s="199" t="s">
        <v>139</v>
      </c>
      <c r="AI5" s="199" t="s">
        <v>141</v>
      </c>
      <c r="AJ5" s="199" t="s">
        <v>142</v>
      </c>
      <c r="AK5" s="199" t="s">
        <v>154</v>
      </c>
      <c r="AL5" s="199" t="s">
        <v>155</v>
      </c>
      <c r="AM5" s="199" t="s">
        <v>158</v>
      </c>
      <c r="AN5" s="199" t="s">
        <v>161</v>
      </c>
      <c r="AO5" s="199" t="s">
        <v>164</v>
      </c>
      <c r="AP5" s="199" t="s">
        <v>165</v>
      </c>
      <c r="AQ5" s="199" t="s">
        <v>167</v>
      </c>
      <c r="AR5" s="199" t="s">
        <v>168</v>
      </c>
      <c r="AS5" s="199" t="s">
        <v>169</v>
      </c>
      <c r="AT5" s="199" t="s">
        <v>181</v>
      </c>
      <c r="AU5" s="199" t="s">
        <v>189</v>
      </c>
      <c r="AV5" s="199" t="s">
        <v>207</v>
      </c>
      <c r="AW5" s="199" t="s">
        <v>209</v>
      </c>
      <c r="AX5" s="199" t="s">
        <v>212</v>
      </c>
      <c r="AY5" s="199" t="s">
        <v>217</v>
      </c>
      <c r="AZ5" s="199" t="s">
        <v>219</v>
      </c>
      <c r="BA5" s="199" t="s">
        <v>300</v>
      </c>
      <c r="BB5" s="199" t="s">
        <v>303</v>
      </c>
      <c r="BC5" s="199" t="s">
        <v>305</v>
      </c>
      <c r="BD5" s="199" t="s">
        <v>307</v>
      </c>
      <c r="BE5" s="199" t="s">
        <v>308</v>
      </c>
      <c r="BF5" s="199" t="s">
        <v>309</v>
      </c>
      <c r="BG5" s="199" t="s">
        <v>315</v>
      </c>
      <c r="BH5" s="199" t="s">
        <v>317</v>
      </c>
      <c r="BI5" s="199" t="s">
        <v>320</v>
      </c>
      <c r="BJ5" s="199" t="s">
        <v>325</v>
      </c>
      <c r="BK5" s="199" t="s">
        <v>333</v>
      </c>
      <c r="BL5" s="199" t="s">
        <v>341</v>
      </c>
      <c r="BM5" s="199" t="s">
        <v>342</v>
      </c>
      <c r="BN5" s="199" t="s">
        <v>343</v>
      </c>
      <c r="BO5" s="199" t="s">
        <v>345</v>
      </c>
      <c r="BP5" s="199" t="s">
        <v>385</v>
      </c>
    </row>
    <row r="6" spans="2:68" ht="9" customHeight="1" thickTop="1">
      <c r="B6" s="200"/>
      <c r="C6" s="201"/>
      <c r="D6" s="201"/>
      <c r="E6" s="201"/>
      <c r="F6" s="201"/>
      <c r="G6" s="201"/>
      <c r="H6" s="201"/>
      <c r="I6" s="201"/>
      <c r="J6" s="201"/>
      <c r="K6" s="201"/>
      <c r="L6" s="201"/>
      <c r="M6" s="201"/>
      <c r="N6" s="201"/>
      <c r="O6" s="201"/>
      <c r="P6" s="201"/>
      <c r="Q6" s="201"/>
      <c r="R6" s="201"/>
      <c r="S6" s="201"/>
      <c r="T6" s="201"/>
      <c r="U6" s="201"/>
      <c r="V6" s="201"/>
      <c r="W6" s="201"/>
      <c r="X6" s="201"/>
      <c r="Y6" s="201"/>
      <c r="Z6" s="201"/>
      <c r="AA6" s="201"/>
      <c r="AB6" s="201"/>
      <c r="AC6" s="201"/>
      <c r="AD6" s="201"/>
      <c r="AE6" s="201"/>
      <c r="AF6" s="201"/>
      <c r="AG6" s="201"/>
      <c r="AH6" s="201"/>
      <c r="AI6" s="201"/>
      <c r="AJ6" s="201"/>
      <c r="AK6" s="201"/>
      <c r="AL6" s="201"/>
      <c r="AM6" s="201"/>
      <c r="AN6" s="201"/>
      <c r="AO6" s="201"/>
      <c r="AP6" s="201"/>
      <c r="AQ6" s="201"/>
      <c r="AR6" s="201"/>
      <c r="AS6" s="201"/>
      <c r="AT6" s="201"/>
      <c r="AU6" s="201"/>
    </row>
    <row r="7" spans="2:68" s="205" customFormat="1" ht="15">
      <c r="B7" s="203" t="s">
        <v>22</v>
      </c>
      <c r="C7" s="204">
        <v>8944</v>
      </c>
      <c r="D7" s="204">
        <v>11100</v>
      </c>
      <c r="E7" s="204">
        <v>12444</v>
      </c>
      <c r="F7" s="204">
        <v>9420</v>
      </c>
      <c r="G7" s="204">
        <v>6968</v>
      </c>
      <c r="H7" s="204">
        <v>6402</v>
      </c>
      <c r="I7" s="204">
        <v>6808</v>
      </c>
      <c r="J7" s="204">
        <v>6363</v>
      </c>
      <c r="K7" s="204">
        <v>7108</v>
      </c>
      <c r="L7" s="204">
        <v>8296</v>
      </c>
      <c r="M7" s="204">
        <v>8190</v>
      </c>
      <c r="N7" s="204">
        <v>7799.8</v>
      </c>
      <c r="O7" s="204">
        <v>8364</v>
      </c>
      <c r="P7" s="204">
        <v>9010</v>
      </c>
      <c r="Q7" s="204">
        <v>8967</v>
      </c>
      <c r="R7" s="204">
        <v>9066</v>
      </c>
      <c r="S7" s="204">
        <v>9199</v>
      </c>
      <c r="T7" s="204">
        <v>9975</v>
      </c>
      <c r="U7" s="204">
        <v>9819</v>
      </c>
      <c r="V7" s="204">
        <v>8988</v>
      </c>
      <c r="W7" s="204">
        <v>9166</v>
      </c>
      <c r="X7" s="204">
        <v>9882</v>
      </c>
      <c r="Y7" s="204">
        <v>10494</v>
      </c>
      <c r="Z7" s="204">
        <v>10321</v>
      </c>
      <c r="AA7" s="204">
        <v>10554</v>
      </c>
      <c r="AB7" s="204">
        <v>10443</v>
      </c>
      <c r="AC7" s="204">
        <v>10706</v>
      </c>
      <c r="AD7" s="204">
        <v>10844</v>
      </c>
      <c r="AE7" s="204">
        <v>10447</v>
      </c>
      <c r="AF7" s="204">
        <v>10759</v>
      </c>
      <c r="AG7" s="204">
        <v>11925</v>
      </c>
      <c r="AH7" s="204">
        <v>10449</v>
      </c>
      <c r="AI7" s="204">
        <v>10085</v>
      </c>
      <c r="AJ7" s="204">
        <v>10249</v>
      </c>
      <c r="AK7" s="204">
        <v>8699</v>
      </c>
      <c r="AL7" s="204">
        <v>8619</v>
      </c>
      <c r="AM7" s="204">
        <v>8459</v>
      </c>
      <c r="AN7" s="204">
        <v>9166</v>
      </c>
      <c r="AO7" s="204">
        <v>9476</v>
      </c>
      <c r="AP7" s="204">
        <v>9817</v>
      </c>
      <c r="AQ7" s="204">
        <v>10389</v>
      </c>
      <c r="AR7" s="204">
        <v>12035</v>
      </c>
      <c r="AS7" s="204">
        <v>12836</v>
      </c>
      <c r="AT7" s="204">
        <v>10900</v>
      </c>
      <c r="AU7" s="204">
        <v>10026</v>
      </c>
      <c r="AV7" s="204">
        <v>10154</v>
      </c>
      <c r="AW7" s="204">
        <v>9931</v>
      </c>
      <c r="AX7" s="204">
        <v>9533</v>
      </c>
      <c r="AY7" s="204">
        <v>9228</v>
      </c>
      <c r="AZ7" s="204">
        <v>8745</v>
      </c>
      <c r="BA7" s="204">
        <v>12222</v>
      </c>
      <c r="BB7" s="204">
        <v>13620</v>
      </c>
      <c r="BC7" s="204">
        <v>16342.9843191</v>
      </c>
      <c r="BD7" s="204">
        <v>19130.151599260003</v>
      </c>
      <c r="BE7" s="204">
        <v>21317.021469619998</v>
      </c>
      <c r="BF7" s="204">
        <v>21554.923653219994</v>
      </c>
      <c r="BG7" s="204">
        <v>20330.4908406</v>
      </c>
      <c r="BH7" s="204">
        <v>22968.442129699997</v>
      </c>
      <c r="BI7" s="204">
        <v>21149.232397260006</v>
      </c>
      <c r="BJ7" s="204">
        <v>17964.044471220004</v>
      </c>
      <c r="BK7" s="204">
        <v>18872.302659009998</v>
      </c>
      <c r="BL7" s="204">
        <v>18265.370490959998</v>
      </c>
      <c r="BM7" s="204">
        <v>17063.223343521378</v>
      </c>
      <c r="BN7" s="204">
        <v>14715.54483254759</v>
      </c>
      <c r="BO7" s="204">
        <v>16210.284781129247</v>
      </c>
      <c r="BP7" s="204">
        <v>16615.837290679214</v>
      </c>
    </row>
    <row r="8" spans="2:68" ht="15">
      <c r="B8" s="206" t="s">
        <v>23</v>
      </c>
      <c r="C8" s="208">
        <v>-6812</v>
      </c>
      <c r="D8" s="208">
        <v>-8120</v>
      </c>
      <c r="E8" s="208">
        <v>-8353</v>
      </c>
      <c r="F8" s="208">
        <v>-7734</v>
      </c>
      <c r="G8" s="208">
        <v>-6227</v>
      </c>
      <c r="H8" s="208">
        <v>-5644</v>
      </c>
      <c r="I8" s="208">
        <v>-5352</v>
      </c>
      <c r="J8" s="208">
        <v>-5087</v>
      </c>
      <c r="K8" s="208">
        <v>-5700</v>
      </c>
      <c r="L8" s="208">
        <v>-6482</v>
      </c>
      <c r="M8" s="208">
        <v>-6840</v>
      </c>
      <c r="N8" s="208">
        <v>-6851</v>
      </c>
      <c r="O8" s="208">
        <v>-7199</v>
      </c>
      <c r="P8" s="208">
        <v>-7606</v>
      </c>
      <c r="Q8" s="208">
        <v>-7628</v>
      </c>
      <c r="R8" s="208">
        <v>-7865</v>
      </c>
      <c r="S8" s="208">
        <v>-8093</v>
      </c>
      <c r="T8" s="208">
        <v>-8550</v>
      </c>
      <c r="U8" s="208">
        <v>-8621</v>
      </c>
      <c r="V8" s="208">
        <v>-7969</v>
      </c>
      <c r="W8" s="208">
        <v>-8257</v>
      </c>
      <c r="X8" s="208">
        <v>-8540</v>
      </c>
      <c r="Y8" s="208">
        <v>-8960</v>
      </c>
      <c r="Z8" s="208">
        <v>-8971</v>
      </c>
      <c r="AA8" s="208">
        <v>-9238</v>
      </c>
      <c r="AB8" s="208">
        <v>-9179</v>
      </c>
      <c r="AC8" s="208">
        <v>-9430</v>
      </c>
      <c r="AD8" s="208">
        <v>-9559</v>
      </c>
      <c r="AE8" s="208">
        <v>-9335</v>
      </c>
      <c r="AF8" s="208">
        <v>-9578</v>
      </c>
      <c r="AG8" s="208">
        <v>-10714</v>
      </c>
      <c r="AH8" s="208">
        <v>-9663</v>
      </c>
      <c r="AI8" s="208">
        <v>-9272</v>
      </c>
      <c r="AJ8" s="208">
        <v>-9166</v>
      </c>
      <c r="AK8" s="208">
        <v>-7652</v>
      </c>
      <c r="AL8" s="208">
        <v>-8098</v>
      </c>
      <c r="AM8" s="208">
        <v>-7805</v>
      </c>
      <c r="AN8" s="208">
        <v>-8229</v>
      </c>
      <c r="AO8" s="208">
        <v>-8502</v>
      </c>
      <c r="AP8" s="208">
        <v>-8777</v>
      </c>
      <c r="AQ8" s="208">
        <v>-9050</v>
      </c>
      <c r="AR8" s="208">
        <v>-10390</v>
      </c>
      <c r="AS8" s="208">
        <v>-10974</v>
      </c>
      <c r="AT8" s="208">
        <v>-9596</v>
      </c>
      <c r="AU8" s="208">
        <v>-8757</v>
      </c>
      <c r="AV8" s="208">
        <v>-8881</v>
      </c>
      <c r="AW8" s="208">
        <v>-8946</v>
      </c>
      <c r="AX8" s="208">
        <v>-8857</v>
      </c>
      <c r="AY8" s="208">
        <v>-8272</v>
      </c>
      <c r="AZ8" s="208">
        <v>-8027</v>
      </c>
      <c r="BA8" s="208">
        <v>-10525</v>
      </c>
      <c r="BB8" s="208">
        <v>-10960</v>
      </c>
      <c r="BC8" s="208">
        <v>-12546.07408734528</v>
      </c>
      <c r="BD8" s="208">
        <v>-13715.913215318022</v>
      </c>
      <c r="BE8" s="208">
        <v>-14897.923014976077</v>
      </c>
      <c r="BF8" s="208">
        <v>-16367.808978170004</v>
      </c>
      <c r="BG8" s="208">
        <v>-15149.406676931603</v>
      </c>
      <c r="BH8" s="208">
        <v>-17064.592849758395</v>
      </c>
      <c r="BI8" s="208">
        <v>-16411.477157360001</v>
      </c>
      <c r="BJ8" s="208">
        <v>-15035.878857459995</v>
      </c>
      <c r="BK8" s="208">
        <v>-15243.7391768625</v>
      </c>
      <c r="BL8" s="208">
        <v>-14987.118134627501</v>
      </c>
      <c r="BM8" s="208">
        <v>-14270.655499091195</v>
      </c>
      <c r="BN8" s="208">
        <v>-13082.780120093652</v>
      </c>
      <c r="BO8" s="208">
        <v>-13790.563202665413</v>
      </c>
      <c r="BP8" s="208">
        <v>-14428.939243820496</v>
      </c>
    </row>
    <row r="9" spans="2:68" s="205" customFormat="1" ht="15">
      <c r="B9" s="203" t="s">
        <v>24</v>
      </c>
      <c r="C9" s="204">
        <v>2132</v>
      </c>
      <c r="D9" s="204">
        <v>2980</v>
      </c>
      <c r="E9" s="204">
        <v>4091</v>
      </c>
      <c r="F9" s="204">
        <v>1686</v>
      </c>
      <c r="G9" s="204">
        <v>741</v>
      </c>
      <c r="H9" s="204">
        <v>758</v>
      </c>
      <c r="I9" s="204">
        <v>1456</v>
      </c>
      <c r="J9" s="204">
        <v>1276</v>
      </c>
      <c r="K9" s="204">
        <v>1407</v>
      </c>
      <c r="L9" s="204">
        <v>1814</v>
      </c>
      <c r="M9" s="204">
        <v>1350</v>
      </c>
      <c r="N9" s="204">
        <v>949</v>
      </c>
      <c r="O9" s="204">
        <v>1165</v>
      </c>
      <c r="P9" s="204">
        <v>1404</v>
      </c>
      <c r="Q9" s="204">
        <v>1339</v>
      </c>
      <c r="R9" s="204">
        <v>1201</v>
      </c>
      <c r="S9" s="204">
        <v>1106</v>
      </c>
      <c r="T9" s="204">
        <v>1425</v>
      </c>
      <c r="U9" s="204">
        <v>1198</v>
      </c>
      <c r="V9" s="204">
        <v>1018</v>
      </c>
      <c r="W9" s="204">
        <v>908</v>
      </c>
      <c r="X9" s="204">
        <v>1342</v>
      </c>
      <c r="Y9" s="204">
        <v>1534</v>
      </c>
      <c r="Z9" s="204">
        <v>1350</v>
      </c>
      <c r="AA9" s="204">
        <v>1316</v>
      </c>
      <c r="AB9" s="204">
        <v>1264</v>
      </c>
      <c r="AC9" s="204">
        <v>1276</v>
      </c>
      <c r="AD9" s="204">
        <v>1284</v>
      </c>
      <c r="AE9" s="204">
        <v>1112</v>
      </c>
      <c r="AF9" s="204">
        <v>1181</v>
      </c>
      <c r="AG9" s="204">
        <v>1211</v>
      </c>
      <c r="AH9" s="204">
        <v>787</v>
      </c>
      <c r="AI9" s="204">
        <v>813</v>
      </c>
      <c r="AJ9" s="209">
        <v>1083</v>
      </c>
      <c r="AK9" s="209">
        <v>1046</v>
      </c>
      <c r="AL9" s="209">
        <v>522</v>
      </c>
      <c r="AM9" s="209">
        <v>654</v>
      </c>
      <c r="AN9" s="209">
        <v>937</v>
      </c>
      <c r="AO9" s="209">
        <v>974</v>
      </c>
      <c r="AP9" s="209">
        <v>1040</v>
      </c>
      <c r="AQ9" s="209">
        <v>1339</v>
      </c>
      <c r="AR9" s="209">
        <v>1645</v>
      </c>
      <c r="AS9" s="209">
        <v>1862</v>
      </c>
      <c r="AT9" s="209">
        <v>1304</v>
      </c>
      <c r="AU9" s="209">
        <v>1269</v>
      </c>
      <c r="AV9" s="209">
        <v>1273</v>
      </c>
      <c r="AW9" s="209">
        <v>985</v>
      </c>
      <c r="AX9" s="209">
        <v>676</v>
      </c>
      <c r="AY9" s="209">
        <v>855</v>
      </c>
      <c r="AZ9" s="209">
        <v>718</v>
      </c>
      <c r="BA9" s="209">
        <v>1697</v>
      </c>
      <c r="BB9" s="209">
        <v>2660</v>
      </c>
      <c r="BC9" s="209">
        <v>3796.9102317547204</v>
      </c>
      <c r="BD9" s="209">
        <v>5414.2383839419817</v>
      </c>
      <c r="BE9" s="209">
        <v>6419.0984546439213</v>
      </c>
      <c r="BF9" s="209">
        <v>5187.1146750499902</v>
      </c>
      <c r="BG9" s="209">
        <v>5181.0841636683963</v>
      </c>
      <c r="BH9" s="209">
        <v>5903.8492799416017</v>
      </c>
      <c r="BI9" s="209">
        <v>4737.7552399000051</v>
      </c>
      <c r="BJ9" s="209">
        <v>2928.1656137600094</v>
      </c>
      <c r="BK9" s="209">
        <v>3628.5634821474978</v>
      </c>
      <c r="BL9" s="209">
        <v>3278.2523563324976</v>
      </c>
      <c r="BM9" s="209">
        <v>2792.567844430183</v>
      </c>
      <c r="BN9" s="209">
        <v>1632.764712453938</v>
      </c>
      <c r="BO9" s="209">
        <v>2419.7215784638338</v>
      </c>
      <c r="BP9" s="209">
        <v>2186.8980468587179</v>
      </c>
    </row>
    <row r="10" spans="2:68" s="212" customFormat="1" ht="15">
      <c r="B10" s="210" t="s">
        <v>60</v>
      </c>
      <c r="C10" s="211">
        <v>0.23837209302325582</v>
      </c>
      <c r="D10" s="211">
        <v>0.26846846846846845</v>
      </c>
      <c r="E10" s="211">
        <v>0.32875281260045003</v>
      </c>
      <c r="F10" s="211">
        <v>0.17898089171974521</v>
      </c>
      <c r="G10" s="211">
        <v>0.11337543053960965</v>
      </c>
      <c r="H10" s="211">
        <v>0.12</v>
      </c>
      <c r="I10" s="211">
        <v>0.21</v>
      </c>
      <c r="J10" s="211">
        <v>0.2</v>
      </c>
      <c r="K10" s="211">
        <v>0.2</v>
      </c>
      <c r="L10" s="211">
        <v>0.22</v>
      </c>
      <c r="M10" s="211">
        <v>0.16483516483516483</v>
      </c>
      <c r="N10" s="211">
        <v>0.12</v>
      </c>
      <c r="O10" s="211">
        <v>0.14000000000000001</v>
      </c>
      <c r="P10" s="211">
        <v>0.16</v>
      </c>
      <c r="Q10" s="211">
        <v>0.14899999999999999</v>
      </c>
      <c r="R10" s="211">
        <v>0.13</v>
      </c>
      <c r="S10" s="211">
        <v>0.12</v>
      </c>
      <c r="T10" s="211">
        <v>0.14000000000000001</v>
      </c>
      <c r="U10" s="211">
        <v>0.12</v>
      </c>
      <c r="V10" s="211">
        <v>0.11</v>
      </c>
      <c r="W10" s="211">
        <v>9.9061749945450583E-2</v>
      </c>
      <c r="X10" s="211">
        <v>0.14000000000000001</v>
      </c>
      <c r="Y10" s="211">
        <v>0.14617876882027825</v>
      </c>
      <c r="Z10" s="211">
        <v>0.13080127894583859</v>
      </c>
      <c r="AA10" s="211">
        <v>0.124692059882509</v>
      </c>
      <c r="AB10" s="211">
        <v>0.12</v>
      </c>
      <c r="AC10" s="211">
        <v>0.12</v>
      </c>
      <c r="AD10" s="211">
        <v>0.12</v>
      </c>
      <c r="AE10" s="211">
        <v>0.11</v>
      </c>
      <c r="AF10" s="211">
        <v>0.11</v>
      </c>
      <c r="AG10" s="211">
        <v>0.1</v>
      </c>
      <c r="AH10" s="211">
        <v>0.08</v>
      </c>
      <c r="AI10" s="211">
        <v>0.08</v>
      </c>
      <c r="AJ10" s="211">
        <v>0.11</v>
      </c>
      <c r="AK10" s="211">
        <v>0.12</v>
      </c>
      <c r="AL10" s="211">
        <v>0.06</v>
      </c>
      <c r="AM10" s="211">
        <v>0.08</v>
      </c>
      <c r="AN10" s="211">
        <v>0.1</v>
      </c>
      <c r="AO10" s="211">
        <v>0.1</v>
      </c>
      <c r="AP10" s="211">
        <v>0.10593867780380972</v>
      </c>
      <c r="AQ10" s="211">
        <v>0.1288863220714217</v>
      </c>
      <c r="AR10" s="211">
        <v>0.13668466971333609</v>
      </c>
      <c r="AS10" s="211">
        <v>0.1450607665939545</v>
      </c>
      <c r="AT10" s="211">
        <v>0.11963302752293578</v>
      </c>
      <c r="AU10" s="211">
        <v>0.12657091561938999</v>
      </c>
      <c r="AV10" s="211">
        <v>0.12536931258617293</v>
      </c>
      <c r="AW10" s="211">
        <v>9.9184372167958917E-2</v>
      </c>
      <c r="AX10" s="211">
        <v>7.0911570334627083E-2</v>
      </c>
      <c r="AY10" s="211">
        <v>9.265279583875162E-2</v>
      </c>
      <c r="AZ10" s="211">
        <v>8.2104059462550033E-2</v>
      </c>
      <c r="BA10" s="211">
        <v>0.13884797905416463</v>
      </c>
      <c r="BB10" s="211">
        <v>0.19530102790014683</v>
      </c>
      <c r="BC10" s="211">
        <v>0.23232661536101959</v>
      </c>
      <c r="BD10" s="211">
        <v>0.28302119592985436</v>
      </c>
      <c r="BE10" s="211">
        <v>0.30112548621260782</v>
      </c>
      <c r="BF10" s="211">
        <v>0.24064639515784647</v>
      </c>
      <c r="BG10" s="211">
        <v>0.25484304359842452</v>
      </c>
      <c r="BH10" s="211">
        <v>0.25704178135388039</v>
      </c>
      <c r="BI10" s="211">
        <v>0.22401547020277701</v>
      </c>
      <c r="BJ10" s="211">
        <v>0.16300146765118462</v>
      </c>
      <c r="BK10" s="211">
        <v>0.19226925021866118</v>
      </c>
      <c r="BL10" s="211">
        <v>0.17947910544464396</v>
      </c>
      <c r="BM10" s="211">
        <v>0.16366004172889612</v>
      </c>
      <c r="BN10" s="211">
        <v>0.11095509755388852</v>
      </c>
      <c r="BO10" s="211">
        <v>0.14927076304548859</v>
      </c>
      <c r="BP10" s="211">
        <v>0.13161527815907753</v>
      </c>
    </row>
    <row r="11" spans="2:68" ht="15">
      <c r="B11" s="198" t="s">
        <v>25</v>
      </c>
      <c r="C11" s="213">
        <v>-657</v>
      </c>
      <c r="D11" s="213">
        <v>-741</v>
      </c>
      <c r="E11" s="213">
        <v>-815</v>
      </c>
      <c r="F11" s="213">
        <v>-759</v>
      </c>
      <c r="G11" s="213">
        <v>-599</v>
      </c>
      <c r="H11" s="213">
        <v>-604</v>
      </c>
      <c r="I11" s="213">
        <v>-470</v>
      </c>
      <c r="J11" s="213">
        <v>-513</v>
      </c>
      <c r="K11" s="213">
        <v>-503</v>
      </c>
      <c r="L11" s="213">
        <v>-614</v>
      </c>
      <c r="M11" s="213">
        <v>-612</v>
      </c>
      <c r="N11" s="213">
        <v>-629</v>
      </c>
      <c r="O11" s="213">
        <v>-579</v>
      </c>
      <c r="P11" s="213">
        <v>-589</v>
      </c>
      <c r="Q11" s="213">
        <v>-591</v>
      </c>
      <c r="R11" s="213">
        <v>-642</v>
      </c>
      <c r="S11" s="213">
        <v>-599</v>
      </c>
      <c r="T11" s="213">
        <v>-635</v>
      </c>
      <c r="U11" s="213">
        <v>-630</v>
      </c>
      <c r="V11" s="213">
        <v>-607</v>
      </c>
      <c r="W11" s="213">
        <v>-635</v>
      </c>
      <c r="X11" s="213">
        <v>-636</v>
      </c>
      <c r="Y11" s="213">
        <v>-672</v>
      </c>
      <c r="Z11" s="213">
        <v>-669</v>
      </c>
      <c r="AA11" s="213">
        <v>-707</v>
      </c>
      <c r="AB11" s="213">
        <v>-678</v>
      </c>
      <c r="AC11" s="213">
        <v>-661</v>
      </c>
      <c r="AD11" s="213">
        <v>-681</v>
      </c>
      <c r="AE11" s="213">
        <v>-660</v>
      </c>
      <c r="AF11" s="213">
        <v>-637</v>
      </c>
      <c r="AG11" s="213">
        <v>-630</v>
      </c>
      <c r="AH11" s="213">
        <v>-655</v>
      </c>
      <c r="AI11" s="213">
        <v>-644</v>
      </c>
      <c r="AJ11" s="213">
        <v>-578</v>
      </c>
      <c r="AK11" s="213">
        <v>-483</v>
      </c>
      <c r="AL11" s="213">
        <v>-535</v>
      </c>
      <c r="AM11" s="213">
        <v>-439</v>
      </c>
      <c r="AN11" s="213">
        <v>-420</v>
      </c>
      <c r="AO11" s="213">
        <v>-396</v>
      </c>
      <c r="AP11" s="213">
        <v>-398</v>
      </c>
      <c r="AQ11" s="213">
        <v>-379</v>
      </c>
      <c r="AR11" s="213">
        <v>-415</v>
      </c>
      <c r="AS11" s="213">
        <v>-421</v>
      </c>
      <c r="AT11" s="213">
        <v>-400</v>
      </c>
      <c r="AU11" s="213">
        <v>-361</v>
      </c>
      <c r="AV11" s="213">
        <v>-351.95400000000001</v>
      </c>
      <c r="AW11" s="213">
        <v>-364.59300000000002</v>
      </c>
      <c r="AX11" s="213">
        <v>-352.59399999999999</v>
      </c>
      <c r="AY11" s="213">
        <v>-370</v>
      </c>
      <c r="AZ11" s="213">
        <v>-306</v>
      </c>
      <c r="BA11" s="198">
        <v>-370</v>
      </c>
      <c r="BB11" s="213">
        <v>-483</v>
      </c>
      <c r="BC11" s="213">
        <v>-469.48459353425153</v>
      </c>
      <c r="BD11" s="213">
        <v>-476.06906446122878</v>
      </c>
      <c r="BE11" s="213">
        <v>-527.37852305881938</v>
      </c>
      <c r="BF11" s="213">
        <v>-632.62107059904838</v>
      </c>
      <c r="BG11" s="213">
        <v>-494.27137114627328</v>
      </c>
      <c r="BH11" s="213">
        <v>-515.73945641249861</v>
      </c>
      <c r="BI11" s="213">
        <v>-554.85652435454415</v>
      </c>
      <c r="BJ11" s="213">
        <v>-622.00516657083767</v>
      </c>
      <c r="BK11" s="213">
        <v>-537.82164317010688</v>
      </c>
      <c r="BL11" s="213">
        <v>-561.77786050857299</v>
      </c>
      <c r="BM11" s="213">
        <v>-539.05444344083753</v>
      </c>
      <c r="BN11" s="213">
        <v>-568.47519042343754</v>
      </c>
      <c r="BO11" s="213">
        <v>-501.02431102183255</v>
      </c>
      <c r="BP11" s="213">
        <v>-530.66200000000003</v>
      </c>
    </row>
    <row r="12" spans="2:68" s="359" customFormat="1" ht="15" hidden="1">
      <c r="B12" s="357" t="s">
        <v>213</v>
      </c>
      <c r="C12" s="358"/>
      <c r="D12" s="358"/>
      <c r="E12" s="358"/>
      <c r="F12" s="358"/>
      <c r="G12" s="358"/>
      <c r="H12" s="358"/>
      <c r="I12" s="358"/>
      <c r="J12" s="358"/>
      <c r="K12" s="358"/>
      <c r="L12" s="358"/>
      <c r="M12" s="358"/>
      <c r="N12" s="358"/>
      <c r="O12" s="358"/>
      <c r="P12" s="358"/>
      <c r="Q12" s="358"/>
      <c r="R12" s="358"/>
      <c r="S12" s="358"/>
      <c r="T12" s="358"/>
      <c r="U12" s="358"/>
      <c r="V12" s="358"/>
      <c r="W12" s="358"/>
      <c r="X12" s="358"/>
      <c r="Y12" s="358"/>
      <c r="Z12" s="358"/>
      <c r="AA12" s="358"/>
      <c r="AB12" s="358"/>
      <c r="AC12" s="358"/>
      <c r="AD12" s="358"/>
      <c r="AE12" s="358"/>
      <c r="AF12" s="358"/>
      <c r="AG12" s="358"/>
      <c r="AH12" s="358"/>
      <c r="AI12" s="358"/>
      <c r="AJ12" s="358"/>
      <c r="AK12" s="358"/>
      <c r="AL12" s="358"/>
      <c r="AM12" s="358"/>
      <c r="AN12" s="358"/>
      <c r="AO12" s="358"/>
      <c r="AP12" s="358"/>
      <c r="AQ12" s="358">
        <v>-41</v>
      </c>
      <c r="AR12" s="358">
        <v>-16</v>
      </c>
      <c r="AS12" s="358">
        <v>3</v>
      </c>
      <c r="AT12" s="358"/>
      <c r="AU12" s="358">
        <v>-6</v>
      </c>
      <c r="AV12" s="358">
        <v>-2</v>
      </c>
      <c r="AW12" s="358">
        <v>-8</v>
      </c>
      <c r="AX12" s="358">
        <v>-9</v>
      </c>
      <c r="AY12" s="358"/>
      <c r="AZ12" s="358"/>
      <c r="BA12" s="358"/>
      <c r="BB12" s="358"/>
      <c r="BC12" s="358"/>
      <c r="BD12" s="358"/>
      <c r="BE12" s="358"/>
      <c r="BF12" s="358"/>
      <c r="BG12" s="358"/>
      <c r="BH12" s="358"/>
      <c r="BI12" s="358"/>
      <c r="BJ12" s="358"/>
      <c r="BK12" s="358"/>
      <c r="BL12" s="358"/>
      <c r="BM12" s="358"/>
      <c r="BN12" s="358"/>
      <c r="BO12" s="358"/>
      <c r="BP12" s="358"/>
    </row>
    <row r="13" spans="2:68" ht="15">
      <c r="B13" s="206" t="s">
        <v>1</v>
      </c>
      <c r="C13" s="208">
        <v>26</v>
      </c>
      <c r="D13" s="208">
        <v>17</v>
      </c>
      <c r="E13" s="208">
        <v>37</v>
      </c>
      <c r="F13" s="208">
        <v>9</v>
      </c>
      <c r="G13" s="208">
        <v>47</v>
      </c>
      <c r="H13" s="208">
        <v>10</v>
      </c>
      <c r="I13" s="208">
        <v>-18</v>
      </c>
      <c r="J13" s="208">
        <v>50</v>
      </c>
      <c r="K13" s="208">
        <v>22</v>
      </c>
      <c r="L13" s="208">
        <v>1</v>
      </c>
      <c r="M13" s="208">
        <v>49</v>
      </c>
      <c r="N13" s="208">
        <v>34</v>
      </c>
      <c r="O13" s="208">
        <v>35</v>
      </c>
      <c r="P13" s="208">
        <v>18</v>
      </c>
      <c r="Q13" s="208">
        <v>24</v>
      </c>
      <c r="R13" s="208">
        <v>32</v>
      </c>
      <c r="S13" s="214">
        <v>32</v>
      </c>
      <c r="T13" s="214">
        <v>9</v>
      </c>
      <c r="U13" s="214">
        <v>3</v>
      </c>
      <c r="V13" s="214">
        <v>20</v>
      </c>
      <c r="W13" s="214">
        <v>51</v>
      </c>
      <c r="X13" s="214">
        <v>14</v>
      </c>
      <c r="Y13" s="214">
        <v>5</v>
      </c>
      <c r="Z13" s="214">
        <v>108</v>
      </c>
      <c r="AA13" s="214">
        <v>19</v>
      </c>
      <c r="AB13" s="214">
        <v>17</v>
      </c>
      <c r="AC13" s="214">
        <v>19</v>
      </c>
      <c r="AD13" s="214">
        <v>33</v>
      </c>
      <c r="AE13" s="214">
        <v>27</v>
      </c>
      <c r="AF13" s="214">
        <v>6</v>
      </c>
      <c r="AG13" s="214">
        <v>8</v>
      </c>
      <c r="AH13" s="214">
        <v>56</v>
      </c>
      <c r="AI13" s="214">
        <v>40</v>
      </c>
      <c r="AJ13" s="214">
        <v>28</v>
      </c>
      <c r="AK13" s="214">
        <v>32</v>
      </c>
      <c r="AL13" s="214">
        <v>27</v>
      </c>
      <c r="AM13" s="214">
        <v>63</v>
      </c>
      <c r="AN13" s="214">
        <v>39</v>
      </c>
      <c r="AO13" s="214">
        <v>32</v>
      </c>
      <c r="AP13" s="214">
        <v>-43</v>
      </c>
      <c r="AQ13" s="214">
        <v>30.6</v>
      </c>
      <c r="AR13" s="214">
        <v>-9</v>
      </c>
      <c r="AS13" s="214">
        <v>8</v>
      </c>
      <c r="AT13" s="214">
        <v>-64</v>
      </c>
      <c r="AU13" s="214">
        <v>75</v>
      </c>
      <c r="AV13" s="214">
        <v>45</v>
      </c>
      <c r="AW13" s="214">
        <v>79</v>
      </c>
      <c r="AX13" s="214">
        <v>251.10499999999999</v>
      </c>
      <c r="AY13" s="214">
        <v>21</v>
      </c>
      <c r="AZ13" s="214">
        <v>0</v>
      </c>
      <c r="BA13" s="214">
        <v>-18</v>
      </c>
      <c r="BB13" s="214">
        <v>24</v>
      </c>
      <c r="BC13" s="214">
        <v>86.543497809999991</v>
      </c>
      <c r="BD13" s="214">
        <v>-5.311433719999977</v>
      </c>
      <c r="BE13" s="214">
        <v>53.649599370000047</v>
      </c>
      <c r="BF13" s="214">
        <v>209.43941605999999</v>
      </c>
      <c r="BG13" s="214">
        <v>17.734439130000002</v>
      </c>
      <c r="BH13" s="214">
        <v>17.842658599999975</v>
      </c>
      <c r="BI13" s="214">
        <v>-7.8145468899999884</v>
      </c>
      <c r="BJ13" s="214">
        <v>8.6123900299999363</v>
      </c>
      <c r="BK13" s="214">
        <v>853.14661392000005</v>
      </c>
      <c r="BL13" s="214">
        <v>-68.213227080000053</v>
      </c>
      <c r="BM13" s="214">
        <v>-47.651291611056656</v>
      </c>
      <c r="BN13" s="214">
        <v>-225.46700000000001</v>
      </c>
      <c r="BO13" s="214">
        <v>-33.86</v>
      </c>
      <c r="BP13" s="214">
        <v>-41.218000000000004</v>
      </c>
    </row>
    <row r="14" spans="2:68" ht="15" hidden="1">
      <c r="B14" s="198" t="s">
        <v>159</v>
      </c>
      <c r="C14" s="213"/>
      <c r="D14" s="213"/>
      <c r="E14" s="213"/>
      <c r="F14" s="213"/>
      <c r="G14" s="213">
        <v>0</v>
      </c>
      <c r="H14" s="213">
        <v>0</v>
      </c>
      <c r="I14" s="213">
        <v>0</v>
      </c>
      <c r="J14" s="213">
        <v>0</v>
      </c>
      <c r="K14" s="213">
        <v>0</v>
      </c>
      <c r="L14" s="213">
        <v>0</v>
      </c>
      <c r="M14" s="213">
        <v>0</v>
      </c>
      <c r="N14" s="213">
        <v>0</v>
      </c>
      <c r="O14" s="213">
        <v>0</v>
      </c>
      <c r="P14" s="213">
        <v>0</v>
      </c>
      <c r="Q14" s="213">
        <v>0</v>
      </c>
      <c r="R14" s="213">
        <v>0</v>
      </c>
      <c r="S14" s="213">
        <v>0</v>
      </c>
      <c r="T14" s="213">
        <v>0</v>
      </c>
      <c r="U14" s="213">
        <v>0</v>
      </c>
      <c r="V14" s="213">
        <v>0</v>
      </c>
      <c r="W14" s="213">
        <v>0</v>
      </c>
      <c r="X14" s="213">
        <v>0</v>
      </c>
      <c r="Y14" s="213">
        <v>0</v>
      </c>
      <c r="Z14" s="213">
        <v>0</v>
      </c>
      <c r="AA14" s="213">
        <v>0</v>
      </c>
      <c r="AB14" s="213">
        <v>0</v>
      </c>
      <c r="AC14" s="213">
        <v>0</v>
      </c>
      <c r="AD14" s="213">
        <v>0</v>
      </c>
      <c r="AE14" s="213">
        <v>0</v>
      </c>
      <c r="AF14" s="213">
        <v>0</v>
      </c>
      <c r="AG14" s="213">
        <v>0</v>
      </c>
      <c r="AH14" s="213">
        <v>0</v>
      </c>
      <c r="AI14" s="213">
        <v>0</v>
      </c>
      <c r="AJ14" s="213">
        <v>0</v>
      </c>
      <c r="AK14" s="213">
        <v>0</v>
      </c>
      <c r="AL14" s="213">
        <v>0</v>
      </c>
      <c r="AM14" s="213">
        <v>930</v>
      </c>
      <c r="AN14" s="213">
        <v>0</v>
      </c>
      <c r="AO14" s="213">
        <v>0</v>
      </c>
      <c r="AP14" s="213">
        <v>0</v>
      </c>
      <c r="AQ14" s="213">
        <v>0</v>
      </c>
      <c r="AR14" s="259">
        <v>0</v>
      </c>
      <c r="AS14" s="259">
        <v>0</v>
      </c>
      <c r="AT14" s="259">
        <v>0</v>
      </c>
      <c r="AU14" s="259">
        <v>0</v>
      </c>
      <c r="AV14" s="259">
        <v>0</v>
      </c>
      <c r="AW14" s="259"/>
      <c r="AX14" s="259"/>
      <c r="AY14" s="259"/>
      <c r="AZ14" s="259"/>
      <c r="BA14" s="198"/>
      <c r="BB14" s="198">
        <v>282</v>
      </c>
      <c r="BC14" s="198"/>
      <c r="BD14" s="198">
        <v>394</v>
      </c>
      <c r="BE14" s="198">
        <v>1173</v>
      </c>
      <c r="BF14" s="198"/>
      <c r="BG14" s="198"/>
      <c r="BH14" s="198"/>
      <c r="BI14" s="198"/>
      <c r="BJ14" s="198"/>
      <c r="BK14" s="198"/>
      <c r="BL14" s="198"/>
      <c r="BM14" s="198"/>
      <c r="BN14" s="198"/>
      <c r="BO14" s="198"/>
      <c r="BP14" s="198"/>
    </row>
    <row r="15" spans="2:68" ht="15">
      <c r="B15" s="198" t="s">
        <v>127</v>
      </c>
      <c r="C15" s="213">
        <v>0</v>
      </c>
      <c r="D15" s="213">
        <v>0</v>
      </c>
      <c r="E15" s="213">
        <v>0</v>
      </c>
      <c r="F15" s="213">
        <v>0</v>
      </c>
      <c r="G15" s="213">
        <v>0</v>
      </c>
      <c r="H15" s="213">
        <v>-1080</v>
      </c>
      <c r="I15" s="213">
        <v>-143</v>
      </c>
      <c r="J15" s="213">
        <v>0</v>
      </c>
      <c r="K15" s="213">
        <v>0</v>
      </c>
      <c r="L15" s="213">
        <v>0</v>
      </c>
      <c r="M15" s="213">
        <v>0</v>
      </c>
      <c r="N15" s="213">
        <v>336</v>
      </c>
      <c r="O15" s="213">
        <v>0</v>
      </c>
      <c r="P15" s="213">
        <v>0</v>
      </c>
      <c r="Q15" s="213">
        <v>0</v>
      </c>
      <c r="R15" s="213">
        <v>0</v>
      </c>
      <c r="S15" s="213" t="s">
        <v>80</v>
      </c>
      <c r="T15" s="213" t="s">
        <v>80</v>
      </c>
      <c r="U15" s="213" t="s">
        <v>80</v>
      </c>
      <c r="V15" s="213">
        <v>0</v>
      </c>
      <c r="W15" s="213" t="s">
        <v>80</v>
      </c>
      <c r="X15" s="213" t="s">
        <v>80</v>
      </c>
      <c r="Y15" s="213" t="s">
        <v>80</v>
      </c>
      <c r="Z15" s="213" t="s">
        <v>80</v>
      </c>
      <c r="AA15" s="213" t="s">
        <v>80</v>
      </c>
      <c r="AB15" s="213" t="s">
        <v>80</v>
      </c>
      <c r="AC15" s="213" t="s">
        <v>80</v>
      </c>
      <c r="AD15" s="213">
        <v>-339</v>
      </c>
      <c r="AE15" s="213">
        <v>0</v>
      </c>
      <c r="AF15" s="213">
        <v>0</v>
      </c>
      <c r="AG15" s="213">
        <v>-1868</v>
      </c>
      <c r="AH15" s="213">
        <v>-3129</v>
      </c>
      <c r="AI15" s="213">
        <v>0</v>
      </c>
      <c r="AJ15" s="213">
        <v>-105</v>
      </c>
      <c r="AK15" s="213">
        <v>0</v>
      </c>
      <c r="AL15" s="213">
        <v>-2918</v>
      </c>
      <c r="AM15" s="213">
        <v>0</v>
      </c>
      <c r="AN15" s="213">
        <v>0</v>
      </c>
      <c r="AO15" s="213">
        <v>0</v>
      </c>
      <c r="AP15" s="213">
        <v>-1115</v>
      </c>
      <c r="AQ15" s="213">
        <v>0</v>
      </c>
      <c r="AR15" s="213">
        <v>0</v>
      </c>
      <c r="AS15" s="213" t="s">
        <v>80</v>
      </c>
      <c r="AT15" s="213">
        <v>0</v>
      </c>
      <c r="AU15" s="213">
        <v>0</v>
      </c>
      <c r="AV15" s="213">
        <v>0</v>
      </c>
      <c r="AW15" s="213"/>
      <c r="AX15" s="213"/>
      <c r="AY15" s="213"/>
      <c r="AZ15" s="213"/>
      <c r="BA15" s="198"/>
      <c r="BB15" s="213">
        <v>8</v>
      </c>
      <c r="BC15" s="213"/>
      <c r="BD15" s="213"/>
      <c r="BE15" s="213"/>
      <c r="BF15" s="213">
        <v>6.5557336299999998</v>
      </c>
      <c r="BG15" s="213">
        <v>0.62537251000000027</v>
      </c>
      <c r="BH15" s="213">
        <v>-1.9768545799999986</v>
      </c>
      <c r="BI15" s="213">
        <v>6.0565266700000011</v>
      </c>
      <c r="BJ15" s="213">
        <v>-4.7857441999999981</v>
      </c>
      <c r="BK15" s="213">
        <v>-4.5143517200000005</v>
      </c>
      <c r="BL15" s="213">
        <v>3.5329683200000002</v>
      </c>
      <c r="BM15" s="213">
        <v>-4.0834105356846422</v>
      </c>
      <c r="BN15" s="213">
        <v>-5.6627306904300374</v>
      </c>
      <c r="BO15" s="213">
        <v>-20.093466558027256</v>
      </c>
      <c r="BP15" s="213">
        <v>-203.89099999999999</v>
      </c>
    </row>
    <row r="16" spans="2:68" ht="15">
      <c r="B16" s="206" t="s">
        <v>386</v>
      </c>
      <c r="C16" s="214">
        <v>0</v>
      </c>
      <c r="D16" s="214">
        <v>0</v>
      </c>
      <c r="E16" s="214">
        <v>0</v>
      </c>
      <c r="F16" s="214">
        <v>0</v>
      </c>
      <c r="G16" s="214">
        <v>0</v>
      </c>
      <c r="H16" s="214">
        <v>0</v>
      </c>
      <c r="I16" s="214">
        <v>0</v>
      </c>
      <c r="J16" s="214">
        <v>0</v>
      </c>
      <c r="K16" s="214">
        <v>0</v>
      </c>
      <c r="L16" s="214">
        <v>0</v>
      </c>
      <c r="M16" s="214">
        <v>0</v>
      </c>
      <c r="N16" s="214">
        <v>0</v>
      </c>
      <c r="O16" s="214">
        <v>0</v>
      </c>
      <c r="P16" s="214">
        <v>0</v>
      </c>
      <c r="Q16" s="214">
        <v>0</v>
      </c>
      <c r="R16" s="214">
        <v>0</v>
      </c>
      <c r="S16" s="214">
        <v>0</v>
      </c>
      <c r="T16" s="214">
        <v>0</v>
      </c>
      <c r="U16" s="214">
        <v>0</v>
      </c>
      <c r="V16" s="214">
        <v>0</v>
      </c>
      <c r="W16" s="214">
        <v>0</v>
      </c>
      <c r="X16" s="214">
        <v>0</v>
      </c>
      <c r="Y16" s="214">
        <v>0</v>
      </c>
      <c r="Z16" s="214">
        <v>0</v>
      </c>
      <c r="AA16" s="214">
        <v>0</v>
      </c>
      <c r="AB16" s="214">
        <v>0</v>
      </c>
      <c r="AC16" s="214">
        <v>0</v>
      </c>
      <c r="AD16" s="214">
        <v>0</v>
      </c>
      <c r="AE16" s="214">
        <v>0</v>
      </c>
      <c r="AF16" s="214">
        <v>0</v>
      </c>
      <c r="AG16" s="214">
        <v>0</v>
      </c>
      <c r="AH16" s="214">
        <v>0</v>
      </c>
      <c r="AI16" s="214">
        <v>0</v>
      </c>
      <c r="AJ16" s="214">
        <v>0</v>
      </c>
      <c r="AK16" s="214">
        <v>0</v>
      </c>
      <c r="AL16" s="214">
        <v>0</v>
      </c>
      <c r="AM16" s="214">
        <v>0</v>
      </c>
      <c r="AN16" s="214">
        <v>0</v>
      </c>
      <c r="AO16" s="214">
        <v>0</v>
      </c>
      <c r="AP16" s="214">
        <v>0</v>
      </c>
      <c r="AQ16" s="214">
        <v>0</v>
      </c>
      <c r="AR16" s="214">
        <v>0</v>
      </c>
      <c r="AS16" s="214">
        <v>0</v>
      </c>
      <c r="AT16" s="214">
        <v>0</v>
      </c>
      <c r="AU16" s="214">
        <v>0</v>
      </c>
      <c r="AV16" s="214">
        <v>0</v>
      </c>
      <c r="AW16" s="214">
        <v>0</v>
      </c>
      <c r="AX16" s="214">
        <v>0</v>
      </c>
      <c r="AY16" s="214">
        <v>0</v>
      </c>
      <c r="AZ16" s="214">
        <v>0</v>
      </c>
      <c r="BA16" s="214">
        <v>0</v>
      </c>
      <c r="BB16" s="214">
        <v>0</v>
      </c>
      <c r="BC16" s="214">
        <v>0</v>
      </c>
      <c r="BD16" s="214">
        <v>0</v>
      </c>
      <c r="BE16" s="214">
        <v>0</v>
      </c>
      <c r="BF16" s="214">
        <v>0</v>
      </c>
      <c r="BG16" s="214">
        <v>0</v>
      </c>
      <c r="BH16" s="214">
        <v>0</v>
      </c>
      <c r="BI16" s="214">
        <v>0</v>
      </c>
      <c r="BJ16" s="214">
        <v>0</v>
      </c>
      <c r="BK16" s="214">
        <v>0</v>
      </c>
      <c r="BL16" s="214">
        <v>0</v>
      </c>
      <c r="BM16" s="214">
        <v>0</v>
      </c>
      <c r="BN16" s="214">
        <v>0</v>
      </c>
      <c r="BO16" s="214">
        <v>0</v>
      </c>
      <c r="BP16" s="214">
        <v>100.86</v>
      </c>
    </row>
    <row r="17" spans="2:70" ht="15" hidden="1">
      <c r="B17" s="198" t="s">
        <v>310</v>
      </c>
      <c r="C17" s="213"/>
      <c r="D17" s="213"/>
      <c r="E17" s="213"/>
      <c r="F17" s="213"/>
      <c r="G17" s="213"/>
      <c r="H17" s="213"/>
      <c r="I17" s="213"/>
      <c r="J17" s="213"/>
      <c r="K17" s="213"/>
      <c r="L17" s="213"/>
      <c r="M17" s="213"/>
      <c r="N17" s="213"/>
      <c r="O17" s="213"/>
      <c r="P17" s="213"/>
      <c r="Q17" s="213"/>
      <c r="R17" s="213"/>
      <c r="S17" s="213"/>
      <c r="T17" s="213"/>
      <c r="U17" s="213"/>
      <c r="V17" s="213"/>
      <c r="W17" s="213"/>
      <c r="X17" s="213"/>
      <c r="Y17" s="213"/>
      <c r="Z17" s="213"/>
      <c r="AA17" s="213"/>
      <c r="AB17" s="213"/>
      <c r="AC17" s="213"/>
      <c r="AD17" s="213">
        <v>637</v>
      </c>
      <c r="AE17" s="213">
        <v>0</v>
      </c>
      <c r="AF17" s="213">
        <v>0</v>
      </c>
      <c r="AG17" s="213" t="s">
        <v>80</v>
      </c>
      <c r="AH17" s="213" t="s">
        <v>80</v>
      </c>
      <c r="AI17" s="213">
        <v>0</v>
      </c>
      <c r="AJ17" s="213">
        <v>0</v>
      </c>
      <c r="AK17" s="213">
        <v>0</v>
      </c>
      <c r="AL17" s="213">
        <v>47</v>
      </c>
      <c r="AM17" s="213">
        <v>0</v>
      </c>
      <c r="AN17" s="213">
        <v>-73</v>
      </c>
      <c r="AO17" s="213">
        <v>0</v>
      </c>
      <c r="AP17" s="213">
        <v>-649</v>
      </c>
      <c r="AQ17" s="213">
        <v>-3</v>
      </c>
      <c r="AR17" s="259">
        <v>-48</v>
      </c>
      <c r="AS17" s="259">
        <v>-178</v>
      </c>
      <c r="AT17" s="259">
        <v>-186</v>
      </c>
      <c r="AU17" s="259">
        <v>0</v>
      </c>
      <c r="AV17" s="259">
        <v>0</v>
      </c>
      <c r="AW17" s="259">
        <v>0</v>
      </c>
      <c r="AX17" s="259">
        <v>0</v>
      </c>
      <c r="AY17" s="259" t="s">
        <v>80</v>
      </c>
      <c r="AZ17" s="259" t="s">
        <v>80</v>
      </c>
      <c r="BA17" s="198" t="s">
        <v>80</v>
      </c>
      <c r="BB17" s="198"/>
      <c r="BC17" s="198"/>
      <c r="BD17" s="198"/>
      <c r="BE17" s="198"/>
      <c r="BF17" s="213">
        <v>-162.91300000000001</v>
      </c>
      <c r="BG17" s="198"/>
      <c r="BH17" s="198"/>
      <c r="BI17" s="198"/>
      <c r="BJ17" s="198"/>
      <c r="BK17" s="198"/>
      <c r="BL17" s="198"/>
      <c r="BM17" s="198"/>
      <c r="BN17" s="198"/>
      <c r="BO17" s="198"/>
      <c r="BP17" s="198"/>
    </row>
    <row r="18" spans="2:70" ht="15">
      <c r="B18" s="198" t="s">
        <v>379</v>
      </c>
      <c r="C18" s="213"/>
      <c r="D18" s="213">
        <v>0</v>
      </c>
      <c r="E18" s="213">
        <v>0</v>
      </c>
      <c r="F18" s="213">
        <v>0</v>
      </c>
      <c r="G18" s="213">
        <v>0</v>
      </c>
      <c r="H18" s="213">
        <v>0</v>
      </c>
      <c r="I18" s="213">
        <v>0</v>
      </c>
      <c r="J18" s="213">
        <v>0</v>
      </c>
      <c r="K18" s="213">
        <v>0</v>
      </c>
      <c r="L18" s="213">
        <v>0</v>
      </c>
      <c r="M18" s="213">
        <v>0</v>
      </c>
      <c r="N18" s="213">
        <v>0</v>
      </c>
      <c r="O18" s="213">
        <v>0</v>
      </c>
      <c r="P18" s="213">
        <v>0</v>
      </c>
      <c r="Q18" s="213">
        <v>0</v>
      </c>
      <c r="R18" s="213">
        <v>0</v>
      </c>
      <c r="S18" s="213">
        <v>0</v>
      </c>
      <c r="T18" s="213">
        <v>0</v>
      </c>
      <c r="U18" s="213">
        <v>0</v>
      </c>
      <c r="V18" s="213">
        <v>0</v>
      </c>
      <c r="W18" s="213">
        <v>0</v>
      </c>
      <c r="X18" s="213">
        <v>0</v>
      </c>
      <c r="Y18" s="213">
        <v>0</v>
      </c>
      <c r="Z18" s="213">
        <v>0</v>
      </c>
      <c r="AA18" s="213">
        <v>0</v>
      </c>
      <c r="AB18" s="213">
        <v>0</v>
      </c>
      <c r="AC18" s="213">
        <v>0</v>
      </c>
      <c r="AD18" s="213">
        <v>0</v>
      </c>
      <c r="AE18" s="213">
        <v>0</v>
      </c>
      <c r="AF18" s="213">
        <v>0</v>
      </c>
      <c r="AG18" s="213">
        <v>0</v>
      </c>
      <c r="AH18" s="213">
        <v>0</v>
      </c>
      <c r="AI18" s="213">
        <v>0</v>
      </c>
      <c r="AJ18" s="213">
        <v>0</v>
      </c>
      <c r="AK18" s="213">
        <v>0</v>
      </c>
      <c r="AL18" s="213">
        <v>0</v>
      </c>
      <c r="AM18" s="213">
        <v>0</v>
      </c>
      <c r="AN18" s="213">
        <v>0</v>
      </c>
      <c r="AO18" s="213">
        <v>0</v>
      </c>
      <c r="AP18" s="213">
        <v>0</v>
      </c>
      <c r="AQ18" s="213">
        <v>0</v>
      </c>
      <c r="AR18" s="213">
        <v>0</v>
      </c>
      <c r="AS18" s="213">
        <v>0</v>
      </c>
      <c r="AT18" s="213">
        <v>0</v>
      </c>
      <c r="AU18" s="213">
        <v>0</v>
      </c>
      <c r="AV18" s="213">
        <v>0</v>
      </c>
      <c r="AW18" s="213">
        <v>0</v>
      </c>
      <c r="AX18" s="213">
        <v>0</v>
      </c>
      <c r="AY18" s="213">
        <v>0</v>
      </c>
      <c r="AZ18" s="213">
        <v>0</v>
      </c>
      <c r="BA18" s="198">
        <v>0</v>
      </c>
      <c r="BB18" s="213">
        <v>0</v>
      </c>
      <c r="BC18" s="213">
        <v>0</v>
      </c>
      <c r="BD18" s="213">
        <v>0</v>
      </c>
      <c r="BE18" s="213">
        <v>0</v>
      </c>
      <c r="BF18" s="213">
        <v>0</v>
      </c>
      <c r="BG18" s="213">
        <v>0</v>
      </c>
      <c r="BH18" s="213">
        <v>0</v>
      </c>
      <c r="BI18" s="213">
        <v>0</v>
      </c>
      <c r="BJ18" s="213">
        <v>0</v>
      </c>
      <c r="BK18" s="213">
        <v>0</v>
      </c>
      <c r="BL18" s="213">
        <v>0</v>
      </c>
      <c r="BM18" s="213">
        <v>0</v>
      </c>
      <c r="BN18" s="213">
        <v>0</v>
      </c>
      <c r="BO18" s="213">
        <v>-808</v>
      </c>
      <c r="BP18" s="213">
        <v>0</v>
      </c>
    </row>
    <row r="19" spans="2:70" ht="15">
      <c r="B19" s="206" t="s">
        <v>26</v>
      </c>
      <c r="C19" s="208">
        <v>61</v>
      </c>
      <c r="D19" s="208">
        <v>82</v>
      </c>
      <c r="E19" s="208">
        <v>95</v>
      </c>
      <c r="F19" s="208">
        <v>-115</v>
      </c>
      <c r="G19" s="208">
        <v>-65</v>
      </c>
      <c r="H19" s="208">
        <v>-56</v>
      </c>
      <c r="I19" s="208">
        <v>5</v>
      </c>
      <c r="J19" s="208">
        <v>6</v>
      </c>
      <c r="K19" s="208">
        <v>15</v>
      </c>
      <c r="L19" s="208">
        <v>46</v>
      </c>
      <c r="M19" s="208">
        <v>-6</v>
      </c>
      <c r="N19" s="208">
        <v>-15</v>
      </c>
      <c r="O19" s="208">
        <v>34</v>
      </c>
      <c r="P19" s="208">
        <v>45</v>
      </c>
      <c r="Q19" s="208">
        <v>5</v>
      </c>
      <c r="R19" s="208">
        <v>-22</v>
      </c>
      <c r="S19" s="214">
        <v>31</v>
      </c>
      <c r="T19" s="214">
        <v>-14</v>
      </c>
      <c r="U19" s="214">
        <v>-3</v>
      </c>
      <c r="V19" s="214">
        <v>-6</v>
      </c>
      <c r="W19" s="214">
        <v>17</v>
      </c>
      <c r="X19" s="214">
        <v>-1</v>
      </c>
      <c r="Y19" s="214">
        <v>18</v>
      </c>
      <c r="Z19" s="214">
        <v>19</v>
      </c>
      <c r="AA19" s="214">
        <v>27</v>
      </c>
      <c r="AB19" s="214">
        <v>27</v>
      </c>
      <c r="AC19" s="214">
        <v>35</v>
      </c>
      <c r="AD19" s="214">
        <v>13</v>
      </c>
      <c r="AE19" s="214">
        <v>6</v>
      </c>
      <c r="AF19" s="214">
        <v>7</v>
      </c>
      <c r="AG19" s="214">
        <v>6</v>
      </c>
      <c r="AH19" s="214">
        <v>-44</v>
      </c>
      <c r="AI19" s="214">
        <v>-8</v>
      </c>
      <c r="AJ19" s="214">
        <v>0</v>
      </c>
      <c r="AK19" s="214">
        <v>-2</v>
      </c>
      <c r="AL19" s="214">
        <v>-3</v>
      </c>
      <c r="AM19" s="214">
        <v>-1</v>
      </c>
      <c r="AN19" s="214">
        <v>-3</v>
      </c>
      <c r="AO19" s="214">
        <v>-29</v>
      </c>
      <c r="AP19" s="214">
        <v>-2</v>
      </c>
      <c r="AQ19" s="214">
        <v>17</v>
      </c>
      <c r="AR19" s="214">
        <v>23</v>
      </c>
      <c r="AS19" s="214">
        <v>-3</v>
      </c>
      <c r="AT19" s="214">
        <v>-29</v>
      </c>
      <c r="AU19" s="214">
        <v>14</v>
      </c>
      <c r="AV19" s="214">
        <v>-39</v>
      </c>
      <c r="AW19" s="214">
        <v>10</v>
      </c>
      <c r="AX19" s="214">
        <v>-2.2759999999999998</v>
      </c>
      <c r="AY19" s="214">
        <v>10</v>
      </c>
      <c r="AZ19" s="214">
        <v>-4</v>
      </c>
      <c r="BA19" s="214">
        <v>71</v>
      </c>
      <c r="BB19" s="214">
        <v>75</v>
      </c>
      <c r="BC19" s="214">
        <v>149.15912294</v>
      </c>
      <c r="BD19" s="214">
        <v>236.61588521999997</v>
      </c>
      <c r="BE19" s="214">
        <v>270.88209413000004</v>
      </c>
      <c r="BF19" s="214">
        <v>-93.899316550000734</v>
      </c>
      <c r="BG19" s="214">
        <v>308.6202891500003</v>
      </c>
      <c r="BH19" s="214">
        <v>386.79856717999979</v>
      </c>
      <c r="BI19" s="214">
        <v>281.4945731800006</v>
      </c>
      <c r="BJ19" s="214">
        <v>174.91332723999952</v>
      </c>
      <c r="BK19" s="214">
        <v>353.95400063999989</v>
      </c>
      <c r="BL19" s="214">
        <v>233.59001369000003</v>
      </c>
      <c r="BM19" s="214">
        <v>182.06999834203859</v>
      </c>
      <c r="BN19" s="214">
        <v>58.32824711690634</v>
      </c>
      <c r="BO19" s="214">
        <v>79.116165688512169</v>
      </c>
      <c r="BP19" s="214">
        <v>108.08199999999999</v>
      </c>
    </row>
    <row r="20" spans="2:70" s="205" customFormat="1" ht="15">
      <c r="B20" s="203" t="s">
        <v>135</v>
      </c>
      <c r="C20" s="204">
        <v>1562</v>
      </c>
      <c r="D20" s="204">
        <v>2338</v>
      </c>
      <c r="E20" s="204">
        <v>3407</v>
      </c>
      <c r="F20" s="204">
        <v>821</v>
      </c>
      <c r="G20" s="204">
        <v>125</v>
      </c>
      <c r="H20" s="204">
        <v>-927</v>
      </c>
      <c r="I20" s="204">
        <v>830</v>
      </c>
      <c r="J20" s="204">
        <v>819</v>
      </c>
      <c r="K20" s="204">
        <v>941</v>
      </c>
      <c r="L20" s="204">
        <v>1248</v>
      </c>
      <c r="M20" s="204">
        <v>781</v>
      </c>
      <c r="N20" s="204">
        <v>675</v>
      </c>
      <c r="O20" s="204">
        <v>655</v>
      </c>
      <c r="P20" s="204">
        <v>878</v>
      </c>
      <c r="Q20" s="204">
        <v>777</v>
      </c>
      <c r="R20" s="204">
        <v>569</v>
      </c>
      <c r="S20" s="204">
        <v>570</v>
      </c>
      <c r="T20" s="204">
        <v>785</v>
      </c>
      <c r="U20" s="204">
        <v>568</v>
      </c>
      <c r="V20" s="204">
        <v>425</v>
      </c>
      <c r="W20" s="204">
        <v>341</v>
      </c>
      <c r="X20" s="204">
        <v>719</v>
      </c>
      <c r="Y20" s="204">
        <v>886</v>
      </c>
      <c r="Z20" s="204">
        <v>808</v>
      </c>
      <c r="AA20" s="204">
        <v>654</v>
      </c>
      <c r="AB20" s="204">
        <v>630</v>
      </c>
      <c r="AC20" s="204">
        <v>669</v>
      </c>
      <c r="AD20" s="204">
        <v>946</v>
      </c>
      <c r="AE20" s="204">
        <v>485</v>
      </c>
      <c r="AF20" s="204">
        <v>558</v>
      </c>
      <c r="AG20" s="204">
        <v>-1274</v>
      </c>
      <c r="AH20" s="204">
        <v>-2985</v>
      </c>
      <c r="AI20" s="204">
        <v>201</v>
      </c>
      <c r="AJ20" s="204">
        <v>429</v>
      </c>
      <c r="AK20" s="204">
        <v>593</v>
      </c>
      <c r="AL20" s="204">
        <v>-2859</v>
      </c>
      <c r="AM20" s="204">
        <v>1207</v>
      </c>
      <c r="AN20" s="204">
        <v>480</v>
      </c>
      <c r="AO20" s="204">
        <v>580</v>
      </c>
      <c r="AP20" s="204">
        <v>-1167</v>
      </c>
      <c r="AQ20" s="204">
        <v>963.6</v>
      </c>
      <c r="AR20" s="204">
        <v>1180</v>
      </c>
      <c r="AS20" s="204">
        <v>1271</v>
      </c>
      <c r="AT20" s="204">
        <v>632</v>
      </c>
      <c r="AU20" s="204">
        <v>990</v>
      </c>
      <c r="AV20" s="204">
        <v>925</v>
      </c>
      <c r="AW20" s="204">
        <v>701</v>
      </c>
      <c r="AX20" s="204">
        <v>568</v>
      </c>
      <c r="AY20" s="204">
        <v>473</v>
      </c>
      <c r="AZ20" s="204">
        <v>776</v>
      </c>
      <c r="BA20" s="204">
        <v>1380</v>
      </c>
      <c r="BB20" s="204">
        <v>2565</v>
      </c>
      <c r="BC20" s="204">
        <v>3558.0920629604693</v>
      </c>
      <c r="BD20" s="204">
        <v>5562.6899470207527</v>
      </c>
      <c r="BE20" s="204">
        <v>7389.2135370751021</v>
      </c>
      <c r="BF20" s="204">
        <v>4513.6764375909406</v>
      </c>
      <c r="BG20" s="204">
        <v>5013.6000000000004</v>
      </c>
      <c r="BH20" s="204">
        <v>5790.7741947290997</v>
      </c>
      <c r="BI20" s="204">
        <v>4462.6352685054608</v>
      </c>
      <c r="BJ20" s="204">
        <v>2484.9004202591709</v>
      </c>
      <c r="BK20" s="204">
        <v>4292.3281018173911</v>
      </c>
      <c r="BL20" s="204">
        <v>2885.3842507539239</v>
      </c>
      <c r="BM20" s="204">
        <v>2383.8486971846423</v>
      </c>
      <c r="BN20" s="204">
        <v>890.85091064018286</v>
      </c>
      <c r="BO20" s="204">
        <v>2752.2264069462994</v>
      </c>
      <c r="BP20" s="204">
        <f>SUM(BP9,BP11,BP13,BP15,BP19,BP16)</f>
        <v>1620.0690468587175</v>
      </c>
      <c r="BQ20" s="436"/>
      <c r="BR20" s="436"/>
    </row>
    <row r="21" spans="2:70" ht="15">
      <c r="B21" s="206" t="s">
        <v>2</v>
      </c>
      <c r="C21" s="208">
        <v>-164</v>
      </c>
      <c r="D21" s="208">
        <v>435</v>
      </c>
      <c r="E21" s="208">
        <v>-1553</v>
      </c>
      <c r="F21" s="208">
        <v>-952</v>
      </c>
      <c r="G21" s="208">
        <v>-178</v>
      </c>
      <c r="H21" s="208">
        <v>517</v>
      </c>
      <c r="I21" s="208">
        <v>-24</v>
      </c>
      <c r="J21" s="208">
        <v>-131</v>
      </c>
      <c r="K21" s="208">
        <v>-247</v>
      </c>
      <c r="L21" s="208">
        <v>-255</v>
      </c>
      <c r="M21" s="208">
        <v>0</v>
      </c>
      <c r="N21" s="208">
        <v>-184</v>
      </c>
      <c r="O21" s="208">
        <v>-172</v>
      </c>
      <c r="P21" s="208">
        <v>-217</v>
      </c>
      <c r="Q21" s="208">
        <v>-58</v>
      </c>
      <c r="R21" s="208">
        <v>-82</v>
      </c>
      <c r="S21" s="214">
        <v>-97</v>
      </c>
      <c r="T21" s="214">
        <v>-335</v>
      </c>
      <c r="U21" s="214">
        <v>-134</v>
      </c>
      <c r="V21" s="214">
        <v>-222</v>
      </c>
      <c r="W21" s="214">
        <v>-192</v>
      </c>
      <c r="X21" s="214">
        <v>-548</v>
      </c>
      <c r="Y21" s="214">
        <v>-206</v>
      </c>
      <c r="Z21" s="214">
        <v>-355</v>
      </c>
      <c r="AA21" s="214">
        <v>-101</v>
      </c>
      <c r="AB21" s="214">
        <v>-211</v>
      </c>
      <c r="AC21" s="214">
        <v>-575</v>
      </c>
      <c r="AD21" s="214">
        <v>-674</v>
      </c>
      <c r="AE21" s="214">
        <v>-898</v>
      </c>
      <c r="AF21" s="214">
        <v>-207</v>
      </c>
      <c r="AG21" s="214">
        <v>-1381</v>
      </c>
      <c r="AH21" s="214">
        <v>-392</v>
      </c>
      <c r="AI21" s="214">
        <v>39</v>
      </c>
      <c r="AJ21" s="214">
        <v>-23</v>
      </c>
      <c r="AK21" s="214">
        <v>-497</v>
      </c>
      <c r="AL21" s="214">
        <v>-465</v>
      </c>
      <c r="AM21" s="214">
        <v>54</v>
      </c>
      <c r="AN21" s="214">
        <v>-505</v>
      </c>
      <c r="AO21" s="214">
        <v>-254</v>
      </c>
      <c r="AP21" s="214">
        <v>-438</v>
      </c>
      <c r="AQ21" s="214">
        <v>-343</v>
      </c>
      <c r="AR21" s="214">
        <v>-714</v>
      </c>
      <c r="AS21" s="214">
        <v>-441</v>
      </c>
      <c r="AT21" s="214">
        <v>-392</v>
      </c>
      <c r="AU21" s="214">
        <v>-375</v>
      </c>
      <c r="AV21" s="214">
        <v>-300</v>
      </c>
      <c r="AW21" s="214">
        <v>-562</v>
      </c>
      <c r="AX21" s="214">
        <v>-273</v>
      </c>
      <c r="AY21" s="214">
        <v>-231</v>
      </c>
      <c r="AZ21" s="214">
        <v>-330</v>
      </c>
      <c r="BA21" s="214">
        <v>-303</v>
      </c>
      <c r="BB21" s="214">
        <v>-834</v>
      </c>
      <c r="BC21" s="214">
        <v>-270.71628790999995</v>
      </c>
      <c r="BD21" s="214">
        <v>57.880180500000002</v>
      </c>
      <c r="BE21" s="214">
        <v>77.579267029999983</v>
      </c>
      <c r="BF21" s="214">
        <v>-615.19682573999989</v>
      </c>
      <c r="BG21" s="214">
        <v>-503.4</v>
      </c>
      <c r="BH21" s="214">
        <v>-361.08228078999997</v>
      </c>
      <c r="BI21" s="214">
        <v>-530.18203478999999</v>
      </c>
      <c r="BJ21" s="214">
        <v>-497.76768776999995</v>
      </c>
      <c r="BK21" s="214">
        <v>-50.095576760000014</v>
      </c>
      <c r="BL21" s="214">
        <v>-422.73437945999996</v>
      </c>
      <c r="BM21" s="214">
        <v>-477.75427489999993</v>
      </c>
      <c r="BN21" s="214">
        <v>-155.53727326000006</v>
      </c>
      <c r="BO21" s="214">
        <v>-475.54651705000003</v>
      </c>
      <c r="BP21" s="214">
        <v>-597.27800000000002</v>
      </c>
    </row>
    <row r="22" spans="2:70" s="205" customFormat="1" ht="15">
      <c r="B22" s="203" t="s">
        <v>136</v>
      </c>
      <c r="C22" s="204">
        <v>1398</v>
      </c>
      <c r="D22" s="204">
        <v>2773</v>
      </c>
      <c r="E22" s="204">
        <v>1854</v>
      </c>
      <c r="F22" s="204">
        <v>-131</v>
      </c>
      <c r="G22" s="204">
        <v>-53</v>
      </c>
      <c r="H22" s="204">
        <v>-410</v>
      </c>
      <c r="I22" s="204">
        <v>806</v>
      </c>
      <c r="J22" s="204">
        <v>688</v>
      </c>
      <c r="K22" s="204">
        <v>695</v>
      </c>
      <c r="L22" s="204">
        <v>992</v>
      </c>
      <c r="M22" s="204">
        <v>781</v>
      </c>
      <c r="N22" s="204">
        <v>491</v>
      </c>
      <c r="O22" s="204">
        <v>483</v>
      </c>
      <c r="P22" s="204">
        <v>661</v>
      </c>
      <c r="Q22" s="204">
        <v>719</v>
      </c>
      <c r="R22" s="204">
        <v>487</v>
      </c>
      <c r="S22" s="204">
        <v>473</v>
      </c>
      <c r="T22" s="204">
        <v>450</v>
      </c>
      <c r="U22" s="204">
        <v>434</v>
      </c>
      <c r="V22" s="204">
        <v>203</v>
      </c>
      <c r="W22" s="204">
        <v>149</v>
      </c>
      <c r="X22" s="204">
        <v>171</v>
      </c>
      <c r="Y22" s="204">
        <v>679</v>
      </c>
      <c r="Z22" s="204">
        <v>453</v>
      </c>
      <c r="AA22" s="204">
        <v>553</v>
      </c>
      <c r="AB22" s="204">
        <v>419</v>
      </c>
      <c r="AC22" s="204">
        <v>94</v>
      </c>
      <c r="AD22" s="204">
        <v>273</v>
      </c>
      <c r="AE22" s="204">
        <v>-413</v>
      </c>
      <c r="AF22" s="204">
        <v>351</v>
      </c>
      <c r="AG22" s="204">
        <v>-2655</v>
      </c>
      <c r="AH22" s="204">
        <v>-3377</v>
      </c>
      <c r="AI22" s="204">
        <v>240</v>
      </c>
      <c r="AJ22" s="204">
        <v>406</v>
      </c>
      <c r="AK22" s="204">
        <v>96</v>
      </c>
      <c r="AL22" s="204">
        <v>-3325</v>
      </c>
      <c r="AM22" s="204">
        <v>1261</v>
      </c>
      <c r="AN22" s="204">
        <v>-25</v>
      </c>
      <c r="AO22" s="204">
        <v>326</v>
      </c>
      <c r="AP22" s="204">
        <v>-1605</v>
      </c>
      <c r="AQ22" s="204">
        <v>620.6</v>
      </c>
      <c r="AR22" s="204">
        <v>466</v>
      </c>
      <c r="AS22" s="204">
        <v>830</v>
      </c>
      <c r="AT22" s="204">
        <v>240</v>
      </c>
      <c r="AU22" s="204">
        <v>615</v>
      </c>
      <c r="AV22" s="204">
        <v>625</v>
      </c>
      <c r="AW22" s="204">
        <v>139</v>
      </c>
      <c r="AX22" s="204">
        <v>295</v>
      </c>
      <c r="AY22" s="204">
        <v>242</v>
      </c>
      <c r="AZ22" s="204">
        <v>446</v>
      </c>
      <c r="BA22" s="204">
        <v>1076</v>
      </c>
      <c r="BB22" s="204">
        <v>1731</v>
      </c>
      <c r="BC22" s="204">
        <v>3287.3757750504692</v>
      </c>
      <c r="BD22" s="204">
        <v>5620.570127520753</v>
      </c>
      <c r="BE22" s="204">
        <v>7465.7928041051018</v>
      </c>
      <c r="BF22" s="204">
        <v>3898.4796118509407</v>
      </c>
      <c r="BG22" s="204">
        <v>4510.2000000000007</v>
      </c>
      <c r="BH22" s="204">
        <v>5429.6919139390993</v>
      </c>
      <c r="BI22" s="204">
        <v>3932.4532337154606</v>
      </c>
      <c r="BJ22" s="204">
        <v>1987.1327324891708</v>
      </c>
      <c r="BK22" s="204">
        <v>4242.2325250573913</v>
      </c>
      <c r="BL22" s="204">
        <v>2461.6498712939238</v>
      </c>
      <c r="BM22" s="204">
        <v>1906.0944222846424</v>
      </c>
      <c r="BN22" s="204">
        <f>BN20+BN21</f>
        <v>735.31363738018285</v>
      </c>
      <c r="BO22" s="204">
        <f>BO20+BO21</f>
        <v>2276.6798898962993</v>
      </c>
      <c r="BP22" s="204">
        <f>BP20+BP21</f>
        <v>1022.7910468587174</v>
      </c>
    </row>
    <row r="23" spans="2:70" ht="15">
      <c r="B23" s="206" t="s">
        <v>27</v>
      </c>
      <c r="C23" s="208">
        <v>-308</v>
      </c>
      <c r="D23" s="208">
        <v>-649</v>
      </c>
      <c r="E23" s="208">
        <v>-434</v>
      </c>
      <c r="F23" s="208">
        <v>442</v>
      </c>
      <c r="G23" s="208">
        <v>88</v>
      </c>
      <c r="H23" s="208">
        <v>81</v>
      </c>
      <c r="I23" s="208">
        <v>-151</v>
      </c>
      <c r="J23" s="208">
        <v>-45</v>
      </c>
      <c r="K23" s="208">
        <v>-122</v>
      </c>
      <c r="L23" s="208">
        <v>-136</v>
      </c>
      <c r="M23" s="208">
        <v>-172</v>
      </c>
      <c r="N23" s="208">
        <v>-71</v>
      </c>
      <c r="O23" s="208">
        <v>-74</v>
      </c>
      <c r="P23" s="208">
        <v>-158</v>
      </c>
      <c r="Q23" s="208">
        <v>-6</v>
      </c>
      <c r="R23" s="208">
        <v>-15</v>
      </c>
      <c r="S23" s="214">
        <v>-76</v>
      </c>
      <c r="T23" s="214">
        <v>99</v>
      </c>
      <c r="U23" s="214">
        <v>-26</v>
      </c>
      <c r="V23" s="214">
        <v>-60</v>
      </c>
      <c r="W23" s="214">
        <v>11</v>
      </c>
      <c r="X23" s="214">
        <v>230</v>
      </c>
      <c r="Y23" s="214">
        <v>-37</v>
      </c>
      <c r="Z23" s="214">
        <v>39</v>
      </c>
      <c r="AA23" s="214">
        <v>-113</v>
      </c>
      <c r="AB23" s="214">
        <v>-25</v>
      </c>
      <c r="AC23" s="214">
        <v>168</v>
      </c>
      <c r="AD23" s="214">
        <v>120</v>
      </c>
      <c r="AE23" s="214">
        <v>680</v>
      </c>
      <c r="AF23" s="214">
        <v>-87</v>
      </c>
      <c r="AG23" s="214">
        <v>697</v>
      </c>
      <c r="AH23" s="214">
        <v>207</v>
      </c>
      <c r="AI23" s="214">
        <v>-225</v>
      </c>
      <c r="AJ23" s="214">
        <v>-327</v>
      </c>
      <c r="AK23" s="214">
        <v>-1</v>
      </c>
      <c r="AL23" s="214">
        <v>249</v>
      </c>
      <c r="AM23" s="214">
        <v>-437</v>
      </c>
      <c r="AN23" s="214">
        <v>101</v>
      </c>
      <c r="AO23" s="214">
        <v>-181</v>
      </c>
      <c r="AP23" s="214">
        <v>221</v>
      </c>
      <c r="AQ23" s="214">
        <v>-173</v>
      </c>
      <c r="AR23" s="214">
        <v>232</v>
      </c>
      <c r="AS23" s="214">
        <v>-39</v>
      </c>
      <c r="AT23" s="214">
        <v>149</v>
      </c>
      <c r="AU23" s="214">
        <v>-162</v>
      </c>
      <c r="AV23" s="214">
        <v>-252</v>
      </c>
      <c r="AW23" s="214">
        <v>150</v>
      </c>
      <c r="AX23" s="214">
        <v>-193</v>
      </c>
      <c r="AY23" s="214">
        <v>-21</v>
      </c>
      <c r="AZ23" s="214">
        <v>-131</v>
      </c>
      <c r="BA23" s="214">
        <v>-282</v>
      </c>
      <c r="BB23" s="214">
        <v>-674</v>
      </c>
      <c r="BC23" s="214">
        <v>-816.63507089999996</v>
      </c>
      <c r="BD23" s="214">
        <v>-1686.09649848</v>
      </c>
      <c r="BE23" s="214">
        <v>-1872.4039591999999</v>
      </c>
      <c r="BF23" s="214">
        <v>-338.49478019000065</v>
      </c>
      <c r="BG23" s="214">
        <v>-1569.7477536099998</v>
      </c>
      <c r="BH23" s="214">
        <v>-1131.05391768</v>
      </c>
      <c r="BI23" s="214">
        <v>-910.0911626599999</v>
      </c>
      <c r="BJ23" s="214">
        <v>-768.58185944000047</v>
      </c>
      <c r="BK23" s="214">
        <v>-1026.9429569700001</v>
      </c>
      <c r="BL23" s="214">
        <v>-319.44599998999996</v>
      </c>
      <c r="BM23" s="214">
        <v>-314.32158436999987</v>
      </c>
      <c r="BN23" s="214">
        <v>-148.61152293999999</v>
      </c>
      <c r="BO23" s="214">
        <v>-223.69285343999996</v>
      </c>
      <c r="BP23" s="214">
        <v>-155.80799999999999</v>
      </c>
    </row>
    <row r="24" spans="2:70" s="205" customFormat="1" ht="15">
      <c r="B24" s="203" t="s">
        <v>137</v>
      </c>
      <c r="C24" s="204">
        <v>1090</v>
      </c>
      <c r="D24" s="204">
        <v>2124</v>
      </c>
      <c r="E24" s="204">
        <v>1420</v>
      </c>
      <c r="F24" s="204">
        <v>311</v>
      </c>
      <c r="G24" s="204">
        <v>35</v>
      </c>
      <c r="H24" s="204">
        <v>-329</v>
      </c>
      <c r="I24" s="204">
        <v>654.70000000000005</v>
      </c>
      <c r="J24" s="204">
        <v>643</v>
      </c>
      <c r="K24" s="204">
        <v>573</v>
      </c>
      <c r="L24" s="204">
        <v>856</v>
      </c>
      <c r="M24" s="204">
        <v>609</v>
      </c>
      <c r="N24" s="204">
        <v>420</v>
      </c>
      <c r="O24" s="204">
        <v>409</v>
      </c>
      <c r="P24" s="204">
        <v>503</v>
      </c>
      <c r="Q24" s="204">
        <v>713</v>
      </c>
      <c r="R24" s="204">
        <v>472</v>
      </c>
      <c r="S24" s="204">
        <v>397</v>
      </c>
      <c r="T24" s="204">
        <v>549</v>
      </c>
      <c r="U24" s="204">
        <v>408</v>
      </c>
      <c r="V24" s="204">
        <v>143</v>
      </c>
      <c r="W24" s="204">
        <v>160</v>
      </c>
      <c r="X24" s="204">
        <v>401</v>
      </c>
      <c r="Y24" s="204">
        <v>642</v>
      </c>
      <c r="Z24" s="204">
        <v>492</v>
      </c>
      <c r="AA24" s="204">
        <v>440</v>
      </c>
      <c r="AB24" s="204">
        <v>394</v>
      </c>
      <c r="AC24" s="204">
        <v>262</v>
      </c>
      <c r="AD24" s="204">
        <v>393</v>
      </c>
      <c r="AE24" s="204">
        <v>267</v>
      </c>
      <c r="AF24" s="204">
        <v>264</v>
      </c>
      <c r="AG24" s="204">
        <v>-1958</v>
      </c>
      <c r="AH24" s="204">
        <v>-3170</v>
      </c>
      <c r="AI24" s="204">
        <v>14</v>
      </c>
      <c r="AJ24" s="204">
        <v>79</v>
      </c>
      <c r="AK24" s="204">
        <v>95</v>
      </c>
      <c r="AL24" s="204">
        <v>-3076</v>
      </c>
      <c r="AM24" s="204">
        <v>824</v>
      </c>
      <c r="AN24" s="204">
        <v>76</v>
      </c>
      <c r="AO24" s="204">
        <v>145</v>
      </c>
      <c r="AP24" s="204">
        <v>-1384</v>
      </c>
      <c r="AQ24" s="204">
        <v>447.6</v>
      </c>
      <c r="AR24" s="204">
        <v>698</v>
      </c>
      <c r="AS24" s="204">
        <v>791</v>
      </c>
      <c r="AT24" s="204">
        <v>389</v>
      </c>
      <c r="AU24" s="204">
        <v>453</v>
      </c>
      <c r="AV24" s="204">
        <v>373</v>
      </c>
      <c r="AW24" s="204">
        <v>289</v>
      </c>
      <c r="AX24" s="204">
        <v>102</v>
      </c>
      <c r="AY24" s="204">
        <v>221</v>
      </c>
      <c r="AZ24" s="204">
        <v>315</v>
      </c>
      <c r="BA24" s="204">
        <v>795</v>
      </c>
      <c r="BB24" s="204">
        <v>1057</v>
      </c>
      <c r="BC24" s="204">
        <v>2470.7407041504694</v>
      </c>
      <c r="BD24" s="204">
        <v>3934.4736290407527</v>
      </c>
      <c r="BE24" s="204">
        <v>5594.3888449051019</v>
      </c>
      <c r="BF24" s="204">
        <v>3559.98483166094</v>
      </c>
      <c r="BG24" s="204">
        <v>2940.4522463900012</v>
      </c>
      <c r="BH24" s="204">
        <v>4298.437996259102</v>
      </c>
      <c r="BI24" s="204">
        <v>3022.3620710554605</v>
      </c>
      <c r="BJ24" s="204">
        <v>1218.3508730491703</v>
      </c>
      <c r="BK24" s="204">
        <v>3215.0895680873914</v>
      </c>
      <c r="BL24" s="204">
        <v>2143.2038713039237</v>
      </c>
      <c r="BM24" s="204">
        <v>1591.7728379146424</v>
      </c>
      <c r="BN24" s="204">
        <f>BN22+BN23</f>
        <v>586.70211444018287</v>
      </c>
      <c r="BO24" s="204">
        <f>BO22+BO23</f>
        <v>2052.9870364562994</v>
      </c>
      <c r="BP24" s="204">
        <f>BP22+BP23</f>
        <v>866.98304685871744</v>
      </c>
    </row>
    <row r="25" spans="2:70" ht="13.5" hidden="1" customHeight="1">
      <c r="B25" s="206" t="s">
        <v>156</v>
      </c>
      <c r="C25" s="208"/>
      <c r="D25" s="208"/>
      <c r="E25" s="208"/>
      <c r="F25" s="208"/>
      <c r="G25" s="208" t="s">
        <v>80</v>
      </c>
      <c r="H25" s="208" t="s">
        <v>80</v>
      </c>
      <c r="I25" s="208" t="s">
        <v>80</v>
      </c>
      <c r="J25" s="208" t="s">
        <v>80</v>
      </c>
      <c r="K25" s="208" t="s">
        <v>80</v>
      </c>
      <c r="L25" s="208" t="s">
        <v>80</v>
      </c>
      <c r="M25" s="208" t="s">
        <v>80</v>
      </c>
      <c r="N25" s="208" t="s">
        <v>80</v>
      </c>
      <c r="O25" s="208" t="s">
        <v>80</v>
      </c>
      <c r="P25" s="208" t="s">
        <v>80</v>
      </c>
      <c r="Q25" s="208" t="s">
        <v>80</v>
      </c>
      <c r="R25" s="208" t="s">
        <v>80</v>
      </c>
      <c r="S25" s="214" t="s">
        <v>80</v>
      </c>
      <c r="T25" s="214" t="s">
        <v>80</v>
      </c>
      <c r="U25" s="214" t="s">
        <v>80</v>
      </c>
      <c r="V25" s="214" t="s">
        <v>80</v>
      </c>
      <c r="W25" s="214" t="s">
        <v>80</v>
      </c>
      <c r="X25" s="214" t="s">
        <v>80</v>
      </c>
      <c r="Y25" s="214" t="s">
        <v>80</v>
      </c>
      <c r="Z25" s="214" t="s">
        <v>80</v>
      </c>
      <c r="AA25" s="214" t="s">
        <v>80</v>
      </c>
      <c r="AB25" s="214" t="s">
        <v>80</v>
      </c>
      <c r="AC25" s="214" t="s">
        <v>80</v>
      </c>
      <c r="AD25" s="214" t="s">
        <v>80</v>
      </c>
      <c r="AE25" s="214" t="s">
        <v>80</v>
      </c>
      <c r="AF25" s="214" t="s">
        <v>80</v>
      </c>
      <c r="AG25" s="214" t="s">
        <v>80</v>
      </c>
      <c r="AH25" s="214" t="s">
        <v>80</v>
      </c>
      <c r="AI25" s="214">
        <v>0</v>
      </c>
      <c r="AJ25" s="214">
        <v>0</v>
      </c>
      <c r="AK25" s="214">
        <v>0</v>
      </c>
      <c r="AL25" s="214">
        <v>58</v>
      </c>
      <c r="AM25" s="214">
        <v>0</v>
      </c>
      <c r="AN25" s="214">
        <v>73</v>
      </c>
      <c r="AO25" s="214">
        <v>0</v>
      </c>
      <c r="AP25" s="214">
        <v>649</v>
      </c>
      <c r="AQ25" s="214">
        <v>3</v>
      </c>
      <c r="AR25" s="214">
        <v>48</v>
      </c>
      <c r="AS25" s="214">
        <v>177</v>
      </c>
      <c r="AT25" s="214">
        <v>186</v>
      </c>
      <c r="AU25" s="214">
        <v>0</v>
      </c>
      <c r="AV25" s="214">
        <v>0</v>
      </c>
      <c r="AW25" s="214">
        <v>0</v>
      </c>
      <c r="AX25" s="214">
        <v>0</v>
      </c>
      <c r="AY25" s="214">
        <v>0</v>
      </c>
      <c r="AZ25" s="214">
        <v>0</v>
      </c>
      <c r="BA25" s="214">
        <v>0</v>
      </c>
      <c r="BB25" s="214">
        <v>0</v>
      </c>
      <c r="BC25" s="214">
        <v>0</v>
      </c>
      <c r="BD25" s="214">
        <v>0</v>
      </c>
      <c r="BE25" s="214">
        <v>0</v>
      </c>
      <c r="BF25" s="214">
        <v>0</v>
      </c>
      <c r="BG25" s="214">
        <v>0</v>
      </c>
      <c r="BH25" s="214">
        <v>0</v>
      </c>
      <c r="BI25" s="214">
        <v>0</v>
      </c>
      <c r="BJ25" s="214">
        <v>0</v>
      </c>
      <c r="BK25" s="214">
        <v>0</v>
      </c>
      <c r="BL25" s="214">
        <v>0</v>
      </c>
      <c r="BM25" s="214">
        <v>0</v>
      </c>
      <c r="BN25" s="214">
        <v>0</v>
      </c>
      <c r="BO25" s="214">
        <v>0</v>
      </c>
      <c r="BP25" s="214">
        <v>0</v>
      </c>
    </row>
    <row r="26" spans="2:70" ht="13.5" hidden="1" customHeight="1">
      <c r="B26" s="258" t="s">
        <v>184</v>
      </c>
      <c r="C26" s="213"/>
      <c r="D26" s="213"/>
      <c r="E26" s="213"/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213"/>
      <c r="S26" s="259"/>
      <c r="T26" s="259"/>
      <c r="U26" s="259"/>
      <c r="V26" s="259"/>
      <c r="W26" s="259"/>
      <c r="X26" s="259"/>
      <c r="Y26" s="259"/>
      <c r="Z26" s="259"/>
      <c r="AA26" s="259"/>
      <c r="AB26" s="259"/>
      <c r="AC26" s="259"/>
      <c r="AD26" s="259"/>
      <c r="AE26" s="259"/>
      <c r="AF26" s="259"/>
      <c r="AG26" s="259"/>
      <c r="AH26" s="259"/>
      <c r="AI26" s="259"/>
      <c r="AJ26" s="259"/>
      <c r="AK26" s="259"/>
      <c r="AL26" s="259"/>
      <c r="AM26" s="259"/>
      <c r="AN26" s="259"/>
      <c r="AO26" s="259"/>
      <c r="AP26" s="259">
        <v>0</v>
      </c>
      <c r="AQ26" s="259">
        <v>0</v>
      </c>
      <c r="AR26" s="259">
        <v>0</v>
      </c>
      <c r="AS26" s="259">
        <v>0</v>
      </c>
      <c r="AT26" s="259">
        <v>224</v>
      </c>
      <c r="AU26" s="259">
        <v>0</v>
      </c>
      <c r="AV26" s="259">
        <v>0</v>
      </c>
      <c r="AW26" s="259">
        <v>0</v>
      </c>
      <c r="AX26" s="259">
        <v>0</v>
      </c>
      <c r="AY26" s="259">
        <v>0</v>
      </c>
      <c r="AZ26" s="259">
        <v>0</v>
      </c>
      <c r="BA26" s="259">
        <v>0</v>
      </c>
      <c r="BB26" s="259">
        <v>239</v>
      </c>
      <c r="BC26" s="259">
        <v>0</v>
      </c>
      <c r="BD26" s="259">
        <v>0</v>
      </c>
      <c r="BE26" s="259">
        <v>0</v>
      </c>
      <c r="BF26" s="259">
        <v>265</v>
      </c>
      <c r="BG26" s="259">
        <v>0</v>
      </c>
      <c r="BH26" s="259">
        <v>0</v>
      </c>
      <c r="BI26" s="259">
        <v>0</v>
      </c>
      <c r="BJ26" s="259">
        <v>0</v>
      </c>
      <c r="BK26" s="259">
        <v>0</v>
      </c>
      <c r="BL26" s="259">
        <v>0</v>
      </c>
      <c r="BM26" s="259">
        <v>0</v>
      </c>
      <c r="BN26" s="259">
        <v>0</v>
      </c>
      <c r="BO26" s="259">
        <v>0</v>
      </c>
      <c r="BP26" s="259">
        <v>0</v>
      </c>
    </row>
    <row r="27" spans="2:70" ht="13.5" hidden="1" customHeight="1">
      <c r="B27" s="206" t="s">
        <v>312</v>
      </c>
      <c r="C27" s="207"/>
      <c r="D27" s="208"/>
      <c r="E27" s="208"/>
      <c r="F27" s="208"/>
      <c r="G27" s="208"/>
      <c r="H27" s="208"/>
      <c r="I27" s="208"/>
      <c r="J27" s="208"/>
      <c r="K27" s="208"/>
      <c r="L27" s="208"/>
      <c r="M27" s="208"/>
      <c r="N27" s="208"/>
      <c r="O27" s="208"/>
      <c r="P27" s="208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08"/>
      <c r="AD27" s="208"/>
      <c r="AE27" s="208"/>
      <c r="AF27" s="208"/>
      <c r="AG27" s="208"/>
      <c r="AH27" s="208"/>
      <c r="AI27" s="208"/>
      <c r="AJ27" s="208"/>
      <c r="AK27" s="208"/>
      <c r="AL27" s="208"/>
      <c r="AM27" s="208"/>
      <c r="AN27" s="208"/>
      <c r="AO27" s="208"/>
      <c r="AP27" s="208"/>
      <c r="AQ27" s="208"/>
      <c r="AR27" s="208"/>
      <c r="AS27" s="208">
        <v>0</v>
      </c>
      <c r="AT27" s="208">
        <v>0</v>
      </c>
      <c r="AU27" s="208">
        <v>0</v>
      </c>
      <c r="AV27" s="208">
        <v>0</v>
      </c>
      <c r="AW27" s="208">
        <v>238</v>
      </c>
      <c r="AX27" s="208">
        <v>131.11000000000001</v>
      </c>
      <c r="AY27" s="214">
        <v>0</v>
      </c>
      <c r="AZ27" s="214">
        <v>119</v>
      </c>
      <c r="BA27" s="214">
        <v>0</v>
      </c>
      <c r="BB27" s="214">
        <v>0</v>
      </c>
      <c r="BC27" s="214">
        <v>0</v>
      </c>
      <c r="BD27" s="214">
        <v>0</v>
      </c>
      <c r="BE27" s="214">
        <v>0</v>
      </c>
      <c r="BF27" s="214">
        <v>0</v>
      </c>
      <c r="BG27" s="214">
        <v>0</v>
      </c>
      <c r="BH27" s="214">
        <v>0</v>
      </c>
      <c r="BI27" s="214">
        <v>0</v>
      </c>
      <c r="BJ27" s="214">
        <v>0</v>
      </c>
      <c r="BK27" s="214">
        <v>0</v>
      </c>
      <c r="BL27" s="214">
        <v>0</v>
      </c>
      <c r="BM27" s="214">
        <v>0</v>
      </c>
      <c r="BN27" s="214">
        <v>0</v>
      </c>
      <c r="BO27" s="214">
        <v>0</v>
      </c>
      <c r="BP27" s="214">
        <v>0</v>
      </c>
    </row>
    <row r="28" spans="2:70" ht="15" hidden="1">
      <c r="B28" s="198" t="s">
        <v>210</v>
      </c>
      <c r="C28" s="198"/>
      <c r="D28" s="198"/>
      <c r="E28" s="198"/>
      <c r="F28" s="198"/>
      <c r="G28" s="198"/>
      <c r="H28" s="198"/>
      <c r="I28" s="198"/>
      <c r="J28" s="198"/>
      <c r="K28" s="198"/>
      <c r="L28" s="198"/>
      <c r="M28" s="198"/>
      <c r="N28" s="198"/>
      <c r="O28" s="198"/>
      <c r="P28" s="198"/>
      <c r="Q28" s="198"/>
      <c r="R28" s="198"/>
      <c r="S28" s="198"/>
      <c r="T28" s="198"/>
      <c r="U28" s="198"/>
      <c r="V28" s="198"/>
      <c r="W28" s="198"/>
      <c r="X28" s="198"/>
      <c r="Y28" s="198"/>
      <c r="Z28" s="198"/>
      <c r="AA28" s="198"/>
      <c r="AB28" s="198"/>
      <c r="AC28" s="198"/>
      <c r="AD28" s="198"/>
      <c r="AE28" s="198"/>
      <c r="AF28" s="198"/>
      <c r="AG28" s="198"/>
      <c r="AH28" s="198"/>
      <c r="AI28" s="198"/>
      <c r="AJ28" s="198"/>
      <c r="AK28" s="198"/>
      <c r="AL28" s="198"/>
      <c r="AM28" s="198"/>
      <c r="AN28" s="198"/>
      <c r="AO28" s="198"/>
      <c r="AP28" s="198"/>
      <c r="AQ28" s="198"/>
      <c r="AR28" s="198"/>
      <c r="AS28" s="198">
        <v>0</v>
      </c>
      <c r="AT28" s="198">
        <v>0</v>
      </c>
      <c r="AU28" s="259">
        <v>0</v>
      </c>
      <c r="AV28" s="259">
        <v>0</v>
      </c>
      <c r="AW28" s="259">
        <v>-57</v>
      </c>
      <c r="AX28" s="259">
        <v>-193</v>
      </c>
      <c r="AY28" s="259">
        <v>0</v>
      </c>
      <c r="AZ28" s="259">
        <v>-308</v>
      </c>
      <c r="BA28" s="259">
        <v>0</v>
      </c>
      <c r="BB28" s="259">
        <v>-694</v>
      </c>
      <c r="BC28" s="259">
        <v>0</v>
      </c>
      <c r="BD28" s="259">
        <v>-856</v>
      </c>
      <c r="BE28" s="259">
        <v>-1498.8509999999999</v>
      </c>
      <c r="BF28" s="259"/>
      <c r="BG28" s="259"/>
      <c r="BH28" s="259"/>
      <c r="BI28" s="259"/>
      <c r="BJ28" s="259">
        <v>174</v>
      </c>
      <c r="BK28" s="259">
        <v>0</v>
      </c>
      <c r="BL28" s="259">
        <v>0</v>
      </c>
      <c r="BM28" s="259">
        <v>0</v>
      </c>
      <c r="BN28" s="259">
        <v>0</v>
      </c>
      <c r="BO28" s="259">
        <v>0</v>
      </c>
      <c r="BP28" s="259">
        <v>0</v>
      </c>
    </row>
    <row r="29" spans="2:70" ht="13.5" customHeight="1">
      <c r="B29" s="206" t="s">
        <v>211</v>
      </c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355">
        <v>0</v>
      </c>
      <c r="AT29" s="214">
        <v>0</v>
      </c>
      <c r="AU29" s="214">
        <v>0</v>
      </c>
      <c r="AV29" s="214">
        <v>0</v>
      </c>
      <c r="AW29" s="214">
        <v>-61.540000000000006</v>
      </c>
      <c r="AX29" s="214">
        <v>21</v>
      </c>
      <c r="AY29" s="214">
        <v>0</v>
      </c>
      <c r="AZ29" s="214">
        <v>64</v>
      </c>
      <c r="BA29" s="214">
        <v>0</v>
      </c>
      <c r="BB29" s="214">
        <v>187</v>
      </c>
      <c r="BC29" s="214"/>
      <c r="BD29" s="214">
        <v>291.03699999999998</v>
      </c>
      <c r="BE29" s="214">
        <v>465.51799999999997</v>
      </c>
      <c r="BF29" s="214">
        <v>-713</v>
      </c>
      <c r="BG29" s="214">
        <v>0</v>
      </c>
      <c r="BH29" s="214">
        <v>0</v>
      </c>
      <c r="BI29" s="214">
        <v>0</v>
      </c>
      <c r="BJ29" s="214">
        <v>-59</v>
      </c>
      <c r="BK29" s="214">
        <v>-270</v>
      </c>
      <c r="BL29" s="214">
        <v>0</v>
      </c>
      <c r="BM29" s="214">
        <v>0</v>
      </c>
      <c r="BN29" s="214">
        <v>0</v>
      </c>
      <c r="BO29" s="214">
        <v>0</v>
      </c>
      <c r="BP29" s="214">
        <v>-34.457000000000001</v>
      </c>
    </row>
    <row r="30" spans="2:70" ht="15">
      <c r="B30" s="198" t="s">
        <v>313</v>
      </c>
      <c r="C30" s="198"/>
      <c r="D30" s="198"/>
      <c r="E30" s="198"/>
      <c r="F30" s="198"/>
      <c r="G30" s="198"/>
      <c r="H30" s="198"/>
      <c r="I30" s="198"/>
      <c r="J30" s="198"/>
      <c r="K30" s="198"/>
      <c r="L30" s="198"/>
      <c r="M30" s="198"/>
      <c r="N30" s="198"/>
      <c r="O30" s="198"/>
      <c r="P30" s="198"/>
      <c r="Q30" s="198"/>
      <c r="R30" s="198"/>
      <c r="S30" s="198"/>
      <c r="T30" s="198"/>
      <c r="U30" s="198"/>
      <c r="V30" s="198"/>
      <c r="W30" s="198"/>
      <c r="X30" s="198"/>
      <c r="Y30" s="198"/>
      <c r="Z30" s="198"/>
      <c r="AA30" s="198"/>
      <c r="AB30" s="198"/>
      <c r="AC30" s="198"/>
      <c r="AD30" s="198"/>
      <c r="AE30" s="198"/>
      <c r="AF30" s="198"/>
      <c r="AG30" s="198"/>
      <c r="AH30" s="198"/>
      <c r="AI30" s="198"/>
      <c r="AJ30" s="198"/>
      <c r="AK30" s="198"/>
      <c r="AL30" s="198"/>
      <c r="AM30" s="198"/>
      <c r="AN30" s="198"/>
      <c r="AO30" s="198"/>
      <c r="AP30" s="198"/>
      <c r="AQ30" s="198"/>
      <c r="AR30" s="198"/>
      <c r="AS30" s="198"/>
      <c r="AT30" s="198"/>
      <c r="AU30" s="259"/>
      <c r="AV30" s="259"/>
      <c r="AW30" s="259"/>
      <c r="AX30" s="259"/>
      <c r="AY30" s="259"/>
      <c r="AZ30" s="259"/>
      <c r="BA30" s="259"/>
      <c r="BB30" s="259">
        <v>412</v>
      </c>
      <c r="BC30" s="259"/>
      <c r="BD30" s="259"/>
      <c r="BE30" s="259"/>
      <c r="BF30" s="259"/>
      <c r="BG30" s="259"/>
      <c r="BH30" s="259"/>
      <c r="BI30" s="259"/>
      <c r="BJ30" s="259"/>
      <c r="BK30" s="259"/>
      <c r="BL30" s="259"/>
      <c r="BM30" s="259"/>
      <c r="BN30" s="259"/>
      <c r="BO30" s="259"/>
      <c r="BP30" s="259">
        <v>199.62700000000001</v>
      </c>
    </row>
    <row r="31" spans="2:70" ht="13.5" hidden="1" customHeight="1">
      <c r="B31" s="206" t="s">
        <v>314</v>
      </c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355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>
        <v>163</v>
      </c>
      <c r="BG31" s="214">
        <v>0</v>
      </c>
      <c r="BH31" s="214">
        <v>0</v>
      </c>
      <c r="BI31" s="214">
        <v>0</v>
      </c>
      <c r="BJ31" s="214">
        <v>0</v>
      </c>
      <c r="BK31" s="214">
        <v>0</v>
      </c>
      <c r="BL31" s="214">
        <v>0</v>
      </c>
      <c r="BM31" s="214">
        <v>0</v>
      </c>
      <c r="BN31" s="214">
        <v>0</v>
      </c>
      <c r="BO31" s="214">
        <v>0</v>
      </c>
      <c r="BP31" s="214">
        <v>0</v>
      </c>
    </row>
    <row r="32" spans="2:70" ht="15" hidden="1">
      <c r="B32" s="198" t="s">
        <v>311</v>
      </c>
      <c r="C32" s="198"/>
      <c r="D32" s="198"/>
      <c r="E32" s="198"/>
      <c r="F32" s="198"/>
      <c r="G32" s="198"/>
      <c r="H32" s="198"/>
      <c r="I32" s="198"/>
      <c r="J32" s="198"/>
      <c r="K32" s="198"/>
      <c r="L32" s="198"/>
      <c r="M32" s="198"/>
      <c r="N32" s="198"/>
      <c r="O32" s="198"/>
      <c r="P32" s="198"/>
      <c r="Q32" s="198"/>
      <c r="R32" s="198"/>
      <c r="S32" s="198"/>
      <c r="T32" s="198"/>
      <c r="U32" s="198"/>
      <c r="V32" s="198"/>
      <c r="W32" s="198"/>
      <c r="X32" s="198"/>
      <c r="Y32" s="198"/>
      <c r="Z32" s="198"/>
      <c r="AA32" s="198"/>
      <c r="AB32" s="198"/>
      <c r="AC32" s="198"/>
      <c r="AD32" s="198"/>
      <c r="AE32" s="198"/>
      <c r="AF32" s="198"/>
      <c r="AG32" s="198"/>
      <c r="AH32" s="198"/>
      <c r="AI32" s="198"/>
      <c r="AJ32" s="198"/>
      <c r="AK32" s="198"/>
      <c r="AL32" s="198"/>
      <c r="AM32" s="198"/>
      <c r="AN32" s="198"/>
      <c r="AO32" s="198"/>
      <c r="AP32" s="198"/>
      <c r="AQ32" s="198"/>
      <c r="AR32" s="198"/>
      <c r="AS32" s="198"/>
      <c r="AT32" s="198"/>
      <c r="AU32" s="259"/>
      <c r="AV32" s="259"/>
      <c r="AW32" s="259"/>
      <c r="AX32" s="259"/>
      <c r="AY32" s="259"/>
      <c r="AZ32" s="259"/>
      <c r="BA32" s="259"/>
      <c r="BB32" s="259"/>
      <c r="BC32" s="259"/>
      <c r="BD32" s="259"/>
      <c r="BE32" s="259"/>
      <c r="BF32" s="259">
        <v>204</v>
      </c>
      <c r="BG32" s="259">
        <v>0</v>
      </c>
      <c r="BH32" s="259">
        <v>0</v>
      </c>
      <c r="BI32" s="259">
        <v>0</v>
      </c>
      <c r="BJ32" s="259">
        <v>0</v>
      </c>
      <c r="BK32" s="259">
        <v>0</v>
      </c>
      <c r="BL32" s="259">
        <v>0</v>
      </c>
      <c r="BM32" s="259">
        <v>0</v>
      </c>
      <c r="BN32" s="259">
        <v>0</v>
      </c>
      <c r="BO32" s="259">
        <v>0</v>
      </c>
      <c r="BP32" s="259">
        <v>0</v>
      </c>
    </row>
    <row r="33" spans="2:70" ht="13.5" customHeight="1">
      <c r="B33" s="206" t="s">
        <v>160</v>
      </c>
      <c r="C33" s="214"/>
      <c r="D33" s="214">
        <v>0</v>
      </c>
      <c r="E33" s="214">
        <v>0</v>
      </c>
      <c r="F33" s="214">
        <v>0</v>
      </c>
      <c r="G33" s="214">
        <v>0</v>
      </c>
      <c r="H33" s="214">
        <v>0</v>
      </c>
      <c r="I33" s="214">
        <v>0</v>
      </c>
      <c r="J33" s="214">
        <v>0</v>
      </c>
      <c r="K33" s="214">
        <v>0</v>
      </c>
      <c r="L33" s="214">
        <v>0</v>
      </c>
      <c r="M33" s="214">
        <v>0</v>
      </c>
      <c r="N33" s="214">
        <v>0</v>
      </c>
      <c r="O33" s="214">
        <v>0</v>
      </c>
      <c r="P33" s="214">
        <v>0</v>
      </c>
      <c r="Q33" s="214">
        <v>0</v>
      </c>
      <c r="R33" s="214">
        <v>0</v>
      </c>
      <c r="S33" s="214">
        <v>0</v>
      </c>
      <c r="T33" s="214">
        <v>0</v>
      </c>
      <c r="U33" s="214">
        <v>0</v>
      </c>
      <c r="V33" s="214">
        <v>0</v>
      </c>
      <c r="W33" s="214">
        <v>0</v>
      </c>
      <c r="X33" s="214">
        <v>0</v>
      </c>
      <c r="Y33" s="214">
        <v>0</v>
      </c>
      <c r="Z33" s="214">
        <v>0</v>
      </c>
      <c r="AA33" s="214">
        <v>0</v>
      </c>
      <c r="AB33" s="214">
        <v>0</v>
      </c>
      <c r="AC33" s="214">
        <v>0</v>
      </c>
      <c r="AD33" s="214">
        <v>0</v>
      </c>
      <c r="AE33" s="214">
        <v>0</v>
      </c>
      <c r="AF33" s="214">
        <v>0</v>
      </c>
      <c r="AG33" s="214">
        <v>0</v>
      </c>
      <c r="AH33" s="214">
        <v>0</v>
      </c>
      <c r="AI33" s="214">
        <v>0</v>
      </c>
      <c r="AJ33" s="214">
        <v>0</v>
      </c>
      <c r="AK33" s="214">
        <v>0</v>
      </c>
      <c r="AL33" s="214">
        <v>0</v>
      </c>
      <c r="AM33" s="214">
        <v>442</v>
      </c>
      <c r="AN33" s="214">
        <v>0</v>
      </c>
      <c r="AO33" s="214">
        <v>0</v>
      </c>
      <c r="AP33" s="214">
        <v>-118</v>
      </c>
      <c r="AQ33" s="214">
        <v>0</v>
      </c>
      <c r="AR33" s="214">
        <v>0</v>
      </c>
      <c r="AS33" s="355">
        <v>30</v>
      </c>
      <c r="AT33" s="214">
        <v>-487</v>
      </c>
      <c r="AU33" s="214">
        <v>0</v>
      </c>
      <c r="AV33" s="214">
        <v>0</v>
      </c>
      <c r="AW33" s="214">
        <v>0</v>
      </c>
      <c r="AX33" s="214" t="s">
        <v>80</v>
      </c>
      <c r="AY33" s="214" t="s">
        <v>80</v>
      </c>
      <c r="AZ33" s="214">
        <v>0</v>
      </c>
      <c r="BA33" s="214">
        <v>0</v>
      </c>
      <c r="BB33" s="214">
        <v>0</v>
      </c>
      <c r="BC33" s="214">
        <v>0</v>
      </c>
      <c r="BD33" s="214">
        <v>0</v>
      </c>
      <c r="BE33" s="214">
        <v>0</v>
      </c>
      <c r="BF33" s="214">
        <v>0</v>
      </c>
      <c r="BG33" s="214">
        <v>0</v>
      </c>
      <c r="BH33" s="214">
        <v>0</v>
      </c>
      <c r="BI33" s="214">
        <v>0</v>
      </c>
      <c r="BJ33" s="214">
        <v>0</v>
      </c>
      <c r="BK33" s="214">
        <v>0</v>
      </c>
      <c r="BL33" s="214">
        <v>0</v>
      </c>
      <c r="BM33" s="214">
        <v>0</v>
      </c>
      <c r="BN33" s="214">
        <v>0</v>
      </c>
      <c r="BO33" s="214">
        <v>0</v>
      </c>
      <c r="BP33" s="214">
        <v>0</v>
      </c>
    </row>
    <row r="34" spans="2:70" ht="15">
      <c r="B34" s="198" t="s">
        <v>335</v>
      </c>
      <c r="C34" s="259">
        <v>0</v>
      </c>
      <c r="D34" s="259">
        <v>0</v>
      </c>
      <c r="E34" s="259">
        <v>0</v>
      </c>
      <c r="F34" s="259">
        <v>0</v>
      </c>
      <c r="G34" s="259">
        <v>0</v>
      </c>
      <c r="H34" s="259">
        <v>0</v>
      </c>
      <c r="I34" s="259">
        <v>0</v>
      </c>
      <c r="J34" s="259">
        <v>0</v>
      </c>
      <c r="K34" s="259">
        <v>0</v>
      </c>
      <c r="L34" s="259">
        <v>0</v>
      </c>
      <c r="M34" s="259">
        <v>0</v>
      </c>
      <c r="N34" s="259">
        <v>0</v>
      </c>
      <c r="O34" s="259">
        <v>0</v>
      </c>
      <c r="P34" s="259">
        <v>0</v>
      </c>
      <c r="Q34" s="259">
        <v>0</v>
      </c>
      <c r="R34" s="259">
        <v>0</v>
      </c>
      <c r="S34" s="259">
        <v>0</v>
      </c>
      <c r="T34" s="259">
        <v>0</v>
      </c>
      <c r="U34" s="259">
        <v>0</v>
      </c>
      <c r="V34" s="259">
        <v>0</v>
      </c>
      <c r="W34" s="259">
        <v>0</v>
      </c>
      <c r="X34" s="259">
        <v>0</v>
      </c>
      <c r="Y34" s="259">
        <v>0</v>
      </c>
      <c r="Z34" s="259">
        <v>0</v>
      </c>
      <c r="AA34" s="259">
        <v>0</v>
      </c>
      <c r="AB34" s="259">
        <v>0</v>
      </c>
      <c r="AC34" s="259">
        <v>0</v>
      </c>
      <c r="AD34" s="259">
        <v>0</v>
      </c>
      <c r="AE34" s="259">
        <v>0</v>
      </c>
      <c r="AF34" s="259">
        <v>0</v>
      </c>
      <c r="AG34" s="259">
        <v>0</v>
      </c>
      <c r="AH34" s="259">
        <v>0</v>
      </c>
      <c r="AI34" s="259">
        <v>0</v>
      </c>
      <c r="AJ34" s="259">
        <v>0</v>
      </c>
      <c r="AK34" s="259">
        <v>0</v>
      </c>
      <c r="AL34" s="259">
        <v>0</v>
      </c>
      <c r="AM34" s="259">
        <v>0</v>
      </c>
      <c r="AN34" s="259">
        <v>0</v>
      </c>
      <c r="AO34" s="259">
        <v>0</v>
      </c>
      <c r="AP34" s="259">
        <v>0</v>
      </c>
      <c r="AQ34" s="259">
        <v>0</v>
      </c>
      <c r="AR34" s="259">
        <v>0</v>
      </c>
      <c r="AS34" s="259">
        <v>0</v>
      </c>
      <c r="AT34" s="259">
        <v>0</v>
      </c>
      <c r="AU34" s="259">
        <v>0</v>
      </c>
      <c r="AV34" s="259">
        <v>0</v>
      </c>
      <c r="AW34" s="259">
        <v>0</v>
      </c>
      <c r="AX34" s="259">
        <v>0</v>
      </c>
      <c r="AY34" s="259">
        <v>0</v>
      </c>
      <c r="AZ34" s="259">
        <v>0</v>
      </c>
      <c r="BA34" s="259">
        <v>0</v>
      </c>
      <c r="BB34" s="259">
        <v>0</v>
      </c>
      <c r="BC34" s="259">
        <v>0</v>
      </c>
      <c r="BD34" s="259">
        <v>0</v>
      </c>
      <c r="BE34" s="259">
        <v>0</v>
      </c>
      <c r="BF34" s="259">
        <v>0</v>
      </c>
      <c r="BG34" s="259">
        <v>0</v>
      </c>
      <c r="BH34" s="259">
        <v>0</v>
      </c>
      <c r="BI34" s="259">
        <v>0</v>
      </c>
      <c r="BJ34" s="259">
        <v>0</v>
      </c>
      <c r="BK34" s="259">
        <v>-1098</v>
      </c>
      <c r="BL34" s="259">
        <v>0</v>
      </c>
      <c r="BM34" s="259">
        <v>0</v>
      </c>
      <c r="BN34" s="259">
        <v>145</v>
      </c>
      <c r="BO34" s="259">
        <v>0</v>
      </c>
      <c r="BP34" s="259">
        <v>13.462</v>
      </c>
    </row>
    <row r="35" spans="2:70" ht="13.5" customHeight="1">
      <c r="B35" s="206" t="s">
        <v>387</v>
      </c>
      <c r="C35" s="214">
        <v>0</v>
      </c>
      <c r="D35" s="214">
        <v>0</v>
      </c>
      <c r="E35" s="214">
        <v>0</v>
      </c>
      <c r="F35" s="214">
        <v>0</v>
      </c>
      <c r="G35" s="214">
        <v>0</v>
      </c>
      <c r="H35" s="214">
        <v>0</v>
      </c>
      <c r="I35" s="214">
        <v>0</v>
      </c>
      <c r="J35" s="214">
        <v>0</v>
      </c>
      <c r="K35" s="214">
        <v>0</v>
      </c>
      <c r="L35" s="214">
        <v>0</v>
      </c>
      <c r="M35" s="214">
        <v>0</v>
      </c>
      <c r="N35" s="214">
        <v>0</v>
      </c>
      <c r="O35" s="214">
        <v>0</v>
      </c>
      <c r="P35" s="214">
        <v>0</v>
      </c>
      <c r="Q35" s="214">
        <v>0</v>
      </c>
      <c r="R35" s="214">
        <v>0</v>
      </c>
      <c r="S35" s="214">
        <v>0</v>
      </c>
      <c r="T35" s="214">
        <v>0</v>
      </c>
      <c r="U35" s="214">
        <v>0</v>
      </c>
      <c r="V35" s="214">
        <v>0</v>
      </c>
      <c r="W35" s="214">
        <v>0</v>
      </c>
      <c r="X35" s="214">
        <v>0</v>
      </c>
      <c r="Y35" s="214">
        <v>0</v>
      </c>
      <c r="Z35" s="214">
        <v>0</v>
      </c>
      <c r="AA35" s="214">
        <v>0</v>
      </c>
      <c r="AB35" s="214">
        <v>0</v>
      </c>
      <c r="AC35" s="214">
        <v>0</v>
      </c>
      <c r="AD35" s="214">
        <v>0</v>
      </c>
      <c r="AE35" s="214">
        <v>0</v>
      </c>
      <c r="AF35" s="214">
        <v>0</v>
      </c>
      <c r="AG35" s="214">
        <v>0</v>
      </c>
      <c r="AH35" s="214">
        <v>0</v>
      </c>
      <c r="AI35" s="214">
        <v>0</v>
      </c>
      <c r="AJ35" s="214">
        <v>0</v>
      </c>
      <c r="AK35" s="214">
        <v>0</v>
      </c>
      <c r="AL35" s="214">
        <v>0</v>
      </c>
      <c r="AM35" s="214">
        <v>0</v>
      </c>
      <c r="AN35" s="214">
        <v>0</v>
      </c>
      <c r="AO35" s="214">
        <v>0</v>
      </c>
      <c r="AP35" s="214">
        <v>0</v>
      </c>
      <c r="AQ35" s="214">
        <v>0</v>
      </c>
      <c r="AR35" s="214">
        <v>0</v>
      </c>
      <c r="AS35" s="214">
        <v>0</v>
      </c>
      <c r="AT35" s="214">
        <v>0</v>
      </c>
      <c r="AU35" s="214">
        <v>0</v>
      </c>
      <c r="AV35" s="214">
        <v>0</v>
      </c>
      <c r="AW35" s="214">
        <v>0</v>
      </c>
      <c r="AX35" s="214">
        <v>0</v>
      </c>
      <c r="AY35" s="214">
        <v>0</v>
      </c>
      <c r="AZ35" s="214">
        <v>0</v>
      </c>
      <c r="BA35" s="214">
        <v>0</v>
      </c>
      <c r="BB35" s="214">
        <v>0</v>
      </c>
      <c r="BC35" s="214">
        <v>0</v>
      </c>
      <c r="BD35" s="214">
        <v>0</v>
      </c>
      <c r="BE35" s="214">
        <v>0</v>
      </c>
      <c r="BF35" s="214">
        <v>0</v>
      </c>
      <c r="BG35" s="214">
        <v>0</v>
      </c>
      <c r="BH35" s="214">
        <v>0</v>
      </c>
      <c r="BI35" s="214">
        <v>0</v>
      </c>
      <c r="BJ35" s="214">
        <v>0</v>
      </c>
      <c r="BK35" s="214">
        <v>0</v>
      </c>
      <c r="BL35" s="214">
        <v>0</v>
      </c>
      <c r="BM35" s="214">
        <v>0</v>
      </c>
      <c r="BN35" s="214">
        <v>0</v>
      </c>
      <c r="BO35" s="214">
        <v>0</v>
      </c>
      <c r="BP35" s="214">
        <v>-100.86</v>
      </c>
    </row>
    <row r="36" spans="2:70" ht="13.5" hidden="1" customHeight="1">
      <c r="B36" s="206" t="s">
        <v>336</v>
      </c>
      <c r="C36" s="214"/>
      <c r="D36" s="214">
        <v>0</v>
      </c>
      <c r="E36" s="214">
        <v>0</v>
      </c>
      <c r="F36" s="214">
        <v>0</v>
      </c>
      <c r="G36" s="214">
        <v>0</v>
      </c>
      <c r="H36" s="214">
        <v>0</v>
      </c>
      <c r="I36" s="214">
        <v>0</v>
      </c>
      <c r="J36" s="214">
        <v>0</v>
      </c>
      <c r="K36" s="214">
        <v>0</v>
      </c>
      <c r="L36" s="214">
        <v>0</v>
      </c>
      <c r="M36" s="214">
        <v>0</v>
      </c>
      <c r="N36" s="214">
        <v>0</v>
      </c>
      <c r="O36" s="214">
        <v>0</v>
      </c>
      <c r="P36" s="214">
        <v>0</v>
      </c>
      <c r="Q36" s="214">
        <v>0</v>
      </c>
      <c r="R36" s="214">
        <v>0</v>
      </c>
      <c r="S36" s="214">
        <v>0</v>
      </c>
      <c r="T36" s="214">
        <v>0</v>
      </c>
      <c r="U36" s="214">
        <v>0</v>
      </c>
      <c r="V36" s="214">
        <v>0</v>
      </c>
      <c r="W36" s="214">
        <v>0</v>
      </c>
      <c r="X36" s="214">
        <v>0</v>
      </c>
      <c r="Y36" s="214">
        <v>0</v>
      </c>
      <c r="Z36" s="214">
        <v>0</v>
      </c>
      <c r="AA36" s="214">
        <v>0</v>
      </c>
      <c r="AB36" s="214">
        <v>0</v>
      </c>
      <c r="AC36" s="214">
        <v>0</v>
      </c>
      <c r="AD36" s="214">
        <v>0</v>
      </c>
      <c r="AE36" s="214">
        <v>0</v>
      </c>
      <c r="AF36" s="214">
        <v>0</v>
      </c>
      <c r="AG36" s="214">
        <v>0</v>
      </c>
      <c r="AH36" s="214">
        <v>0</v>
      </c>
      <c r="AI36" s="214">
        <v>0</v>
      </c>
      <c r="AJ36" s="214">
        <v>0</v>
      </c>
      <c r="AK36" s="214">
        <v>0</v>
      </c>
      <c r="AL36" s="214">
        <v>0</v>
      </c>
      <c r="AM36" s="214">
        <v>0</v>
      </c>
      <c r="AN36" s="214">
        <v>0</v>
      </c>
      <c r="AO36" s="214">
        <v>0</v>
      </c>
      <c r="AP36" s="214">
        <v>0</v>
      </c>
      <c r="AQ36" s="214">
        <v>0</v>
      </c>
      <c r="AR36" s="214">
        <v>0</v>
      </c>
      <c r="AS36" s="214">
        <v>0</v>
      </c>
      <c r="AT36" s="214">
        <v>0</v>
      </c>
      <c r="AU36" s="214">
        <v>0</v>
      </c>
      <c r="AV36" s="214">
        <v>0</v>
      </c>
      <c r="AW36" s="214">
        <v>0</v>
      </c>
      <c r="AX36" s="214">
        <v>0</v>
      </c>
      <c r="AY36" s="214">
        <v>0</v>
      </c>
      <c r="AZ36" s="214">
        <v>0</v>
      </c>
      <c r="BA36" s="214">
        <v>0</v>
      </c>
      <c r="BB36" s="214">
        <v>0</v>
      </c>
      <c r="BC36" s="214">
        <v>0</v>
      </c>
      <c r="BD36" s="214">
        <v>0</v>
      </c>
      <c r="BE36" s="214">
        <v>0</v>
      </c>
      <c r="BF36" s="214">
        <v>0</v>
      </c>
      <c r="BG36" s="214">
        <v>0</v>
      </c>
      <c r="BH36" s="214">
        <v>0</v>
      </c>
      <c r="BI36" s="214">
        <v>0</v>
      </c>
      <c r="BJ36" s="214">
        <v>0</v>
      </c>
      <c r="BK36" s="214">
        <v>253</v>
      </c>
      <c r="BL36" s="214">
        <v>0</v>
      </c>
      <c r="BM36" s="214">
        <v>0</v>
      </c>
      <c r="BN36" s="214">
        <v>0</v>
      </c>
      <c r="BO36" s="214">
        <v>0</v>
      </c>
      <c r="BP36" s="214">
        <v>0</v>
      </c>
    </row>
    <row r="37" spans="2:70" ht="15">
      <c r="B37" s="198" t="s">
        <v>371</v>
      </c>
      <c r="C37" s="259"/>
      <c r="D37" s="259">
        <v>0</v>
      </c>
      <c r="E37" s="259">
        <v>0</v>
      </c>
      <c r="F37" s="259">
        <v>0</v>
      </c>
      <c r="G37" s="259">
        <v>0</v>
      </c>
      <c r="H37" s="259">
        <v>0</v>
      </c>
      <c r="I37" s="259">
        <v>0</v>
      </c>
      <c r="J37" s="259">
        <v>0</v>
      </c>
      <c r="K37" s="259">
        <v>0</v>
      </c>
      <c r="L37" s="259">
        <v>0</v>
      </c>
      <c r="M37" s="259">
        <v>0</v>
      </c>
      <c r="N37" s="259">
        <v>0</v>
      </c>
      <c r="O37" s="259">
        <v>0</v>
      </c>
      <c r="P37" s="259">
        <v>0</v>
      </c>
      <c r="Q37" s="259">
        <v>0</v>
      </c>
      <c r="R37" s="259">
        <v>0</v>
      </c>
      <c r="S37" s="259">
        <v>0</v>
      </c>
      <c r="T37" s="259">
        <v>0</v>
      </c>
      <c r="U37" s="259">
        <v>0</v>
      </c>
      <c r="V37" s="259">
        <v>0</v>
      </c>
      <c r="W37" s="259">
        <v>0</v>
      </c>
      <c r="X37" s="259">
        <v>0</v>
      </c>
      <c r="Y37" s="259">
        <v>0</v>
      </c>
      <c r="Z37" s="259">
        <v>0</v>
      </c>
      <c r="AA37" s="259">
        <v>0</v>
      </c>
      <c r="AB37" s="259">
        <v>0</v>
      </c>
      <c r="AC37" s="259">
        <v>0</v>
      </c>
      <c r="AD37" s="259">
        <v>0</v>
      </c>
      <c r="AE37" s="259">
        <v>0</v>
      </c>
      <c r="AF37" s="259">
        <v>0</v>
      </c>
      <c r="AG37" s="259">
        <v>0</v>
      </c>
      <c r="AH37" s="259">
        <v>0</v>
      </c>
      <c r="AI37" s="259">
        <v>0</v>
      </c>
      <c r="AJ37" s="259">
        <v>0</v>
      </c>
      <c r="AK37" s="259">
        <v>0</v>
      </c>
      <c r="AL37" s="259">
        <v>0</v>
      </c>
      <c r="AM37" s="259">
        <v>0</v>
      </c>
      <c r="AN37" s="259">
        <v>0</v>
      </c>
      <c r="AO37" s="259">
        <v>0</v>
      </c>
      <c r="AP37" s="259">
        <v>0</v>
      </c>
      <c r="AQ37" s="259">
        <v>0</v>
      </c>
      <c r="AR37" s="259">
        <v>0</v>
      </c>
      <c r="AS37" s="259">
        <v>0</v>
      </c>
      <c r="AT37" s="259">
        <v>0</v>
      </c>
      <c r="AU37" s="259">
        <v>0</v>
      </c>
      <c r="AV37" s="259">
        <v>0</v>
      </c>
      <c r="AW37" s="259">
        <v>0</v>
      </c>
      <c r="AX37" s="259">
        <v>0</v>
      </c>
      <c r="AY37" s="259">
        <v>0</v>
      </c>
      <c r="AZ37" s="259">
        <v>0</v>
      </c>
      <c r="BA37" s="259">
        <v>0</v>
      </c>
      <c r="BB37" s="259">
        <v>0</v>
      </c>
      <c r="BC37" s="259">
        <v>0</v>
      </c>
      <c r="BD37" s="259">
        <v>0</v>
      </c>
      <c r="BE37" s="259">
        <v>0</v>
      </c>
      <c r="BF37" s="259">
        <v>0</v>
      </c>
      <c r="BG37" s="259">
        <v>0</v>
      </c>
      <c r="BH37" s="259">
        <v>0</v>
      </c>
      <c r="BI37" s="259">
        <v>0</v>
      </c>
      <c r="BJ37" s="259">
        <v>0</v>
      </c>
      <c r="BK37" s="259">
        <v>0</v>
      </c>
      <c r="BL37" s="259">
        <v>0</v>
      </c>
      <c r="BM37" s="259">
        <v>0</v>
      </c>
      <c r="BN37" s="259">
        <v>0</v>
      </c>
      <c r="BO37" s="259">
        <v>-808</v>
      </c>
      <c r="BP37" s="459">
        <v>0</v>
      </c>
    </row>
    <row r="38" spans="2:70" s="216" customFormat="1" ht="13.5" customHeight="1">
      <c r="B38" s="225" t="s">
        <v>140</v>
      </c>
      <c r="C38" s="356"/>
      <c r="D38" s="356"/>
      <c r="E38" s="356"/>
      <c r="F38" s="356"/>
      <c r="G38" s="356" t="s">
        <v>80</v>
      </c>
      <c r="H38" s="356" t="s">
        <v>80</v>
      </c>
      <c r="I38" s="356" t="s">
        <v>80</v>
      </c>
      <c r="J38" s="356" t="s">
        <v>80</v>
      </c>
      <c r="K38" s="356" t="s">
        <v>80</v>
      </c>
      <c r="L38" s="356" t="s">
        <v>80</v>
      </c>
      <c r="M38" s="356" t="s">
        <v>80</v>
      </c>
      <c r="N38" s="356" t="s">
        <v>80</v>
      </c>
      <c r="O38" s="356" t="s">
        <v>80</v>
      </c>
      <c r="P38" s="356" t="s">
        <v>80</v>
      </c>
      <c r="Q38" s="356" t="s">
        <v>80</v>
      </c>
      <c r="R38" s="356" t="s">
        <v>80</v>
      </c>
      <c r="S38" s="356" t="s">
        <v>80</v>
      </c>
      <c r="T38" s="356" t="s">
        <v>80</v>
      </c>
      <c r="U38" s="356" t="s">
        <v>80</v>
      </c>
      <c r="V38" s="356" t="s">
        <v>80</v>
      </c>
      <c r="W38" s="356" t="s">
        <v>80</v>
      </c>
      <c r="X38" s="356" t="s">
        <v>80</v>
      </c>
      <c r="Y38" s="356" t="s">
        <v>80</v>
      </c>
      <c r="Z38" s="356" t="s">
        <v>80</v>
      </c>
      <c r="AA38" s="356" t="s">
        <v>80</v>
      </c>
      <c r="AB38" s="356" t="s">
        <v>80</v>
      </c>
      <c r="AC38" s="356" t="s">
        <v>80</v>
      </c>
      <c r="AD38" s="356" t="s">
        <v>80</v>
      </c>
      <c r="AE38" s="356" t="s">
        <v>80</v>
      </c>
      <c r="AF38" s="356" t="s">
        <v>80</v>
      </c>
      <c r="AG38" s="356">
        <v>193</v>
      </c>
      <c r="AH38" s="356">
        <v>-41</v>
      </c>
      <c r="AI38" s="356">
        <v>0</v>
      </c>
      <c r="AJ38" s="356">
        <v>185</v>
      </c>
      <c r="AK38" s="356">
        <v>0</v>
      </c>
      <c r="AL38" s="356">
        <v>203</v>
      </c>
      <c r="AM38" s="356">
        <v>-34</v>
      </c>
      <c r="AN38" s="356">
        <v>149</v>
      </c>
      <c r="AO38" s="356">
        <v>145</v>
      </c>
      <c r="AP38" s="356">
        <v>262</v>
      </c>
      <c r="AQ38" s="356">
        <v>451.40899999999999</v>
      </c>
      <c r="AR38" s="356">
        <v>745.5</v>
      </c>
      <c r="AS38" s="356">
        <v>998</v>
      </c>
      <c r="AT38" s="356">
        <v>312</v>
      </c>
      <c r="AU38" s="356">
        <v>453</v>
      </c>
      <c r="AV38" s="356">
        <v>373</v>
      </c>
      <c r="AW38" s="356">
        <v>408</v>
      </c>
      <c r="AX38" s="356">
        <v>61</v>
      </c>
      <c r="AY38" s="356">
        <v>221</v>
      </c>
      <c r="AZ38" s="356">
        <v>191</v>
      </c>
      <c r="BA38" s="356">
        <v>795</v>
      </c>
      <c r="BB38" s="356">
        <v>1201.6400000000001</v>
      </c>
      <c r="BC38" s="356">
        <v>2470.7407041504694</v>
      </c>
      <c r="BD38" s="356">
        <v>3370</v>
      </c>
      <c r="BE38" s="356">
        <v>4560.3888449051019</v>
      </c>
      <c r="BF38" s="356">
        <v>3478.98483166094</v>
      </c>
      <c r="BG38" s="356">
        <v>2939.6508836321245</v>
      </c>
      <c r="BH38" s="356">
        <v>4298.437996259102</v>
      </c>
      <c r="BI38" s="356">
        <v>3022.1620710554607</v>
      </c>
      <c r="BJ38" s="356">
        <v>1333.3508730491703</v>
      </c>
      <c r="BK38" s="356">
        <v>2388.0895680873914</v>
      </c>
      <c r="BL38" s="356">
        <v>2143.2038713039237</v>
      </c>
      <c r="BM38" s="356">
        <v>1591.7728379146424</v>
      </c>
      <c r="BN38" s="356">
        <f>BN24+BN35</f>
        <v>586.70211444018287</v>
      </c>
      <c r="BO38" s="356">
        <f>BO24+BO37</f>
        <v>1244.9870364562994</v>
      </c>
      <c r="BP38" s="356">
        <f>BP24+BP35+BP34+BP30+BP29</f>
        <v>944.75504685871749</v>
      </c>
      <c r="BQ38" s="437"/>
    </row>
    <row r="39" spans="2:70" ht="15" hidden="1">
      <c r="B39" s="217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  <c r="R39" s="218"/>
      <c r="S39" s="219"/>
      <c r="T39" s="219"/>
      <c r="U39" s="219"/>
      <c r="V39" s="219"/>
      <c r="W39" s="219"/>
      <c r="X39" s="219"/>
      <c r="Y39" s="219"/>
      <c r="Z39" s="219"/>
      <c r="AA39" s="219"/>
      <c r="AB39" s="219"/>
      <c r="AC39" s="219"/>
      <c r="AD39" s="219"/>
      <c r="AE39" s="219"/>
      <c r="AF39" s="219"/>
      <c r="AG39" s="219"/>
      <c r="AH39" s="219"/>
      <c r="AI39" s="219"/>
      <c r="AJ39" s="219"/>
      <c r="AK39" s="219"/>
      <c r="AL39" s="219"/>
      <c r="AM39" s="219"/>
      <c r="AN39" s="219"/>
      <c r="AO39" s="219"/>
      <c r="AP39" s="219"/>
      <c r="AQ39" s="219"/>
      <c r="AR39" s="219"/>
      <c r="AS39" s="219"/>
      <c r="AT39" s="219"/>
      <c r="AU39" s="219"/>
      <c r="AV39" s="219"/>
      <c r="AW39" s="219"/>
      <c r="AX39" s="219"/>
      <c r="AY39" s="219"/>
      <c r="AZ39" s="219"/>
      <c r="BA39" s="219"/>
      <c r="BB39" s="219"/>
      <c r="BC39" s="219"/>
      <c r="BD39" s="219"/>
      <c r="BE39" s="219"/>
      <c r="BF39" s="219"/>
      <c r="BG39" s="219"/>
      <c r="BH39" s="219"/>
      <c r="BI39" s="219"/>
      <c r="BJ39" s="219"/>
      <c r="BK39" s="219"/>
      <c r="BL39" s="219"/>
      <c r="BM39" s="219"/>
      <c r="BN39" s="219"/>
      <c r="BO39" s="219"/>
      <c r="BP39" s="219"/>
    </row>
    <row r="40" spans="2:70" ht="15">
      <c r="B40" s="200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  <c r="R40" s="218"/>
      <c r="S40" s="218"/>
      <c r="T40" s="218"/>
      <c r="U40" s="218"/>
      <c r="V40" s="218"/>
      <c r="W40" s="218"/>
      <c r="X40" s="218"/>
      <c r="Y40" s="218"/>
      <c r="Z40" s="218"/>
      <c r="AA40" s="218"/>
      <c r="AB40" s="218"/>
      <c r="AC40" s="218"/>
      <c r="AD40" s="218"/>
      <c r="AE40" s="218"/>
      <c r="AF40" s="218"/>
      <c r="AG40" s="218"/>
      <c r="AH40" s="218"/>
      <c r="AI40" s="218"/>
      <c r="AJ40" s="218"/>
      <c r="AK40" s="218"/>
      <c r="AL40" s="218"/>
      <c r="AM40" s="218"/>
      <c r="AN40" s="218"/>
      <c r="AO40" s="218"/>
      <c r="AP40" s="218"/>
      <c r="AQ40" s="218"/>
      <c r="AR40" s="218"/>
      <c r="AS40" s="218"/>
      <c r="AT40" s="218"/>
      <c r="AU40" s="218"/>
      <c r="AV40" s="218"/>
      <c r="AW40" s="218"/>
      <c r="AX40" s="218"/>
      <c r="AY40" s="218"/>
      <c r="AZ40" s="218"/>
      <c r="BA40" s="218"/>
      <c r="BB40" s="218"/>
      <c r="BC40" s="218"/>
      <c r="BD40" s="218"/>
      <c r="BE40" s="218"/>
      <c r="BF40" s="218"/>
      <c r="BG40" s="218"/>
      <c r="BH40" s="218"/>
      <c r="BI40" s="218"/>
      <c r="BJ40" s="218"/>
      <c r="BK40" s="218"/>
      <c r="BL40" s="218"/>
      <c r="BM40" s="218"/>
      <c r="BN40" s="218"/>
      <c r="BO40" s="218"/>
      <c r="BP40" s="218"/>
    </row>
    <row r="41" spans="2:70" ht="15">
      <c r="B41" s="206" t="s">
        <v>301</v>
      </c>
      <c r="C41" s="208">
        <v>423</v>
      </c>
      <c r="D41" s="208">
        <v>409</v>
      </c>
      <c r="E41" s="208">
        <v>434</v>
      </c>
      <c r="F41" s="208">
        <v>631</v>
      </c>
      <c r="G41" s="208">
        <v>474</v>
      </c>
      <c r="H41" s="208">
        <v>442</v>
      </c>
      <c r="I41" s="208">
        <v>402</v>
      </c>
      <c r="J41" s="208">
        <v>427</v>
      </c>
      <c r="K41" s="208">
        <v>459</v>
      </c>
      <c r="L41" s="208">
        <v>472</v>
      </c>
      <c r="M41" s="208">
        <v>485</v>
      </c>
      <c r="N41" s="208">
        <v>476</v>
      </c>
      <c r="O41" s="208">
        <v>448</v>
      </c>
      <c r="P41" s="208">
        <v>431</v>
      </c>
      <c r="Q41" s="208">
        <v>437</v>
      </c>
      <c r="R41" s="208">
        <v>456</v>
      </c>
      <c r="S41" s="208">
        <v>438</v>
      </c>
      <c r="T41" s="208">
        <v>459</v>
      </c>
      <c r="U41" s="208">
        <v>465</v>
      </c>
      <c r="V41" s="208">
        <v>465</v>
      </c>
      <c r="W41" s="208">
        <v>464</v>
      </c>
      <c r="X41" s="208">
        <v>477</v>
      </c>
      <c r="Y41" s="208">
        <v>528</v>
      </c>
      <c r="Z41" s="208">
        <v>561</v>
      </c>
      <c r="AA41" s="208">
        <v>542</v>
      </c>
      <c r="AB41" s="208">
        <v>541</v>
      </c>
      <c r="AC41" s="208">
        <v>555</v>
      </c>
      <c r="AD41" s="208">
        <v>590</v>
      </c>
      <c r="AE41" s="208">
        <v>604</v>
      </c>
      <c r="AF41" s="208">
        <v>626</v>
      </c>
      <c r="AG41" s="208">
        <v>671</v>
      </c>
      <c r="AH41" s="208">
        <v>707</v>
      </c>
      <c r="AI41" s="208">
        <v>681</v>
      </c>
      <c r="AJ41" s="208">
        <v>617</v>
      </c>
      <c r="AK41" s="208">
        <v>567</v>
      </c>
      <c r="AL41" s="208">
        <v>671</v>
      </c>
      <c r="AM41" s="208">
        <v>528</v>
      </c>
      <c r="AN41" s="208">
        <v>526</v>
      </c>
      <c r="AO41" s="208">
        <v>514</v>
      </c>
      <c r="AP41" s="208">
        <v>524</v>
      </c>
      <c r="AQ41" s="208">
        <v>453</v>
      </c>
      <c r="AR41" s="208">
        <v>457</v>
      </c>
      <c r="AS41" s="208">
        <v>478</v>
      </c>
      <c r="AT41" s="208">
        <v>504</v>
      </c>
      <c r="AU41" s="208">
        <v>506</v>
      </c>
      <c r="AV41" s="208">
        <v>527</v>
      </c>
      <c r="AW41" s="208">
        <v>502</v>
      </c>
      <c r="AX41" s="208">
        <v>538</v>
      </c>
      <c r="AY41" s="208">
        <v>557</v>
      </c>
      <c r="AZ41" s="208">
        <v>611</v>
      </c>
      <c r="BA41" s="208">
        <v>647</v>
      </c>
      <c r="BB41" s="208">
        <v>683.83781382446455</v>
      </c>
      <c r="BC41" s="208">
        <v>648.82934737527842</v>
      </c>
      <c r="BD41" s="208">
        <v>630</v>
      </c>
      <c r="BE41" s="208">
        <v>672.67189838607885</v>
      </c>
      <c r="BF41" s="208">
        <v>707</v>
      </c>
      <c r="BG41" s="208">
        <v>658.82659935160007</v>
      </c>
      <c r="BH41" s="208">
        <v>701.18482417839994</v>
      </c>
      <c r="BI41" s="208">
        <v>737.50042127000006</v>
      </c>
      <c r="BJ41" s="208">
        <v>769.14716299000008</v>
      </c>
      <c r="BK41" s="208">
        <v>714.75824588249998</v>
      </c>
      <c r="BL41" s="208">
        <v>752.46771918749982</v>
      </c>
      <c r="BM41" s="208">
        <v>789.14864113353269</v>
      </c>
      <c r="BN41" s="208">
        <v>790.83834876139167</v>
      </c>
      <c r="BO41" s="208">
        <v>725.78576989584769</v>
      </c>
      <c r="BP41" s="208">
        <v>771.321279295463</v>
      </c>
      <c r="BQ41" s="387"/>
      <c r="BR41" s="387"/>
    </row>
    <row r="42" spans="2:70" s="205" customFormat="1" ht="15">
      <c r="B42" s="203" t="s">
        <v>138</v>
      </c>
      <c r="C42" s="204">
        <v>1985</v>
      </c>
      <c r="D42" s="204">
        <v>2747</v>
      </c>
      <c r="E42" s="204">
        <v>3841</v>
      </c>
      <c r="F42" s="204">
        <v>1451</v>
      </c>
      <c r="G42" s="204">
        <v>599</v>
      </c>
      <c r="H42" s="204">
        <v>595</v>
      </c>
      <c r="I42" s="204">
        <v>1374.7</v>
      </c>
      <c r="J42" s="204">
        <v>1246</v>
      </c>
      <c r="K42" s="204">
        <v>1401</v>
      </c>
      <c r="L42" s="204">
        <v>1720</v>
      </c>
      <c r="M42" s="204">
        <v>1265</v>
      </c>
      <c r="N42" s="204">
        <v>815</v>
      </c>
      <c r="O42" s="204">
        <v>1102</v>
      </c>
      <c r="P42" s="204">
        <v>1309</v>
      </c>
      <c r="Q42" s="204">
        <v>1215</v>
      </c>
      <c r="R42" s="204">
        <v>1025</v>
      </c>
      <c r="S42" s="204">
        <v>1008</v>
      </c>
      <c r="T42" s="204">
        <v>1244</v>
      </c>
      <c r="U42" s="204">
        <v>1033</v>
      </c>
      <c r="V42" s="204">
        <v>891</v>
      </c>
      <c r="W42" s="204">
        <v>805</v>
      </c>
      <c r="X42" s="204">
        <v>1196</v>
      </c>
      <c r="Y42" s="204">
        <v>1413</v>
      </c>
      <c r="Z42" s="204">
        <v>1370</v>
      </c>
      <c r="AA42" s="204">
        <v>1221</v>
      </c>
      <c r="AB42" s="204">
        <v>1198</v>
      </c>
      <c r="AC42" s="204">
        <v>1241</v>
      </c>
      <c r="AD42" s="209">
        <v>1247</v>
      </c>
      <c r="AE42" s="209">
        <v>1106</v>
      </c>
      <c r="AF42" s="209">
        <v>1192</v>
      </c>
      <c r="AG42" s="209">
        <v>1291</v>
      </c>
      <c r="AH42" s="209">
        <v>911</v>
      </c>
      <c r="AI42" s="209">
        <v>930</v>
      </c>
      <c r="AJ42" s="209">
        <v>1201</v>
      </c>
      <c r="AK42" s="209">
        <v>1200</v>
      </c>
      <c r="AL42" s="209">
        <v>716</v>
      </c>
      <c r="AM42" s="209">
        <v>853</v>
      </c>
      <c r="AN42" s="209">
        <v>1121</v>
      </c>
      <c r="AO42" s="209">
        <v>1164</v>
      </c>
      <c r="AP42" s="209">
        <v>1178</v>
      </c>
      <c r="AQ42" s="209">
        <v>1484</v>
      </c>
      <c r="AR42" s="209">
        <v>1756</v>
      </c>
      <c r="AS42" s="209">
        <v>2013</v>
      </c>
      <c r="AT42" s="209">
        <v>1404</v>
      </c>
      <c r="AU42" s="209">
        <v>1558</v>
      </c>
      <c r="AV42" s="209">
        <v>1574</v>
      </c>
      <c r="AW42" s="209">
        <v>1465</v>
      </c>
      <c r="AX42" s="209">
        <v>1136</v>
      </c>
      <c r="AY42" s="209">
        <v>1177</v>
      </c>
      <c r="AZ42" s="209">
        <v>1318</v>
      </c>
      <c r="BA42" s="209">
        <v>2139</v>
      </c>
      <c r="BB42" s="209">
        <v>3055.7526858746801</v>
      </c>
      <c r="BC42" s="209">
        <v>4318.3484635083123</v>
      </c>
      <c r="BD42" s="209">
        <v>5897</v>
      </c>
      <c r="BE42" s="209">
        <v>7023.1066279122997</v>
      </c>
      <c r="BF42" s="209">
        <v>5983.1409012827653</v>
      </c>
      <c r="BG42" s="209">
        <v>5827.3990098130371</v>
      </c>
      <c r="BH42" s="209">
        <v>6680.1932579869954</v>
      </c>
      <c r="BI42" s="209">
        <v>5369.1615909225702</v>
      </c>
      <c r="BJ42" s="209">
        <v>3630.2318512198917</v>
      </c>
      <c r="BK42" s="209">
        <v>4322.3310745397148</v>
      </c>
      <c r="BL42" s="209">
        <v>3792.4142537113003</v>
      </c>
      <c r="BM42" s="209">
        <v>3349.3791795736051</v>
      </c>
      <c r="BN42" s="209">
        <v>2038.8137158844247</v>
      </c>
      <c r="BO42" s="209">
        <v>2812.8667741698237</v>
      </c>
      <c r="BP42" s="209">
        <v>2624.3605798474709</v>
      </c>
      <c r="BQ42" s="388"/>
      <c r="BR42" s="388"/>
    </row>
    <row r="43" spans="2:70" s="212" customFormat="1" ht="15">
      <c r="B43" s="210" t="s">
        <v>157</v>
      </c>
      <c r="C43" s="211">
        <v>0.22193649373881932</v>
      </c>
      <c r="D43" s="211">
        <v>0.24747747747747748</v>
      </c>
      <c r="E43" s="211">
        <v>0.30874316939890711</v>
      </c>
      <c r="F43" s="211">
        <v>0.15414012738853503</v>
      </c>
      <c r="G43" s="211">
        <v>8.5964408725602751E-2</v>
      </c>
      <c r="H43" s="211">
        <v>9.2939706341768194E-2</v>
      </c>
      <c r="I43" s="211">
        <v>0.20192420681551118</v>
      </c>
      <c r="J43" s="211">
        <v>0.2</v>
      </c>
      <c r="K43" s="211">
        <v>0.2</v>
      </c>
      <c r="L43" s="211">
        <v>0.21</v>
      </c>
      <c r="M43" s="211">
        <v>0.15</v>
      </c>
      <c r="N43" s="211">
        <v>0.1</v>
      </c>
      <c r="O43" s="211">
        <v>0.13</v>
      </c>
      <c r="P43" s="211">
        <v>0.15</v>
      </c>
      <c r="Q43" s="211">
        <v>0.13500000000000001</v>
      </c>
      <c r="R43" s="211">
        <v>0.113</v>
      </c>
      <c r="S43" s="211">
        <v>0.11</v>
      </c>
      <c r="T43" s="211">
        <v>0.12</v>
      </c>
      <c r="U43" s="211">
        <v>0.11</v>
      </c>
      <c r="V43" s="211">
        <v>0.1</v>
      </c>
      <c r="W43" s="211">
        <v>8.7824569059567967E-2</v>
      </c>
      <c r="X43" s="211">
        <v>0.12102813195709371</v>
      </c>
      <c r="Y43" s="211">
        <v>0.13</v>
      </c>
      <c r="Z43" s="211">
        <v>0.13</v>
      </c>
      <c r="AA43" s="211">
        <v>0.12</v>
      </c>
      <c r="AB43" s="211">
        <v>0.11</v>
      </c>
      <c r="AC43" s="211">
        <v>0.12</v>
      </c>
      <c r="AD43" s="211">
        <v>0.12</v>
      </c>
      <c r="AE43" s="211">
        <v>0.11</v>
      </c>
      <c r="AF43" s="211">
        <v>0.11</v>
      </c>
      <c r="AG43" s="211">
        <v>0.11</v>
      </c>
      <c r="AH43" s="211">
        <v>0.09</v>
      </c>
      <c r="AI43" s="211">
        <v>9.1999999999999998E-2</v>
      </c>
      <c r="AJ43" s="211">
        <v>0.11700000000000001</v>
      </c>
      <c r="AK43" s="211">
        <v>0.13800000000000001</v>
      </c>
      <c r="AL43" s="211">
        <v>0.08</v>
      </c>
      <c r="AM43" s="211">
        <v>0.1</v>
      </c>
      <c r="AN43" s="211">
        <v>0.12</v>
      </c>
      <c r="AO43" s="211">
        <v>0.12</v>
      </c>
      <c r="AP43" s="211">
        <v>0.12</v>
      </c>
      <c r="AQ43" s="211">
        <v>0.14299999999999999</v>
      </c>
      <c r="AR43" s="211">
        <v>0.14590776900706273</v>
      </c>
      <c r="AS43" s="211">
        <v>0.1568245559364288</v>
      </c>
      <c r="AT43" s="211">
        <v>0.12880733944954101</v>
      </c>
      <c r="AU43" s="211">
        <v>0.154797526431279</v>
      </c>
      <c r="AV43" s="211">
        <v>0.15481583612369501</v>
      </c>
      <c r="AW43" s="211">
        <v>0.14699999999999999</v>
      </c>
      <c r="AX43" s="211">
        <v>0.11899999999999999</v>
      </c>
      <c r="AY43" s="211">
        <v>0.128</v>
      </c>
      <c r="AZ43" s="211">
        <v>0.15</v>
      </c>
      <c r="BA43" s="211">
        <v>0.17499999999999999</v>
      </c>
      <c r="BB43" s="211">
        <v>0.22435453234566208</v>
      </c>
      <c r="BC43" s="211">
        <v>0.26423255258597234</v>
      </c>
      <c r="BD43" s="211">
        <v>0.31</v>
      </c>
      <c r="BE43" s="211">
        <v>0.32946003445750133</v>
      </c>
      <c r="BF43" s="211">
        <v>0.2775765294992808</v>
      </c>
      <c r="BG43" s="211">
        <v>0.28663346377135757</v>
      </c>
      <c r="BH43" s="211">
        <v>0.29084224433963596</v>
      </c>
      <c r="BI43" s="211">
        <v>0.25387028191236732</v>
      </c>
      <c r="BJ43" s="211">
        <v>0.20208321444738381</v>
      </c>
      <c r="BK43" s="211">
        <v>0.22903040252357076</v>
      </c>
      <c r="BL43" s="211">
        <v>0.20762865202149958</v>
      </c>
      <c r="BM43" s="211">
        <v>0.19629228968894136</v>
      </c>
      <c r="BN43" s="423">
        <v>0.13854829971194893</v>
      </c>
      <c r="BO43" s="423">
        <v>0.17352358778078622</v>
      </c>
      <c r="BP43" s="423">
        <v>0.15794332442817233</v>
      </c>
      <c r="BQ43" s="389"/>
      <c r="BR43" s="389"/>
    </row>
    <row r="44" spans="2:70" ht="15">
      <c r="B44" s="202"/>
      <c r="C44" s="220"/>
      <c r="D44" s="220"/>
      <c r="E44" s="220"/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>
        <v>10</v>
      </c>
      <c r="W44" s="220"/>
      <c r="X44" s="220"/>
      <c r="Y44" s="220"/>
      <c r="Z44" s="220"/>
      <c r="AA44" s="220"/>
      <c r="AB44" s="220"/>
      <c r="AC44" s="220"/>
      <c r="AD44" s="220"/>
      <c r="AE44" s="220"/>
      <c r="AF44" s="220"/>
      <c r="AG44" s="220"/>
      <c r="AH44" s="220"/>
      <c r="AI44" s="220"/>
      <c r="AJ44" s="220"/>
      <c r="AK44" s="220"/>
      <c r="AL44" s="220"/>
      <c r="AM44" s="220"/>
      <c r="AN44" s="220"/>
      <c r="AO44" s="220"/>
      <c r="AP44" s="220"/>
      <c r="AQ44" s="220"/>
      <c r="AR44" s="220"/>
      <c r="AS44" s="220"/>
      <c r="AT44" s="220"/>
      <c r="AU44" s="220"/>
      <c r="AV44" s="220"/>
      <c r="AW44" s="220"/>
      <c r="AX44" s="220"/>
      <c r="AY44" s="220"/>
      <c r="AZ44" s="220"/>
      <c r="BA44" s="220"/>
      <c r="BB44" s="220"/>
      <c r="BC44" s="220"/>
      <c r="BD44" s="220"/>
      <c r="BE44" s="220"/>
      <c r="BF44" s="220"/>
      <c r="BG44" s="220"/>
      <c r="BH44" s="220"/>
      <c r="BI44" s="220"/>
      <c r="BJ44" s="220"/>
      <c r="BK44" s="220"/>
      <c r="BL44" s="220"/>
      <c r="BM44" s="220"/>
      <c r="BN44" s="220"/>
      <c r="BO44" s="220"/>
      <c r="BP44" s="220"/>
    </row>
    <row r="45" spans="2:70" ht="18" customHeight="1" thickBot="1">
      <c r="B45" s="196" t="s">
        <v>61</v>
      </c>
      <c r="C45" s="197" t="s">
        <v>0</v>
      </c>
      <c r="D45" s="197" t="s">
        <v>3</v>
      </c>
      <c r="E45" s="197" t="s">
        <v>4</v>
      </c>
      <c r="F45" s="197" t="s">
        <v>5</v>
      </c>
      <c r="G45" s="197" t="s">
        <v>6</v>
      </c>
      <c r="H45" s="197" t="s">
        <v>11</v>
      </c>
      <c r="I45" s="197" t="s">
        <v>72</v>
      </c>
      <c r="J45" s="197" t="s">
        <v>83</v>
      </c>
      <c r="K45" s="197" t="s">
        <v>84</v>
      </c>
      <c r="L45" s="197" t="s">
        <v>85</v>
      </c>
      <c r="M45" s="197" t="s">
        <v>87</v>
      </c>
      <c r="N45" s="197" t="s">
        <v>92</v>
      </c>
      <c r="O45" s="197" t="s">
        <v>93</v>
      </c>
      <c r="P45" s="197" t="s">
        <v>94</v>
      </c>
      <c r="Q45" s="197" t="s">
        <v>95</v>
      </c>
      <c r="R45" s="197" t="s">
        <v>96</v>
      </c>
      <c r="S45" s="197" t="s">
        <v>97</v>
      </c>
      <c r="T45" s="197" t="s">
        <v>99</v>
      </c>
      <c r="U45" s="197" t="s">
        <v>106</v>
      </c>
      <c r="V45" s="197" t="s">
        <v>107</v>
      </c>
      <c r="W45" s="197" t="s">
        <v>110</v>
      </c>
      <c r="X45" s="197" t="s">
        <v>111</v>
      </c>
      <c r="Y45" s="197" t="s">
        <v>114</v>
      </c>
      <c r="Z45" s="197" t="s">
        <v>115</v>
      </c>
      <c r="AA45" s="197" t="s">
        <v>116</v>
      </c>
      <c r="AB45" s="197" t="s">
        <v>124</v>
      </c>
      <c r="AC45" s="197" t="s">
        <v>125</v>
      </c>
      <c r="AD45" s="197" t="s">
        <v>126</v>
      </c>
      <c r="AE45" s="197" t="s">
        <v>128</v>
      </c>
      <c r="AF45" s="197" t="s">
        <v>129</v>
      </c>
      <c r="AG45" s="197" t="s">
        <v>133</v>
      </c>
      <c r="AH45" s="197" t="s">
        <v>139</v>
      </c>
      <c r="AI45" s="197" t="s">
        <v>141</v>
      </c>
      <c r="AJ45" s="197" t="s">
        <v>142</v>
      </c>
      <c r="AK45" s="197" t="s">
        <v>154</v>
      </c>
      <c r="AL45" s="197" t="s">
        <v>155</v>
      </c>
      <c r="AM45" s="197" t="s">
        <v>158</v>
      </c>
      <c r="AN45" s="197" t="s">
        <v>161</v>
      </c>
      <c r="AO45" s="197" t="s">
        <v>164</v>
      </c>
      <c r="AP45" s="197" t="s">
        <v>165</v>
      </c>
      <c r="AQ45" s="197" t="s">
        <v>167</v>
      </c>
      <c r="AR45" s="197" t="s">
        <v>168</v>
      </c>
      <c r="AS45" s="197" t="s">
        <v>169</v>
      </c>
      <c r="AT45" s="197" t="s">
        <v>181</v>
      </c>
      <c r="AU45" s="197" t="s">
        <v>189</v>
      </c>
      <c r="AV45" s="197" t="s">
        <v>207</v>
      </c>
      <c r="AW45" s="197" t="s">
        <v>209</v>
      </c>
      <c r="AX45" s="197" t="s">
        <v>212</v>
      </c>
      <c r="AY45" s="197" t="s">
        <v>217</v>
      </c>
      <c r="AZ45" s="197" t="s">
        <v>219</v>
      </c>
      <c r="BA45" s="197" t="s">
        <v>300</v>
      </c>
      <c r="BB45" s="197" t="s">
        <v>303</v>
      </c>
      <c r="BC45" s="197" t="s">
        <v>305</v>
      </c>
      <c r="BD45" s="197" t="s">
        <v>307</v>
      </c>
      <c r="BE45" s="197" t="s">
        <v>308</v>
      </c>
      <c r="BF45" s="197" t="s">
        <v>309</v>
      </c>
      <c r="BG45" s="197" t="s">
        <v>315</v>
      </c>
      <c r="BH45" s="197" t="s">
        <v>317</v>
      </c>
      <c r="BI45" s="197" t="s">
        <v>320</v>
      </c>
      <c r="BJ45" s="197" t="s">
        <v>325</v>
      </c>
      <c r="BK45" s="197" t="s">
        <v>333</v>
      </c>
      <c r="BL45" s="197" t="s">
        <v>341</v>
      </c>
      <c r="BM45" s="197" t="s">
        <v>342</v>
      </c>
      <c r="BN45" s="197" t="s">
        <v>343</v>
      </c>
      <c r="BO45" s="197" t="s">
        <v>345</v>
      </c>
      <c r="BP45" s="197" t="s">
        <v>385</v>
      </c>
    </row>
    <row r="46" spans="2:70" ht="7.5" customHeight="1" thickTop="1">
      <c r="B46" s="200"/>
      <c r="C46" s="221"/>
      <c r="D46" s="221"/>
      <c r="E46" s="221"/>
      <c r="F46" s="221"/>
      <c r="G46" s="221"/>
      <c r="H46" s="221"/>
      <c r="I46" s="221"/>
      <c r="J46" s="221"/>
      <c r="K46" s="221"/>
      <c r="L46" s="221"/>
      <c r="M46" s="221"/>
      <c r="N46" s="221"/>
      <c r="O46" s="221"/>
      <c r="P46" s="221"/>
      <c r="Q46" s="221"/>
      <c r="R46" s="221"/>
      <c r="S46" s="221"/>
      <c r="T46" s="221"/>
      <c r="U46" s="221"/>
      <c r="V46" s="221"/>
      <c r="W46" s="221"/>
      <c r="X46" s="221"/>
      <c r="Y46" s="221"/>
      <c r="Z46" s="221"/>
      <c r="AA46" s="221"/>
      <c r="AB46" s="221"/>
      <c r="AC46" s="221"/>
      <c r="AD46" s="221"/>
      <c r="AE46" s="221"/>
      <c r="AF46" s="221"/>
      <c r="AG46" s="221"/>
      <c r="AH46" s="221"/>
      <c r="AI46" s="221"/>
      <c r="AJ46" s="221"/>
      <c r="AK46" s="221"/>
      <c r="AL46" s="221"/>
      <c r="AM46" s="221"/>
      <c r="AN46" s="221"/>
      <c r="AO46" s="221"/>
      <c r="AP46" s="221"/>
      <c r="AQ46" s="221"/>
      <c r="AR46" s="221"/>
      <c r="AS46" s="221"/>
      <c r="AT46" s="221"/>
      <c r="AU46" s="221"/>
      <c r="AV46" s="221"/>
      <c r="AW46" s="221"/>
      <c r="AX46" s="221"/>
      <c r="AY46" s="221"/>
      <c r="AZ46" s="221"/>
      <c r="BA46" s="221"/>
      <c r="BB46" s="221"/>
      <c r="BC46" s="221"/>
      <c r="BD46" s="221"/>
      <c r="BE46" s="221"/>
      <c r="BF46" s="221"/>
      <c r="BG46" s="221"/>
      <c r="BH46" s="221"/>
      <c r="BI46" s="221"/>
      <c r="BJ46" s="221"/>
      <c r="BK46" s="221"/>
      <c r="BL46" s="221"/>
      <c r="BM46" s="221"/>
      <c r="BN46" s="221"/>
      <c r="BO46" s="221"/>
      <c r="BP46" s="221"/>
    </row>
    <row r="47" spans="2:70" ht="15" hidden="1">
      <c r="B47" s="222"/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  <c r="R47" s="218"/>
      <c r="S47" s="218"/>
      <c r="T47" s="218"/>
      <c r="U47" s="218"/>
      <c r="V47" s="218"/>
      <c r="W47" s="218"/>
      <c r="X47" s="218"/>
      <c r="Y47" s="218"/>
      <c r="Z47" s="218"/>
      <c r="AA47" s="218"/>
      <c r="AB47" s="218"/>
      <c r="AC47" s="218"/>
      <c r="AD47" s="218"/>
      <c r="AE47" s="218"/>
      <c r="AF47" s="218"/>
      <c r="AG47" s="218"/>
      <c r="AH47" s="218"/>
      <c r="AI47" s="218"/>
      <c r="AJ47" s="218"/>
      <c r="AK47" s="218"/>
      <c r="AL47" s="218"/>
      <c r="AM47" s="218"/>
      <c r="AN47" s="218"/>
      <c r="AO47" s="218"/>
      <c r="AP47" s="218"/>
      <c r="AQ47" s="218"/>
      <c r="AR47" s="218"/>
      <c r="AS47" s="218"/>
      <c r="AT47" s="218"/>
      <c r="AU47" s="218"/>
      <c r="AV47" s="218"/>
      <c r="AW47" s="218"/>
      <c r="AX47" s="218"/>
      <c r="AY47" s="218"/>
      <c r="AZ47" s="218"/>
      <c r="BA47" s="218"/>
      <c r="BB47" s="218"/>
      <c r="BC47" s="218"/>
      <c r="BD47" s="218"/>
      <c r="BE47" s="218"/>
      <c r="BF47" s="218"/>
      <c r="BG47" s="218"/>
      <c r="BH47" s="218"/>
      <c r="BI47" s="218"/>
      <c r="BJ47" s="218"/>
      <c r="BK47" s="218"/>
      <c r="BL47" s="218"/>
      <c r="BM47" s="218"/>
      <c r="BN47" s="218"/>
      <c r="BO47" s="218"/>
      <c r="BP47" s="218"/>
    </row>
    <row r="48" spans="2:70" ht="15">
      <c r="B48" s="225" t="s">
        <v>162</v>
      </c>
      <c r="C48" s="226">
        <v>15158</v>
      </c>
      <c r="D48" s="226">
        <v>18283</v>
      </c>
      <c r="E48" s="226">
        <v>21990</v>
      </c>
      <c r="F48" s="226">
        <v>20776</v>
      </c>
      <c r="G48" s="227">
        <v>18603</v>
      </c>
      <c r="H48" s="227">
        <v>16429</v>
      </c>
      <c r="I48" s="227">
        <v>14952</v>
      </c>
      <c r="J48" s="227">
        <v>14165</v>
      </c>
      <c r="K48" s="227">
        <v>14999</v>
      </c>
      <c r="L48" s="227">
        <v>16020</v>
      </c>
      <c r="M48" s="227">
        <v>13384</v>
      </c>
      <c r="N48" s="227">
        <v>12946</v>
      </c>
      <c r="O48" s="227">
        <v>13403</v>
      </c>
      <c r="P48" s="227">
        <v>15813</v>
      </c>
      <c r="Q48" s="227">
        <v>17263</v>
      </c>
      <c r="R48" s="227">
        <v>17319</v>
      </c>
      <c r="S48" s="227">
        <v>16871</v>
      </c>
      <c r="T48" s="227">
        <v>18171</v>
      </c>
      <c r="U48" s="227">
        <v>17546</v>
      </c>
      <c r="V48" s="227">
        <v>16410</v>
      </c>
      <c r="W48" s="227">
        <v>15909</v>
      </c>
      <c r="X48" s="227">
        <v>16807</v>
      </c>
      <c r="Y48" s="227">
        <v>17399</v>
      </c>
      <c r="Z48" s="227">
        <v>18177</v>
      </c>
      <c r="AA48" s="227">
        <v>18202</v>
      </c>
      <c r="AB48" s="227">
        <v>18835</v>
      </c>
      <c r="AC48" s="227">
        <v>20283</v>
      </c>
      <c r="AD48" s="227">
        <v>20683</v>
      </c>
      <c r="AE48" s="227">
        <v>22907</v>
      </c>
      <c r="AF48" s="227">
        <v>21897</v>
      </c>
      <c r="AG48" s="227">
        <v>24084</v>
      </c>
      <c r="AH48" s="227">
        <v>22178</v>
      </c>
      <c r="AI48" s="227">
        <v>19869</v>
      </c>
      <c r="AJ48" s="228">
        <v>17297</v>
      </c>
      <c r="AK48" s="228">
        <v>17839</v>
      </c>
      <c r="AL48" s="228">
        <v>17797</v>
      </c>
      <c r="AM48" s="228">
        <v>17761</v>
      </c>
      <c r="AN48" s="228">
        <v>17896</v>
      </c>
      <c r="AO48" s="228">
        <v>17476</v>
      </c>
      <c r="AP48" s="228">
        <v>17982.113000000001</v>
      </c>
      <c r="AQ48" s="228">
        <v>19557</v>
      </c>
      <c r="AR48" s="228">
        <v>20653.8</v>
      </c>
      <c r="AS48" s="228">
        <v>22170</v>
      </c>
      <c r="AT48" s="228">
        <v>17503</v>
      </c>
      <c r="AU48" s="228">
        <v>17570.083999999999</v>
      </c>
      <c r="AV48" s="228">
        <v>16896</v>
      </c>
      <c r="AW48" s="228">
        <v>17504</v>
      </c>
      <c r="AX48" s="228">
        <v>18235.713</v>
      </c>
      <c r="AY48" s="228">
        <v>20606</v>
      </c>
      <c r="AZ48" s="228">
        <v>21763.184999999998</v>
      </c>
      <c r="BA48" s="228">
        <v>22132.453000000001</v>
      </c>
      <c r="BB48" s="228">
        <v>23409.453000000001</v>
      </c>
      <c r="BC48" s="228">
        <v>26217.720999999998</v>
      </c>
      <c r="BD48" s="228">
        <v>28314.438999999998</v>
      </c>
      <c r="BE48" s="228">
        <v>35456.998</v>
      </c>
      <c r="BF48" s="228">
        <v>32640.476999999999</v>
      </c>
      <c r="BG48" s="228">
        <v>33919.22</v>
      </c>
      <c r="BH48" s="228">
        <v>36735.425000000003</v>
      </c>
      <c r="BI48" s="228">
        <v>37557.578000000001</v>
      </c>
      <c r="BJ48" s="228">
        <v>31257.421999999999</v>
      </c>
      <c r="BK48" s="228">
        <f t="shared" ref="BK48:BP48" si="0">SUM(BK49:BK52)</f>
        <v>23183.256999999998</v>
      </c>
      <c r="BL48" s="228">
        <f t="shared" si="0"/>
        <v>30316.106</v>
      </c>
      <c r="BM48" s="228">
        <f t="shared" si="0"/>
        <v>30891.754000000001</v>
      </c>
      <c r="BN48" s="228">
        <f t="shared" si="0"/>
        <v>29197.937000000002</v>
      </c>
      <c r="BO48" s="228">
        <f t="shared" si="0"/>
        <v>29742.521999999997</v>
      </c>
      <c r="BP48" s="228">
        <f t="shared" si="0"/>
        <v>31828.120000000003</v>
      </c>
    </row>
    <row r="49" spans="2:69" ht="15">
      <c r="B49" s="198" t="s">
        <v>35</v>
      </c>
      <c r="C49" s="213">
        <v>4084</v>
      </c>
      <c r="D49" s="213">
        <v>5557</v>
      </c>
      <c r="E49" s="213">
        <v>5549</v>
      </c>
      <c r="F49" s="213">
        <v>5413</v>
      </c>
      <c r="G49" s="213">
        <v>5753</v>
      </c>
      <c r="H49" s="213">
        <v>6200</v>
      </c>
      <c r="I49" s="213">
        <v>5348</v>
      </c>
      <c r="J49" s="213">
        <v>4770</v>
      </c>
      <c r="K49" s="213">
        <v>4458</v>
      </c>
      <c r="L49" s="213">
        <v>4271</v>
      </c>
      <c r="M49" s="213">
        <v>1637</v>
      </c>
      <c r="N49" s="213">
        <v>2176</v>
      </c>
      <c r="O49" s="213">
        <v>2420</v>
      </c>
      <c r="P49" s="213">
        <v>4095</v>
      </c>
      <c r="Q49" s="213">
        <v>4366</v>
      </c>
      <c r="R49" s="213">
        <v>4578</v>
      </c>
      <c r="S49" s="213">
        <v>3435</v>
      </c>
      <c r="T49" s="213">
        <v>3165</v>
      </c>
      <c r="U49" s="213">
        <v>2999</v>
      </c>
      <c r="V49" s="213">
        <v>2497</v>
      </c>
      <c r="W49" s="213">
        <v>1832</v>
      </c>
      <c r="X49" s="213">
        <v>2972</v>
      </c>
      <c r="Y49" s="213">
        <v>3512</v>
      </c>
      <c r="Z49" s="213">
        <v>4222</v>
      </c>
      <c r="AA49" s="213">
        <v>3520</v>
      </c>
      <c r="AB49" s="213">
        <v>3963</v>
      </c>
      <c r="AC49" s="213">
        <v>4671</v>
      </c>
      <c r="AD49" s="213">
        <v>5849</v>
      </c>
      <c r="AE49" s="213">
        <v>5847</v>
      </c>
      <c r="AF49" s="213">
        <v>5690</v>
      </c>
      <c r="AG49" s="213">
        <v>6739</v>
      </c>
      <c r="AH49" s="213">
        <v>6919</v>
      </c>
      <c r="AI49" s="213">
        <v>5525</v>
      </c>
      <c r="AJ49" s="229">
        <v>4877</v>
      </c>
      <c r="AK49" s="229">
        <v>5261</v>
      </c>
      <c r="AL49" s="229">
        <v>6088</v>
      </c>
      <c r="AM49" s="229">
        <v>5454</v>
      </c>
      <c r="AN49" s="229">
        <v>5430</v>
      </c>
      <c r="AO49" s="229">
        <v>5066</v>
      </c>
      <c r="AP49" s="229">
        <v>3376.8560000000002</v>
      </c>
      <c r="AQ49" s="229">
        <v>3246.13</v>
      </c>
      <c r="AR49" s="229">
        <v>2941</v>
      </c>
      <c r="AS49" s="229">
        <v>3475</v>
      </c>
      <c r="AT49" s="229">
        <v>3350</v>
      </c>
      <c r="AU49" s="229">
        <v>2532</v>
      </c>
      <c r="AV49" s="229">
        <v>2142</v>
      </c>
      <c r="AW49" s="229">
        <v>3432</v>
      </c>
      <c r="AX49" s="229">
        <v>6294.6009999999997</v>
      </c>
      <c r="AY49" s="229">
        <v>5979</v>
      </c>
      <c r="AZ49" s="229">
        <v>6548.4949999999999</v>
      </c>
      <c r="BA49" s="229">
        <v>7199.5050000000001</v>
      </c>
      <c r="BB49" s="229">
        <v>7658.3469999999998</v>
      </c>
      <c r="BC49" s="229">
        <v>7002.5020000000004</v>
      </c>
      <c r="BD49" s="229">
        <v>5637.8140000000003</v>
      </c>
      <c r="BE49" s="229">
        <v>8430.5840000000007</v>
      </c>
      <c r="BF49" s="229">
        <v>6786.866</v>
      </c>
      <c r="BG49" s="229">
        <v>7590.7969999999996</v>
      </c>
      <c r="BH49" s="229">
        <v>7754.7349999999997</v>
      </c>
      <c r="BI49" s="229">
        <v>8590.1309999999994</v>
      </c>
      <c r="BJ49" s="229">
        <v>5434.9979999999996</v>
      </c>
      <c r="BK49" s="229">
        <v>0</v>
      </c>
      <c r="BL49" s="229">
        <v>4184.6419999999998</v>
      </c>
      <c r="BM49" s="229">
        <v>6002.6679999999997</v>
      </c>
      <c r="BN49" s="229">
        <v>5343.7420000000002</v>
      </c>
      <c r="BO49" s="229">
        <v>5941.1629999999996</v>
      </c>
      <c r="BP49" s="229">
        <v>6639.0129999999999</v>
      </c>
    </row>
    <row r="50" spans="2:69" ht="12" customHeight="1">
      <c r="B50" s="206" t="s">
        <v>36</v>
      </c>
      <c r="C50" s="208">
        <v>3678</v>
      </c>
      <c r="D50" s="208">
        <v>4525</v>
      </c>
      <c r="E50" s="208">
        <v>5279</v>
      </c>
      <c r="F50" s="208">
        <v>3684</v>
      </c>
      <c r="G50" s="208">
        <v>3434</v>
      </c>
      <c r="H50" s="208">
        <v>2969</v>
      </c>
      <c r="I50" s="208">
        <v>2979</v>
      </c>
      <c r="J50" s="208">
        <v>2586</v>
      </c>
      <c r="K50" s="208">
        <v>3339</v>
      </c>
      <c r="L50" s="208">
        <v>3569</v>
      </c>
      <c r="M50" s="208">
        <v>3536</v>
      </c>
      <c r="N50" s="208">
        <v>3153</v>
      </c>
      <c r="O50" s="208">
        <v>3557</v>
      </c>
      <c r="P50" s="208">
        <v>3892</v>
      </c>
      <c r="Q50" s="208">
        <v>4108</v>
      </c>
      <c r="R50" s="208">
        <v>3603</v>
      </c>
      <c r="S50" s="208">
        <v>4003</v>
      </c>
      <c r="T50" s="208">
        <v>4510</v>
      </c>
      <c r="U50" s="208">
        <v>4276</v>
      </c>
      <c r="V50" s="208">
        <v>3695</v>
      </c>
      <c r="W50" s="208">
        <v>4450</v>
      </c>
      <c r="X50" s="208">
        <v>4126</v>
      </c>
      <c r="Y50" s="208">
        <v>4441</v>
      </c>
      <c r="Z50" s="208">
        <v>4079</v>
      </c>
      <c r="AA50" s="208">
        <v>4492</v>
      </c>
      <c r="AB50" s="208">
        <v>4292</v>
      </c>
      <c r="AC50" s="208">
        <v>4364</v>
      </c>
      <c r="AD50" s="208">
        <v>4439</v>
      </c>
      <c r="AE50" s="208">
        <v>5272</v>
      </c>
      <c r="AF50" s="208">
        <v>5000</v>
      </c>
      <c r="AG50" s="208">
        <v>5478</v>
      </c>
      <c r="AH50" s="208">
        <v>4587</v>
      </c>
      <c r="AI50" s="208">
        <v>4528</v>
      </c>
      <c r="AJ50" s="230">
        <v>4043</v>
      </c>
      <c r="AK50" s="230">
        <v>4091</v>
      </c>
      <c r="AL50" s="230">
        <v>3576</v>
      </c>
      <c r="AM50" s="230">
        <v>3862</v>
      </c>
      <c r="AN50" s="230">
        <v>3921</v>
      </c>
      <c r="AO50" s="230">
        <v>4234</v>
      </c>
      <c r="AP50" s="230">
        <v>2798.42</v>
      </c>
      <c r="AQ50" s="230">
        <v>3596.58</v>
      </c>
      <c r="AR50" s="230">
        <v>4100</v>
      </c>
      <c r="AS50" s="230">
        <v>4194</v>
      </c>
      <c r="AT50" s="230">
        <v>3202</v>
      </c>
      <c r="AU50" s="230">
        <v>3976.7550000000001</v>
      </c>
      <c r="AV50" s="230">
        <v>3732</v>
      </c>
      <c r="AW50" s="230">
        <v>3483</v>
      </c>
      <c r="AX50" s="230">
        <v>2672.37</v>
      </c>
      <c r="AY50" s="230">
        <v>3360</v>
      </c>
      <c r="AZ50" s="230">
        <v>3612.0360000000001</v>
      </c>
      <c r="BA50" s="230">
        <v>4161.9709999999995</v>
      </c>
      <c r="BB50" s="230">
        <v>3737.27</v>
      </c>
      <c r="BC50" s="230">
        <v>5137.4049999999997</v>
      </c>
      <c r="BD50" s="230">
        <v>5785.4430000000002</v>
      </c>
      <c r="BE50" s="230">
        <v>6416.1549999999997</v>
      </c>
      <c r="BF50" s="230">
        <v>5414.0749999999998</v>
      </c>
      <c r="BG50" s="230">
        <v>6756.0219999999999</v>
      </c>
      <c r="BH50" s="230">
        <v>7261.1980000000003</v>
      </c>
      <c r="BI50" s="230">
        <v>6664.6130000000003</v>
      </c>
      <c r="BJ50" s="230">
        <v>4999.0039999999999</v>
      </c>
      <c r="BK50" s="230">
        <v>5999.1880000000001</v>
      </c>
      <c r="BL50" s="230">
        <v>5593.4279999999999</v>
      </c>
      <c r="BM50" s="230">
        <v>5738.4210000000003</v>
      </c>
      <c r="BN50" s="230">
        <v>4875.3940000000002</v>
      </c>
      <c r="BO50" s="230">
        <v>5481.6059999999998</v>
      </c>
      <c r="BP50" s="230">
        <v>5875.8190000000004</v>
      </c>
    </row>
    <row r="51" spans="2:69" ht="15">
      <c r="B51" s="198" t="s">
        <v>37</v>
      </c>
      <c r="C51" s="213">
        <v>6484</v>
      </c>
      <c r="D51" s="213">
        <v>7490</v>
      </c>
      <c r="E51" s="213">
        <v>10182</v>
      </c>
      <c r="F51" s="213">
        <v>10398</v>
      </c>
      <c r="G51" s="213">
        <v>8228</v>
      </c>
      <c r="H51" s="213">
        <v>6213</v>
      </c>
      <c r="I51" s="213">
        <v>5699</v>
      </c>
      <c r="J51" s="213">
        <v>5752</v>
      </c>
      <c r="K51" s="213">
        <v>6220</v>
      </c>
      <c r="L51" s="213">
        <v>7181</v>
      </c>
      <c r="M51" s="213">
        <v>7205</v>
      </c>
      <c r="N51" s="213">
        <v>6798</v>
      </c>
      <c r="O51" s="213">
        <v>6614</v>
      </c>
      <c r="P51" s="213">
        <v>7081</v>
      </c>
      <c r="Q51" s="213">
        <v>7853</v>
      </c>
      <c r="R51" s="213">
        <v>8059</v>
      </c>
      <c r="S51" s="213">
        <v>8372</v>
      </c>
      <c r="T51" s="213">
        <v>9366</v>
      </c>
      <c r="U51" s="213">
        <v>9125</v>
      </c>
      <c r="V51" s="213">
        <v>9022</v>
      </c>
      <c r="W51" s="213">
        <v>8537</v>
      </c>
      <c r="X51" s="213">
        <v>8551</v>
      </c>
      <c r="Y51" s="213">
        <v>8197</v>
      </c>
      <c r="Z51" s="213">
        <v>8500</v>
      </c>
      <c r="AA51" s="213">
        <v>8689</v>
      </c>
      <c r="AB51" s="213">
        <v>9006</v>
      </c>
      <c r="AC51" s="213">
        <v>9312</v>
      </c>
      <c r="AD51" s="213">
        <v>8867</v>
      </c>
      <c r="AE51" s="213">
        <v>10190</v>
      </c>
      <c r="AF51" s="213">
        <v>9532</v>
      </c>
      <c r="AG51" s="213">
        <v>10040</v>
      </c>
      <c r="AH51" s="213">
        <v>8781</v>
      </c>
      <c r="AI51" s="213">
        <v>8118</v>
      </c>
      <c r="AJ51" s="229">
        <v>6764</v>
      </c>
      <c r="AK51" s="229">
        <v>6911</v>
      </c>
      <c r="AL51" s="229">
        <v>6333</v>
      </c>
      <c r="AM51" s="229">
        <v>6836</v>
      </c>
      <c r="AN51" s="229">
        <v>6995</v>
      </c>
      <c r="AO51" s="229">
        <v>6812</v>
      </c>
      <c r="AP51" s="229">
        <v>6701.4040000000005</v>
      </c>
      <c r="AQ51" s="229">
        <v>6980.4840000000004</v>
      </c>
      <c r="AR51" s="229">
        <v>8479</v>
      </c>
      <c r="AS51" s="229">
        <v>9124</v>
      </c>
      <c r="AT51" s="229">
        <v>9168</v>
      </c>
      <c r="AU51" s="229">
        <v>9377.3289999999997</v>
      </c>
      <c r="AV51" s="229">
        <v>9532</v>
      </c>
      <c r="AW51" s="229">
        <v>9006</v>
      </c>
      <c r="AX51" s="229">
        <v>7659.7370000000001</v>
      </c>
      <c r="AY51" s="229">
        <v>9513</v>
      </c>
      <c r="AZ51" s="229">
        <v>9515.4809999999998</v>
      </c>
      <c r="BA51" s="229">
        <v>8886.5660000000007</v>
      </c>
      <c r="BB51" s="229">
        <v>9169.4169999999995</v>
      </c>
      <c r="BC51" s="229">
        <v>11956.742</v>
      </c>
      <c r="BD51" s="229">
        <v>13801.156000000001</v>
      </c>
      <c r="BE51" s="229">
        <v>15654</v>
      </c>
      <c r="BF51" s="229">
        <v>16861.488000000001</v>
      </c>
      <c r="BG51" s="229">
        <v>16317.038</v>
      </c>
      <c r="BH51" s="229">
        <v>18464.285</v>
      </c>
      <c r="BI51" s="229">
        <v>18811.541000000001</v>
      </c>
      <c r="BJ51" s="229">
        <v>17817.584999999999</v>
      </c>
      <c r="BK51" s="229">
        <v>17184.069</v>
      </c>
      <c r="BL51" s="229">
        <v>16980.891</v>
      </c>
      <c r="BM51" s="229">
        <v>15815.393</v>
      </c>
      <c r="BN51" s="229">
        <v>15227.778</v>
      </c>
      <c r="BO51" s="229">
        <v>16043.134</v>
      </c>
      <c r="BP51" s="229">
        <v>16547.423999999999</v>
      </c>
    </row>
    <row r="52" spans="2:69" ht="15">
      <c r="B52" s="206" t="s">
        <v>34</v>
      </c>
      <c r="C52" s="208">
        <v>912</v>
      </c>
      <c r="D52" s="208">
        <v>711</v>
      </c>
      <c r="E52" s="208">
        <v>980</v>
      </c>
      <c r="F52" s="208">
        <v>1281</v>
      </c>
      <c r="G52" s="208">
        <v>1188</v>
      </c>
      <c r="H52" s="208">
        <v>1047</v>
      </c>
      <c r="I52" s="208">
        <v>926</v>
      </c>
      <c r="J52" s="208">
        <v>1057</v>
      </c>
      <c r="K52" s="208">
        <v>982</v>
      </c>
      <c r="L52" s="208">
        <v>999</v>
      </c>
      <c r="M52" s="208">
        <v>1006</v>
      </c>
      <c r="N52" s="208">
        <v>819</v>
      </c>
      <c r="O52" s="208">
        <v>812</v>
      </c>
      <c r="P52" s="208">
        <v>745</v>
      </c>
      <c r="Q52" s="208">
        <v>936</v>
      </c>
      <c r="R52" s="208">
        <v>1079</v>
      </c>
      <c r="S52" s="208">
        <v>1061</v>
      </c>
      <c r="T52" s="208">
        <v>1130</v>
      </c>
      <c r="U52" s="208">
        <v>1146</v>
      </c>
      <c r="V52" s="208">
        <v>1196</v>
      </c>
      <c r="W52" s="208">
        <v>1090</v>
      </c>
      <c r="X52" s="208">
        <v>1158</v>
      </c>
      <c r="Y52" s="208">
        <v>1249</v>
      </c>
      <c r="Z52" s="208">
        <v>1376</v>
      </c>
      <c r="AA52" s="208">
        <v>1501</v>
      </c>
      <c r="AB52" s="208">
        <v>1574</v>
      </c>
      <c r="AC52" s="208">
        <v>1936</v>
      </c>
      <c r="AD52" s="208">
        <v>1528</v>
      </c>
      <c r="AE52" s="208">
        <v>1598</v>
      </c>
      <c r="AF52" s="208">
        <v>1675</v>
      </c>
      <c r="AG52" s="208">
        <v>1827</v>
      </c>
      <c r="AH52" s="208">
        <v>1891</v>
      </c>
      <c r="AI52" s="208">
        <v>1698</v>
      </c>
      <c r="AJ52" s="230">
        <v>1613</v>
      </c>
      <c r="AK52" s="230">
        <v>1576</v>
      </c>
      <c r="AL52" s="230">
        <v>1780</v>
      </c>
      <c r="AM52" s="230">
        <v>1609</v>
      </c>
      <c r="AN52" s="230">
        <v>1550</v>
      </c>
      <c r="AO52" s="230">
        <v>1364</v>
      </c>
      <c r="AP52" s="230">
        <v>5105.433</v>
      </c>
      <c r="AQ52" s="230">
        <v>5733.8059999999987</v>
      </c>
      <c r="AR52" s="230">
        <v>5133.7999999999993</v>
      </c>
      <c r="AS52" s="230">
        <v>5377</v>
      </c>
      <c r="AT52" s="230">
        <v>1783</v>
      </c>
      <c r="AU52" s="230">
        <v>1684</v>
      </c>
      <c r="AV52" s="230">
        <v>1490</v>
      </c>
      <c r="AW52" s="230">
        <v>1583</v>
      </c>
      <c r="AX52" s="230">
        <v>1609.0050000000001</v>
      </c>
      <c r="AY52" s="230">
        <v>1754</v>
      </c>
      <c r="AZ52" s="230">
        <v>2087.1729999999998</v>
      </c>
      <c r="BA52" s="230">
        <v>1884.4110000000001</v>
      </c>
      <c r="BB52" s="230">
        <v>2844.4189999999999</v>
      </c>
      <c r="BC52" s="230">
        <v>2121.0720000000001</v>
      </c>
      <c r="BD52" s="230">
        <v>3090.0259999999998</v>
      </c>
      <c r="BE52" s="230">
        <v>4956.259</v>
      </c>
      <c r="BF52" s="230">
        <v>3578.0479999999998</v>
      </c>
      <c r="BG52" s="230">
        <v>3255.3629999999998</v>
      </c>
      <c r="BH52" s="230">
        <v>3255.2069999999999</v>
      </c>
      <c r="BI52" s="230">
        <v>3491.2930000000001</v>
      </c>
      <c r="BJ52" s="230">
        <v>3005.835</v>
      </c>
      <c r="BK52" s="230">
        <v>0</v>
      </c>
      <c r="BL52" s="230">
        <v>3557.145</v>
      </c>
      <c r="BM52" s="230">
        <v>3335.2719999999999</v>
      </c>
      <c r="BN52" s="230">
        <v>3751.0230000000001</v>
      </c>
      <c r="BO52" s="230">
        <v>2276.6190000000001</v>
      </c>
      <c r="BP52" s="230">
        <v>2765.864</v>
      </c>
    </row>
    <row r="53" spans="2:69" s="205" customFormat="1" ht="15">
      <c r="B53" s="203" t="s">
        <v>62</v>
      </c>
      <c r="C53" s="231">
        <v>26844</v>
      </c>
      <c r="D53" s="231">
        <v>29271</v>
      </c>
      <c r="E53" s="231">
        <v>32819</v>
      </c>
      <c r="F53" s="231">
        <v>38275</v>
      </c>
      <c r="G53" s="232">
        <v>37501</v>
      </c>
      <c r="H53" s="232">
        <v>32843</v>
      </c>
      <c r="I53" s="232">
        <v>30980</v>
      </c>
      <c r="J53" s="232">
        <v>30418</v>
      </c>
      <c r="K53" s="232">
        <v>30636</v>
      </c>
      <c r="L53" s="232">
        <v>30308</v>
      </c>
      <c r="M53" s="232">
        <v>29424</v>
      </c>
      <c r="N53" s="232">
        <v>29945</v>
      </c>
      <c r="O53" s="232">
        <v>29529</v>
      </c>
      <c r="P53" s="232">
        <v>29223</v>
      </c>
      <c r="Q53" s="232">
        <v>32164</v>
      </c>
      <c r="R53" s="232">
        <v>32663</v>
      </c>
      <c r="S53" s="232">
        <v>32757</v>
      </c>
      <c r="T53" s="232">
        <v>35175</v>
      </c>
      <c r="U53" s="232">
        <v>36052</v>
      </c>
      <c r="V53" s="232">
        <v>36683</v>
      </c>
      <c r="W53" s="232">
        <v>35898</v>
      </c>
      <c r="X53" s="232">
        <v>38249</v>
      </c>
      <c r="Y53" s="232">
        <v>38809</v>
      </c>
      <c r="Z53" s="232">
        <v>40038</v>
      </c>
      <c r="AA53" s="232">
        <v>39352</v>
      </c>
      <c r="AB53" s="232">
        <v>39059</v>
      </c>
      <c r="AC53" s="232">
        <v>41189</v>
      </c>
      <c r="AD53" s="232">
        <v>42359</v>
      </c>
      <c r="AE53" s="232">
        <v>47936</v>
      </c>
      <c r="AF53" s="232">
        <v>46882</v>
      </c>
      <c r="AG53" s="232">
        <v>52406</v>
      </c>
      <c r="AH53" s="232">
        <v>47917</v>
      </c>
      <c r="AI53" s="232">
        <v>45136</v>
      </c>
      <c r="AJ53" s="233">
        <v>40937</v>
      </c>
      <c r="AK53" s="233">
        <v>40873</v>
      </c>
      <c r="AL53" s="233">
        <v>36838</v>
      </c>
      <c r="AM53" s="233">
        <v>35797</v>
      </c>
      <c r="AN53" s="233">
        <v>36279</v>
      </c>
      <c r="AO53" s="233">
        <v>35099</v>
      </c>
      <c r="AP53" s="233">
        <v>32319.647999999997</v>
      </c>
      <c r="AQ53" s="233">
        <v>31418.84</v>
      </c>
      <c r="AR53" s="233">
        <v>33809</v>
      </c>
      <c r="AS53" s="233">
        <v>33949</v>
      </c>
      <c r="AT53" s="233">
        <v>33778</v>
      </c>
      <c r="AU53" s="233">
        <v>34575</v>
      </c>
      <c r="AV53" s="233">
        <v>34229</v>
      </c>
      <c r="AW53" s="233">
        <v>35541.9</v>
      </c>
      <c r="AX53" s="233">
        <v>35767.277000000002</v>
      </c>
      <c r="AY53" s="233">
        <v>40042</v>
      </c>
      <c r="AZ53" s="233">
        <v>40837.243999999999</v>
      </c>
      <c r="BA53" s="233">
        <v>41293.739000000009</v>
      </c>
      <c r="BB53" s="233">
        <v>39713.556000000004</v>
      </c>
      <c r="BC53" s="233">
        <v>41802.522000000004</v>
      </c>
      <c r="BD53" s="233">
        <v>38577.608000000007</v>
      </c>
      <c r="BE53" s="233">
        <v>39905.399000000005</v>
      </c>
      <c r="BF53" s="233">
        <v>41174.136000000006</v>
      </c>
      <c r="BG53" s="233">
        <v>37620.209000000003</v>
      </c>
      <c r="BH53" s="233">
        <v>40921.386999999995</v>
      </c>
      <c r="BI53" s="233">
        <v>42214.747000000003</v>
      </c>
      <c r="BJ53" s="233">
        <v>42541.23</v>
      </c>
      <c r="BK53" s="233">
        <f t="shared" ref="BK53:BP53" si="1">SUM(BK54:BK59)</f>
        <v>43326.531999999999</v>
      </c>
      <c r="BL53" s="233">
        <f t="shared" si="1"/>
        <v>43479.350999999995</v>
      </c>
      <c r="BM53" s="233">
        <f t="shared" si="1"/>
        <v>45518.512999999999</v>
      </c>
      <c r="BN53" s="233">
        <f t="shared" si="1"/>
        <v>45687.166999999994</v>
      </c>
      <c r="BO53" s="233">
        <f t="shared" si="1"/>
        <v>47218.546999999999</v>
      </c>
      <c r="BP53" s="233">
        <f t="shared" si="1"/>
        <v>50571.144</v>
      </c>
    </row>
    <row r="54" spans="2:69" ht="15">
      <c r="B54" s="206" t="s">
        <v>38</v>
      </c>
      <c r="C54" s="208">
        <v>947</v>
      </c>
      <c r="D54" s="208">
        <v>901</v>
      </c>
      <c r="E54" s="208">
        <v>1101</v>
      </c>
      <c r="F54" s="208">
        <v>1766</v>
      </c>
      <c r="G54" s="208">
        <v>1675</v>
      </c>
      <c r="H54" s="208">
        <v>1388</v>
      </c>
      <c r="I54" s="208">
        <v>1339</v>
      </c>
      <c r="J54" s="208">
        <v>1347</v>
      </c>
      <c r="K54" s="208">
        <v>1448</v>
      </c>
      <c r="L54" s="208">
        <v>1506</v>
      </c>
      <c r="M54" s="208">
        <v>1449</v>
      </c>
      <c r="N54" s="208">
        <v>1579</v>
      </c>
      <c r="O54" s="208">
        <v>1416</v>
      </c>
      <c r="P54" s="208">
        <v>1315</v>
      </c>
      <c r="Q54" s="208">
        <v>1436</v>
      </c>
      <c r="R54" s="208">
        <v>1548</v>
      </c>
      <c r="S54" s="208">
        <v>1636</v>
      </c>
      <c r="T54" s="208">
        <v>2099</v>
      </c>
      <c r="U54" s="208">
        <v>2144</v>
      </c>
      <c r="V54" s="208">
        <v>2210</v>
      </c>
      <c r="W54" s="208">
        <v>1728</v>
      </c>
      <c r="X54" s="208">
        <v>2095</v>
      </c>
      <c r="Y54" s="208">
        <v>2165</v>
      </c>
      <c r="Z54" s="208">
        <v>2056</v>
      </c>
      <c r="AA54" s="208">
        <v>1973</v>
      </c>
      <c r="AB54" s="208">
        <v>1912</v>
      </c>
      <c r="AC54" s="208">
        <v>2334</v>
      </c>
      <c r="AD54" s="208">
        <v>2567</v>
      </c>
      <c r="AE54" s="208">
        <v>3552</v>
      </c>
      <c r="AF54" s="208">
        <v>3607</v>
      </c>
      <c r="AG54" s="208">
        <v>4548</v>
      </c>
      <c r="AH54" s="208">
        <v>4307</v>
      </c>
      <c r="AI54" s="208">
        <v>4055</v>
      </c>
      <c r="AJ54" s="230">
        <v>3436</v>
      </c>
      <c r="AK54" s="230">
        <v>3472</v>
      </c>
      <c r="AL54" s="230">
        <v>3407</v>
      </c>
      <c r="AM54" s="230">
        <v>2943</v>
      </c>
      <c r="AN54" s="230">
        <v>3047</v>
      </c>
      <c r="AO54" s="230">
        <v>2855</v>
      </c>
      <c r="AP54" s="230">
        <v>3054.393</v>
      </c>
      <c r="AQ54" s="230">
        <v>3078.63</v>
      </c>
      <c r="AR54" s="230">
        <v>3511</v>
      </c>
      <c r="AS54" s="230">
        <v>3611</v>
      </c>
      <c r="AT54" s="230">
        <v>3874</v>
      </c>
      <c r="AU54" s="230">
        <v>3788</v>
      </c>
      <c r="AV54" s="230">
        <v>3628</v>
      </c>
      <c r="AW54" s="230">
        <v>3842</v>
      </c>
      <c r="AX54" s="230">
        <v>4071.2190000000001</v>
      </c>
      <c r="AY54" s="230">
        <v>3695</v>
      </c>
      <c r="AZ54" s="230">
        <v>3661.5810000000001</v>
      </c>
      <c r="BA54" s="230">
        <v>3568.3270000000002</v>
      </c>
      <c r="BB54" s="230">
        <v>3393.3539999999998</v>
      </c>
      <c r="BC54" s="230">
        <v>3376.7049999999999</v>
      </c>
      <c r="BD54" s="230">
        <v>2761.5749999999998</v>
      </c>
      <c r="BE54" s="230">
        <v>2298.605</v>
      </c>
      <c r="BF54" s="230">
        <v>2929.308</v>
      </c>
      <c r="BG54" s="230">
        <v>2265.4250000000002</v>
      </c>
      <c r="BH54" s="230">
        <v>2513.6999999999998</v>
      </c>
      <c r="BI54" s="230">
        <v>2251.86</v>
      </c>
      <c r="BJ54" s="230">
        <v>2164.4769999999999</v>
      </c>
      <c r="BK54" s="230">
        <v>1801.8920000000001</v>
      </c>
      <c r="BL54" s="230">
        <v>1950.8620000000001</v>
      </c>
      <c r="BM54" s="230">
        <v>2017.05</v>
      </c>
      <c r="BN54" s="230">
        <v>2219.4609999999998</v>
      </c>
      <c r="BO54" s="230">
        <v>2270.489</v>
      </c>
      <c r="BP54" s="230">
        <v>2451.489</v>
      </c>
    </row>
    <row r="55" spans="2:69" ht="15">
      <c r="B55" s="198" t="s">
        <v>39</v>
      </c>
      <c r="C55" s="213">
        <v>904</v>
      </c>
      <c r="D55" s="213">
        <v>1279</v>
      </c>
      <c r="E55" s="213">
        <v>1654</v>
      </c>
      <c r="F55" s="213">
        <v>1797</v>
      </c>
      <c r="G55" s="213">
        <v>1712</v>
      </c>
      <c r="H55" s="213">
        <v>1361</v>
      </c>
      <c r="I55" s="213">
        <v>1258</v>
      </c>
      <c r="J55" s="213">
        <v>1219</v>
      </c>
      <c r="K55" s="213">
        <v>1254</v>
      </c>
      <c r="L55" s="213">
        <v>1290</v>
      </c>
      <c r="M55" s="213">
        <v>1211</v>
      </c>
      <c r="N55" s="213">
        <v>1284</v>
      </c>
      <c r="O55" s="213">
        <v>1307</v>
      </c>
      <c r="P55" s="213">
        <v>1288</v>
      </c>
      <c r="Q55" s="213">
        <v>1384</v>
      </c>
      <c r="R55" s="213">
        <v>1355</v>
      </c>
      <c r="S55" s="213">
        <v>1425</v>
      </c>
      <c r="T55" s="213">
        <v>1579</v>
      </c>
      <c r="U55" s="213">
        <v>1436</v>
      </c>
      <c r="V55" s="213">
        <v>1426</v>
      </c>
      <c r="W55" s="213">
        <v>1344</v>
      </c>
      <c r="X55" s="213">
        <v>1492</v>
      </c>
      <c r="Y55" s="213">
        <v>1497</v>
      </c>
      <c r="Z55" s="213">
        <v>1590</v>
      </c>
      <c r="AA55" s="213">
        <v>1554</v>
      </c>
      <c r="AB55" s="213">
        <v>1515</v>
      </c>
      <c r="AC55" s="213">
        <v>1331</v>
      </c>
      <c r="AD55" s="213">
        <v>1394</v>
      </c>
      <c r="AE55" s="213">
        <v>1668</v>
      </c>
      <c r="AF55" s="213">
        <v>1561</v>
      </c>
      <c r="AG55" s="213">
        <v>1494</v>
      </c>
      <c r="AH55" s="213">
        <v>1393</v>
      </c>
      <c r="AI55" s="213">
        <v>1247</v>
      </c>
      <c r="AJ55" s="229">
        <v>1108</v>
      </c>
      <c r="AK55" s="229">
        <v>1031</v>
      </c>
      <c r="AL55" s="229">
        <v>799</v>
      </c>
      <c r="AM55" s="229">
        <v>975</v>
      </c>
      <c r="AN55" s="229">
        <v>1343</v>
      </c>
      <c r="AO55" s="229">
        <v>1212</v>
      </c>
      <c r="AP55" s="229">
        <v>1280.299</v>
      </c>
      <c r="AQ55" s="229">
        <v>1331.44</v>
      </c>
      <c r="AR55" s="229">
        <v>1455</v>
      </c>
      <c r="AS55" s="229">
        <v>1472</v>
      </c>
      <c r="AT55" s="229">
        <v>1368</v>
      </c>
      <c r="AU55" s="229">
        <v>1380</v>
      </c>
      <c r="AV55" s="229">
        <v>1695</v>
      </c>
      <c r="AW55" s="229">
        <v>1747</v>
      </c>
      <c r="AX55" s="229">
        <v>1812.3989999999999</v>
      </c>
      <c r="AY55" s="229">
        <v>2048</v>
      </c>
      <c r="AZ55" s="229">
        <v>2156.7179999999998</v>
      </c>
      <c r="BA55" s="229">
        <v>2309.576</v>
      </c>
      <c r="BB55" s="229">
        <v>2271.6289999999999</v>
      </c>
      <c r="BC55" s="229">
        <v>2572.0929999999998</v>
      </c>
      <c r="BD55" s="229">
        <v>2551.9229999999998</v>
      </c>
      <c r="BE55" s="229">
        <v>2977.8829999999998</v>
      </c>
      <c r="BF55" s="229">
        <v>3340.7750000000001</v>
      </c>
      <c r="BG55" s="229">
        <v>3330.2220000000002</v>
      </c>
      <c r="BH55" s="229">
        <v>3925.5239999999999</v>
      </c>
      <c r="BI55" s="229">
        <v>4202.4809999999998</v>
      </c>
      <c r="BJ55" s="229">
        <v>3896.518</v>
      </c>
      <c r="BK55" s="229">
        <v>4613.3519999999999</v>
      </c>
      <c r="BL55" s="229">
        <v>4721.4560000000001</v>
      </c>
      <c r="BM55" s="229">
        <v>5002.183</v>
      </c>
      <c r="BN55" s="229">
        <v>3858.4490000000001</v>
      </c>
      <c r="BO55" s="229">
        <v>4073.7040000000002</v>
      </c>
      <c r="BP55" s="229">
        <v>4263.0659999999998</v>
      </c>
    </row>
    <row r="56" spans="2:69" ht="15">
      <c r="B56" s="206" t="s">
        <v>40</v>
      </c>
      <c r="C56" s="208">
        <v>6211</v>
      </c>
      <c r="D56" s="208">
        <v>7450</v>
      </c>
      <c r="E56" s="208">
        <v>8931</v>
      </c>
      <c r="F56" s="208">
        <v>11294</v>
      </c>
      <c r="G56" s="208">
        <v>11165</v>
      </c>
      <c r="H56" s="208">
        <v>9366</v>
      </c>
      <c r="I56" s="208">
        <v>8522</v>
      </c>
      <c r="J56" s="208">
        <v>8424</v>
      </c>
      <c r="K56" s="208">
        <v>8536</v>
      </c>
      <c r="L56" s="208">
        <v>8604</v>
      </c>
      <c r="M56" s="208">
        <v>8225</v>
      </c>
      <c r="N56" s="208">
        <v>8158</v>
      </c>
      <c r="O56" s="208">
        <v>8030</v>
      </c>
      <c r="P56" s="208">
        <v>7745</v>
      </c>
      <c r="Q56" s="208">
        <v>9054</v>
      </c>
      <c r="R56" s="208">
        <v>9156</v>
      </c>
      <c r="S56" s="208">
        <v>8956</v>
      </c>
      <c r="T56" s="208">
        <v>9870</v>
      </c>
      <c r="U56" s="208">
        <v>9952</v>
      </c>
      <c r="V56" s="208">
        <v>10033</v>
      </c>
      <c r="W56" s="208">
        <v>9838</v>
      </c>
      <c r="X56" s="208">
        <v>10753</v>
      </c>
      <c r="Y56" s="208">
        <v>10844</v>
      </c>
      <c r="Z56" s="208">
        <v>11353</v>
      </c>
      <c r="AA56" s="208">
        <v>10970</v>
      </c>
      <c r="AB56" s="208">
        <v>10706</v>
      </c>
      <c r="AC56" s="208">
        <v>11776</v>
      </c>
      <c r="AD56" s="208">
        <v>12556</v>
      </c>
      <c r="AE56" s="208">
        <v>14970</v>
      </c>
      <c r="AF56" s="208">
        <v>14407</v>
      </c>
      <c r="AG56" s="208">
        <v>17335</v>
      </c>
      <c r="AH56" s="208">
        <v>14653</v>
      </c>
      <c r="AI56" s="208">
        <v>13408</v>
      </c>
      <c r="AJ56" s="230">
        <v>12165</v>
      </c>
      <c r="AK56" s="230">
        <v>12287</v>
      </c>
      <c r="AL56" s="230">
        <v>9470</v>
      </c>
      <c r="AM56" s="230">
        <v>9199</v>
      </c>
      <c r="AN56" s="230">
        <v>9587</v>
      </c>
      <c r="AO56" s="230">
        <v>9203</v>
      </c>
      <c r="AP56" s="230">
        <v>7891.1419999999998</v>
      </c>
      <c r="AQ56" s="230">
        <v>7924.2690000000002</v>
      </c>
      <c r="AR56" s="230">
        <v>9122</v>
      </c>
      <c r="AS56" s="230">
        <v>9409</v>
      </c>
      <c r="AT56" s="230">
        <v>9112</v>
      </c>
      <c r="AU56" s="230">
        <v>9164</v>
      </c>
      <c r="AV56" s="230">
        <v>9021</v>
      </c>
      <c r="AW56" s="230">
        <v>9768.7999999999993</v>
      </c>
      <c r="AX56" s="230">
        <v>9469.3109999999997</v>
      </c>
      <c r="AY56" s="230">
        <v>12093</v>
      </c>
      <c r="AZ56" s="230">
        <v>12723.896000000001</v>
      </c>
      <c r="BA56" s="230">
        <v>13098.563</v>
      </c>
      <c r="BB56" s="230">
        <v>12103.519</v>
      </c>
      <c r="BC56" s="230">
        <v>13235.503000000001</v>
      </c>
      <c r="BD56" s="230">
        <v>11668.298000000001</v>
      </c>
      <c r="BE56" s="230">
        <v>12651.253000000001</v>
      </c>
      <c r="BF56" s="230">
        <v>12427.527</v>
      </c>
      <c r="BG56" s="230">
        <v>10609.159</v>
      </c>
      <c r="BH56" s="230">
        <v>11685.319</v>
      </c>
      <c r="BI56" s="230">
        <v>12040.474</v>
      </c>
      <c r="BJ56" s="230">
        <v>11634.464</v>
      </c>
      <c r="BK56" s="230">
        <v>11338.24</v>
      </c>
      <c r="BL56" s="230">
        <v>10777.298000000001</v>
      </c>
      <c r="BM56" s="230">
        <v>11181.241</v>
      </c>
      <c r="BN56" s="230">
        <v>10825.147999999999</v>
      </c>
      <c r="BO56" s="230">
        <v>11156.346</v>
      </c>
      <c r="BP56" s="230">
        <v>12369.346</v>
      </c>
    </row>
    <row r="57" spans="2:69" ht="15">
      <c r="B57" s="198" t="s">
        <v>41</v>
      </c>
      <c r="C57" s="213">
        <v>1037</v>
      </c>
      <c r="D57" s="213">
        <v>1263</v>
      </c>
      <c r="E57" s="213">
        <v>1461</v>
      </c>
      <c r="F57" s="213">
        <v>1713</v>
      </c>
      <c r="G57" s="213">
        <v>1650</v>
      </c>
      <c r="H57" s="213">
        <v>1026</v>
      </c>
      <c r="I57" s="213">
        <v>1010</v>
      </c>
      <c r="J57" s="213">
        <v>993</v>
      </c>
      <c r="K57" s="213">
        <v>998</v>
      </c>
      <c r="L57" s="213">
        <v>970</v>
      </c>
      <c r="M57" s="213">
        <v>966</v>
      </c>
      <c r="N57" s="213">
        <v>1177</v>
      </c>
      <c r="O57" s="213">
        <v>1166</v>
      </c>
      <c r="P57" s="213">
        <v>1116</v>
      </c>
      <c r="Q57" s="213">
        <v>1279</v>
      </c>
      <c r="R57" s="213">
        <v>1274</v>
      </c>
      <c r="S57" s="213">
        <v>1255</v>
      </c>
      <c r="T57" s="213">
        <v>1350</v>
      </c>
      <c r="U57" s="213">
        <v>1346</v>
      </c>
      <c r="V57" s="213">
        <v>1364</v>
      </c>
      <c r="W57" s="213">
        <v>1341</v>
      </c>
      <c r="X57" s="213">
        <v>1431</v>
      </c>
      <c r="Y57" s="213">
        <v>1456</v>
      </c>
      <c r="Z57" s="213">
        <v>1498</v>
      </c>
      <c r="AA57" s="213">
        <v>1472</v>
      </c>
      <c r="AB57" s="213">
        <v>1428</v>
      </c>
      <c r="AC57" s="213">
        <v>1505</v>
      </c>
      <c r="AD57" s="213">
        <v>1547</v>
      </c>
      <c r="AE57" s="213">
        <v>1716</v>
      </c>
      <c r="AF57" s="213">
        <v>1637</v>
      </c>
      <c r="AG57" s="213">
        <v>1913</v>
      </c>
      <c r="AH57" s="213">
        <v>1836</v>
      </c>
      <c r="AI57" s="213">
        <v>1664</v>
      </c>
      <c r="AJ57" s="229">
        <v>1452</v>
      </c>
      <c r="AK57" s="229">
        <v>1388</v>
      </c>
      <c r="AL57" s="229">
        <v>1320</v>
      </c>
      <c r="AM57" s="229">
        <v>1203</v>
      </c>
      <c r="AN57" s="229">
        <v>1174</v>
      </c>
      <c r="AO57" s="229">
        <v>1079</v>
      </c>
      <c r="AP57" s="229">
        <v>972.08900000000006</v>
      </c>
      <c r="AQ57" s="229">
        <v>908.72</v>
      </c>
      <c r="AR57" s="229">
        <v>945</v>
      </c>
      <c r="AS57" s="229">
        <v>910</v>
      </c>
      <c r="AT57" s="229">
        <v>836</v>
      </c>
      <c r="AU57" s="229">
        <v>749</v>
      </c>
      <c r="AV57" s="229">
        <v>728</v>
      </c>
      <c r="AW57" s="229">
        <v>724</v>
      </c>
      <c r="AX57" s="229">
        <v>673.26199999999994</v>
      </c>
      <c r="AY57" s="229">
        <v>774</v>
      </c>
      <c r="AZ57" s="229">
        <v>743.01700000000005</v>
      </c>
      <c r="BA57" s="229">
        <v>692.25800000000004</v>
      </c>
      <c r="BB57" s="229">
        <v>622.57799999999997</v>
      </c>
      <c r="BC57" s="229">
        <v>606.94399999999996</v>
      </c>
      <c r="BD57" s="229">
        <v>516.96299999999997</v>
      </c>
      <c r="BE57" s="229">
        <v>507.55799999999999</v>
      </c>
      <c r="BF57" s="229">
        <v>509.76</v>
      </c>
      <c r="BG57" s="229">
        <v>449.43599999999998</v>
      </c>
      <c r="BH57" s="229">
        <v>435.709</v>
      </c>
      <c r="BI57" s="229">
        <v>436.51</v>
      </c>
      <c r="BJ57" s="229">
        <v>415</v>
      </c>
      <c r="BK57" s="229">
        <v>455.17899999999997</v>
      </c>
      <c r="BL57" s="229">
        <v>432.77199999999999</v>
      </c>
      <c r="BM57" s="229">
        <v>419.5</v>
      </c>
      <c r="BN57" s="229">
        <v>373.6</v>
      </c>
      <c r="BO57" s="229">
        <v>364.07</v>
      </c>
      <c r="BP57" s="229">
        <v>394.065</v>
      </c>
      <c r="BQ57" s="224"/>
    </row>
    <row r="58" spans="2:69" ht="15">
      <c r="B58" s="206" t="s">
        <v>42</v>
      </c>
      <c r="C58" s="208">
        <v>16065</v>
      </c>
      <c r="D58" s="208">
        <v>16332</v>
      </c>
      <c r="E58" s="208">
        <v>17784</v>
      </c>
      <c r="F58" s="208">
        <v>20055</v>
      </c>
      <c r="G58" s="208">
        <v>19616</v>
      </c>
      <c r="H58" s="208">
        <v>17926</v>
      </c>
      <c r="I58" s="208">
        <v>17114</v>
      </c>
      <c r="J58" s="208">
        <v>16731</v>
      </c>
      <c r="K58" s="208">
        <v>16612</v>
      </c>
      <c r="L58" s="208">
        <v>16239</v>
      </c>
      <c r="M58" s="208">
        <v>15931</v>
      </c>
      <c r="N58" s="208">
        <v>16172</v>
      </c>
      <c r="O58" s="208">
        <v>16027</v>
      </c>
      <c r="P58" s="208">
        <v>15799</v>
      </c>
      <c r="Q58" s="208">
        <v>16882</v>
      </c>
      <c r="R58" s="208">
        <v>17295</v>
      </c>
      <c r="S58" s="208">
        <v>17443</v>
      </c>
      <c r="T58" s="208">
        <v>18406</v>
      </c>
      <c r="U58" s="208">
        <v>19289</v>
      </c>
      <c r="V58" s="208">
        <v>19690</v>
      </c>
      <c r="W58" s="208">
        <v>19623</v>
      </c>
      <c r="X58" s="208">
        <v>20473</v>
      </c>
      <c r="Y58" s="208">
        <v>20807</v>
      </c>
      <c r="Z58" s="208">
        <v>21419</v>
      </c>
      <c r="AA58" s="208">
        <v>21242</v>
      </c>
      <c r="AB58" s="208">
        <v>21085</v>
      </c>
      <c r="AC58" s="208">
        <v>21694</v>
      </c>
      <c r="AD58" s="208">
        <v>22132</v>
      </c>
      <c r="AE58" s="208">
        <v>23771</v>
      </c>
      <c r="AF58" s="208">
        <v>23444</v>
      </c>
      <c r="AG58" s="208">
        <v>24761</v>
      </c>
      <c r="AH58" s="208">
        <v>23256</v>
      </c>
      <c r="AI58" s="208">
        <v>22323</v>
      </c>
      <c r="AJ58" s="230">
        <v>20165</v>
      </c>
      <c r="AK58" s="230">
        <v>20075</v>
      </c>
      <c r="AL58" s="230">
        <v>19352</v>
      </c>
      <c r="AM58" s="230">
        <v>18916</v>
      </c>
      <c r="AN58" s="230">
        <v>18502</v>
      </c>
      <c r="AO58" s="230">
        <v>18098</v>
      </c>
      <c r="AP58" s="230">
        <v>16443.741999999998</v>
      </c>
      <c r="AQ58" s="230">
        <v>15510.246999999999</v>
      </c>
      <c r="AR58" s="230">
        <v>16037</v>
      </c>
      <c r="AS58" s="230">
        <v>15807</v>
      </c>
      <c r="AT58" s="230">
        <v>15546</v>
      </c>
      <c r="AU58" s="230">
        <v>15484</v>
      </c>
      <c r="AV58" s="230">
        <v>15530</v>
      </c>
      <c r="AW58" s="230">
        <v>15967.1</v>
      </c>
      <c r="AX58" s="230">
        <v>15901.493</v>
      </c>
      <c r="AY58" s="230">
        <v>17434</v>
      </c>
      <c r="AZ58" s="230">
        <v>17624.939999999999</v>
      </c>
      <c r="BA58" s="230">
        <v>17694.452000000001</v>
      </c>
      <c r="BB58" s="230">
        <v>17252.915000000001</v>
      </c>
      <c r="BC58" s="230">
        <v>17854.96</v>
      </c>
      <c r="BD58" s="230">
        <v>17103.345000000001</v>
      </c>
      <c r="BE58" s="230">
        <v>17872.237000000001</v>
      </c>
      <c r="BF58" s="230">
        <v>18741.786</v>
      </c>
      <c r="BG58" s="230">
        <v>17779.975999999999</v>
      </c>
      <c r="BH58" s="230">
        <v>18941.784</v>
      </c>
      <c r="BI58" s="230">
        <v>19664.491000000002</v>
      </c>
      <c r="BJ58" s="230">
        <v>20422.734</v>
      </c>
      <c r="BK58" s="230">
        <v>20589.037</v>
      </c>
      <c r="BL58" s="230">
        <v>20930.733</v>
      </c>
      <c r="BM58" s="230">
        <v>22019.438999999998</v>
      </c>
      <c r="BN58" s="230">
        <v>22880.6</v>
      </c>
      <c r="BO58" s="230">
        <v>23748.071</v>
      </c>
      <c r="BP58" s="230">
        <v>25438.034</v>
      </c>
      <c r="BQ58" s="224"/>
    </row>
    <row r="59" spans="2:69" ht="15">
      <c r="B59" s="198" t="s">
        <v>34</v>
      </c>
      <c r="C59" s="213">
        <v>1680</v>
      </c>
      <c r="D59" s="213">
        <v>2046</v>
      </c>
      <c r="E59" s="213">
        <v>1888</v>
      </c>
      <c r="F59" s="213">
        <v>1650</v>
      </c>
      <c r="G59" s="213">
        <v>1683</v>
      </c>
      <c r="H59" s="213">
        <v>1776</v>
      </c>
      <c r="I59" s="213">
        <v>1737</v>
      </c>
      <c r="J59" s="213">
        <v>1704</v>
      </c>
      <c r="K59" s="213">
        <v>1788</v>
      </c>
      <c r="L59" s="213">
        <v>1699</v>
      </c>
      <c r="M59" s="213">
        <v>1642</v>
      </c>
      <c r="N59" s="213">
        <v>1575</v>
      </c>
      <c r="O59" s="213">
        <v>1583</v>
      </c>
      <c r="P59" s="213">
        <v>1960</v>
      </c>
      <c r="Q59" s="213">
        <v>2129</v>
      </c>
      <c r="R59" s="213">
        <v>2035</v>
      </c>
      <c r="S59" s="213">
        <v>2042</v>
      </c>
      <c r="T59" s="213">
        <v>1871</v>
      </c>
      <c r="U59" s="213">
        <v>1885</v>
      </c>
      <c r="V59" s="213">
        <v>1960</v>
      </c>
      <c r="W59" s="213">
        <v>2024</v>
      </c>
      <c r="X59" s="213">
        <v>2005</v>
      </c>
      <c r="Y59" s="213">
        <v>2040</v>
      </c>
      <c r="Z59" s="213">
        <v>2121</v>
      </c>
      <c r="AA59" s="213">
        <v>2141</v>
      </c>
      <c r="AB59" s="213">
        <v>2413</v>
      </c>
      <c r="AC59" s="213">
        <v>2549</v>
      </c>
      <c r="AD59" s="213">
        <v>2163</v>
      </c>
      <c r="AE59" s="213">
        <v>2259</v>
      </c>
      <c r="AF59" s="213">
        <v>2226</v>
      </c>
      <c r="AG59" s="213">
        <v>2353</v>
      </c>
      <c r="AH59" s="213">
        <v>2472</v>
      </c>
      <c r="AI59" s="213">
        <v>2439</v>
      </c>
      <c r="AJ59" s="229">
        <v>2611</v>
      </c>
      <c r="AK59" s="229">
        <v>2620</v>
      </c>
      <c r="AL59" s="229">
        <v>2490</v>
      </c>
      <c r="AM59" s="229">
        <v>2561</v>
      </c>
      <c r="AN59" s="229">
        <v>2626</v>
      </c>
      <c r="AO59" s="229">
        <v>2652</v>
      </c>
      <c r="AP59" s="229">
        <v>2677.9830000000002</v>
      </c>
      <c r="AQ59" s="229">
        <v>2665.5339999999997</v>
      </c>
      <c r="AR59" s="229">
        <v>2739</v>
      </c>
      <c r="AS59" s="229">
        <v>2740</v>
      </c>
      <c r="AT59" s="229">
        <v>3042</v>
      </c>
      <c r="AU59" s="229">
        <v>4010</v>
      </c>
      <c r="AV59" s="229">
        <v>3627</v>
      </c>
      <c r="AW59" s="229">
        <v>3493</v>
      </c>
      <c r="AX59" s="229">
        <v>3839.5929999999998</v>
      </c>
      <c r="AY59" s="229">
        <v>3998</v>
      </c>
      <c r="AZ59" s="229">
        <v>3927.0920000000001</v>
      </c>
      <c r="BA59" s="229">
        <v>3930.5630000000001</v>
      </c>
      <c r="BB59" s="229">
        <v>4069.5610000000001</v>
      </c>
      <c r="BC59" s="229">
        <v>4156.317</v>
      </c>
      <c r="BD59" s="229">
        <v>3975.5039999999999</v>
      </c>
      <c r="BE59" s="229">
        <v>3597.8629999999998</v>
      </c>
      <c r="BF59" s="229">
        <v>3224.98</v>
      </c>
      <c r="BG59" s="229">
        <v>3185.991</v>
      </c>
      <c r="BH59" s="229">
        <v>3419.3510000000001</v>
      </c>
      <c r="BI59" s="229">
        <v>3618.931</v>
      </c>
      <c r="BJ59" s="229">
        <v>4007.8780000000002</v>
      </c>
      <c r="BK59" s="229">
        <v>4528.8320000000003</v>
      </c>
      <c r="BL59" s="229">
        <v>4666.2299999999996</v>
      </c>
      <c r="BM59" s="229">
        <v>4879.1000000000004</v>
      </c>
      <c r="BN59" s="229">
        <v>5529.9089999999997</v>
      </c>
      <c r="BO59" s="229">
        <v>5605.8670000000002</v>
      </c>
      <c r="BP59" s="229">
        <v>5655.1440000000002</v>
      </c>
    </row>
    <row r="60" spans="2:69" s="205" customFormat="1" ht="15">
      <c r="B60" s="225" t="s">
        <v>63</v>
      </c>
      <c r="C60" s="226">
        <v>42002</v>
      </c>
      <c r="D60" s="226">
        <v>47554</v>
      </c>
      <c r="E60" s="226">
        <v>54809</v>
      </c>
      <c r="F60" s="226">
        <v>59051</v>
      </c>
      <c r="G60" s="227">
        <v>56104</v>
      </c>
      <c r="H60" s="227">
        <v>49272</v>
      </c>
      <c r="I60" s="227">
        <v>45932</v>
      </c>
      <c r="J60" s="227">
        <v>44583</v>
      </c>
      <c r="K60" s="227">
        <v>45635</v>
      </c>
      <c r="L60" s="227">
        <v>46328</v>
      </c>
      <c r="M60" s="227">
        <v>42808</v>
      </c>
      <c r="N60" s="227">
        <v>42891</v>
      </c>
      <c r="O60" s="227">
        <v>42932</v>
      </c>
      <c r="P60" s="227">
        <v>45036</v>
      </c>
      <c r="Q60" s="227">
        <v>49427</v>
      </c>
      <c r="R60" s="227">
        <v>49982</v>
      </c>
      <c r="S60" s="227">
        <v>49628</v>
      </c>
      <c r="T60" s="227">
        <v>53346</v>
      </c>
      <c r="U60" s="227">
        <v>53598</v>
      </c>
      <c r="V60" s="227">
        <v>53093</v>
      </c>
      <c r="W60" s="227">
        <v>51807</v>
      </c>
      <c r="X60" s="227">
        <v>55056</v>
      </c>
      <c r="Y60" s="227">
        <v>56208</v>
      </c>
      <c r="Z60" s="227">
        <v>58215</v>
      </c>
      <c r="AA60" s="227">
        <v>57554</v>
      </c>
      <c r="AB60" s="227">
        <v>57894</v>
      </c>
      <c r="AC60" s="227">
        <v>61472</v>
      </c>
      <c r="AD60" s="227">
        <v>63042</v>
      </c>
      <c r="AE60" s="227">
        <v>70843</v>
      </c>
      <c r="AF60" s="227">
        <v>68779</v>
      </c>
      <c r="AG60" s="227">
        <v>76490</v>
      </c>
      <c r="AH60" s="227">
        <v>70095</v>
      </c>
      <c r="AI60" s="227">
        <v>65005</v>
      </c>
      <c r="AJ60" s="228">
        <v>58234</v>
      </c>
      <c r="AK60" s="228">
        <v>58712</v>
      </c>
      <c r="AL60" s="228">
        <v>54635</v>
      </c>
      <c r="AM60" s="228">
        <v>53558</v>
      </c>
      <c r="AN60" s="228">
        <v>54175</v>
      </c>
      <c r="AO60" s="228">
        <v>52575</v>
      </c>
      <c r="AP60" s="228">
        <v>50301.760999999999</v>
      </c>
      <c r="AQ60" s="228">
        <v>50975.839999999997</v>
      </c>
      <c r="AR60" s="228">
        <v>54462.8</v>
      </c>
      <c r="AS60" s="228">
        <v>56119</v>
      </c>
      <c r="AT60" s="228">
        <v>51281</v>
      </c>
      <c r="AU60" s="228">
        <v>52145.084000000003</v>
      </c>
      <c r="AV60" s="228">
        <v>51125</v>
      </c>
      <c r="AW60" s="228">
        <v>53045.9</v>
      </c>
      <c r="AX60" s="228">
        <v>54002.990000000005</v>
      </c>
      <c r="AY60" s="228">
        <v>60648</v>
      </c>
      <c r="AZ60" s="228">
        <v>62600.428999999996</v>
      </c>
      <c r="BA60" s="228">
        <v>63426.19200000001</v>
      </c>
      <c r="BB60" s="228">
        <v>63123.009000000005</v>
      </c>
      <c r="BC60" s="228">
        <v>68020.243000000002</v>
      </c>
      <c r="BD60" s="228">
        <v>66892.047000000006</v>
      </c>
      <c r="BE60" s="228">
        <v>75362.396999999997</v>
      </c>
      <c r="BF60" s="228">
        <v>73814.613000000012</v>
      </c>
      <c r="BG60" s="228">
        <v>71539.429000000004</v>
      </c>
      <c r="BH60" s="228">
        <v>77656.812000000005</v>
      </c>
      <c r="BI60" s="228">
        <v>79772.325000000012</v>
      </c>
      <c r="BJ60" s="228">
        <v>73798.493000000002</v>
      </c>
      <c r="BK60" s="228">
        <f t="shared" ref="BK60:BP60" si="2">SUM(BK48+BK53)</f>
        <v>66509.78899999999</v>
      </c>
      <c r="BL60" s="228">
        <f t="shared" si="2"/>
        <v>73795.456999999995</v>
      </c>
      <c r="BM60" s="228">
        <f t="shared" si="2"/>
        <v>76410.266999999993</v>
      </c>
      <c r="BN60" s="228">
        <f t="shared" si="2"/>
        <v>74885.103999999992</v>
      </c>
      <c r="BO60" s="228">
        <f t="shared" si="2"/>
        <v>76961.068999999989</v>
      </c>
      <c r="BP60" s="228">
        <f t="shared" si="2"/>
        <v>82399.263999999996</v>
      </c>
    </row>
    <row r="61" spans="2:69" ht="15">
      <c r="B61" s="200"/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  <c r="R61" s="218"/>
      <c r="S61" s="218"/>
      <c r="T61" s="218"/>
      <c r="U61" s="218"/>
      <c r="V61" s="218"/>
      <c r="W61" s="218"/>
      <c r="X61" s="218"/>
      <c r="Y61" s="218"/>
      <c r="Z61" s="218"/>
      <c r="AA61" s="218"/>
      <c r="AB61" s="218"/>
      <c r="AC61" s="218"/>
      <c r="AD61" s="218"/>
      <c r="AE61" s="218"/>
      <c r="AF61" s="218"/>
      <c r="AG61" s="218"/>
      <c r="AH61" s="218"/>
      <c r="AI61" s="218"/>
      <c r="AJ61" s="218"/>
      <c r="AK61" s="218"/>
      <c r="AL61" s="218"/>
      <c r="AM61" s="218"/>
      <c r="AN61" s="218"/>
      <c r="AO61" s="218"/>
      <c r="AP61" s="218"/>
      <c r="AQ61" s="218"/>
      <c r="AR61" s="218"/>
      <c r="AS61" s="218"/>
      <c r="AT61" s="218"/>
      <c r="AU61" s="218"/>
      <c r="AV61" s="218"/>
      <c r="AW61" s="218"/>
      <c r="AX61" s="218"/>
      <c r="AY61" s="218"/>
      <c r="AZ61" s="218"/>
      <c r="BA61" s="218"/>
      <c r="BB61" s="218"/>
      <c r="BC61" s="218"/>
      <c r="BD61" s="218"/>
      <c r="BE61" s="218"/>
      <c r="BF61" s="218"/>
      <c r="BG61" s="218"/>
      <c r="BH61" s="218"/>
      <c r="BI61" s="218"/>
      <c r="BJ61" s="218"/>
      <c r="BK61" s="218"/>
      <c r="BL61" s="218"/>
      <c r="BM61" s="218"/>
      <c r="BN61" s="218"/>
      <c r="BO61" s="218"/>
      <c r="BP61" s="218"/>
    </row>
    <row r="62" spans="2:69" ht="15">
      <c r="B62" s="222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  <c r="R62" s="218"/>
      <c r="S62" s="218"/>
      <c r="T62" s="218"/>
      <c r="U62" s="218"/>
      <c r="V62" s="218"/>
      <c r="W62" s="218"/>
      <c r="X62" s="218"/>
      <c r="Y62" s="218"/>
      <c r="Z62" s="218"/>
      <c r="AA62" s="218"/>
      <c r="AB62" s="218"/>
      <c r="AC62" s="218"/>
      <c r="AD62" s="218"/>
      <c r="AE62" s="218"/>
      <c r="AF62" s="218"/>
      <c r="AG62" s="218"/>
      <c r="AH62" s="218"/>
      <c r="AI62" s="218"/>
      <c r="AJ62" s="218"/>
      <c r="AK62" s="218"/>
      <c r="AL62" s="218"/>
      <c r="AM62" s="218"/>
      <c r="AN62" s="218"/>
      <c r="AO62" s="218"/>
      <c r="AP62" s="218"/>
      <c r="AQ62" s="218"/>
      <c r="AR62" s="218"/>
      <c r="AS62" s="218"/>
      <c r="AT62" s="218"/>
      <c r="AU62" s="218"/>
      <c r="AV62" s="218"/>
      <c r="AW62" s="218"/>
      <c r="AX62" s="218"/>
      <c r="AY62" s="218"/>
      <c r="AZ62" s="218"/>
      <c r="BA62" s="218"/>
      <c r="BB62" s="218"/>
      <c r="BC62" s="218"/>
      <c r="BD62" s="218"/>
      <c r="BE62" s="218"/>
      <c r="BF62" s="218"/>
      <c r="BG62" s="218"/>
      <c r="BH62" s="218"/>
      <c r="BI62" s="218"/>
      <c r="BJ62" s="218"/>
      <c r="BK62" s="218"/>
      <c r="BL62" s="218"/>
      <c r="BM62" s="218"/>
      <c r="BN62" s="218"/>
      <c r="BO62" s="218"/>
      <c r="BP62" s="218"/>
    </row>
    <row r="63" spans="2:69" ht="15">
      <c r="B63" s="203" t="s">
        <v>163</v>
      </c>
      <c r="C63" s="204">
        <v>6560</v>
      </c>
      <c r="D63" s="204">
        <v>8409</v>
      </c>
      <c r="E63" s="204">
        <v>9904</v>
      </c>
      <c r="F63" s="204">
        <v>8475</v>
      </c>
      <c r="G63" s="204">
        <v>6949</v>
      </c>
      <c r="H63" s="204">
        <v>6008</v>
      </c>
      <c r="I63" s="204">
        <v>5328</v>
      </c>
      <c r="J63" s="204">
        <v>4818</v>
      </c>
      <c r="K63" s="204">
        <v>5014</v>
      </c>
      <c r="L63" s="204">
        <v>5283</v>
      </c>
      <c r="M63" s="204">
        <v>6111</v>
      </c>
      <c r="N63" s="204">
        <v>5022</v>
      </c>
      <c r="O63" s="204">
        <v>5612</v>
      </c>
      <c r="P63" s="204">
        <v>5705</v>
      </c>
      <c r="Q63" s="204">
        <v>6452</v>
      </c>
      <c r="R63" s="204">
        <v>6777</v>
      </c>
      <c r="S63" s="204">
        <v>6666</v>
      </c>
      <c r="T63" s="204">
        <v>8251</v>
      </c>
      <c r="U63" s="204">
        <v>8070</v>
      </c>
      <c r="V63" s="204">
        <v>7823</v>
      </c>
      <c r="W63" s="204">
        <v>7883</v>
      </c>
      <c r="X63" s="204">
        <v>6731</v>
      </c>
      <c r="Y63" s="204">
        <v>6949</v>
      </c>
      <c r="Z63" s="204">
        <v>7237</v>
      </c>
      <c r="AA63" s="204">
        <v>6904</v>
      </c>
      <c r="AB63" s="204">
        <v>6675</v>
      </c>
      <c r="AC63" s="204">
        <v>7560</v>
      </c>
      <c r="AD63" s="204">
        <v>7773</v>
      </c>
      <c r="AE63" s="204">
        <v>8060</v>
      </c>
      <c r="AF63" s="204">
        <v>8120</v>
      </c>
      <c r="AG63" s="204">
        <v>8427</v>
      </c>
      <c r="AH63" s="204">
        <v>7863</v>
      </c>
      <c r="AI63" s="204">
        <v>7437</v>
      </c>
      <c r="AJ63" s="204">
        <v>6080</v>
      </c>
      <c r="AK63" s="204">
        <v>6168</v>
      </c>
      <c r="AL63" s="204">
        <v>8621</v>
      </c>
      <c r="AM63" s="204">
        <v>8635</v>
      </c>
      <c r="AN63" s="204">
        <v>8608</v>
      </c>
      <c r="AO63" s="204">
        <v>9231</v>
      </c>
      <c r="AP63" s="204">
        <v>7714.12</v>
      </c>
      <c r="AQ63" s="204">
        <v>8175</v>
      </c>
      <c r="AR63" s="204">
        <v>8741</v>
      </c>
      <c r="AS63" s="204">
        <v>9151</v>
      </c>
      <c r="AT63" s="204">
        <v>8504</v>
      </c>
      <c r="AU63" s="204">
        <v>9296.66</v>
      </c>
      <c r="AV63" s="204">
        <v>7715</v>
      </c>
      <c r="AW63" s="204">
        <v>8219.7800000000007</v>
      </c>
      <c r="AX63" s="204">
        <v>7424.5370000000003</v>
      </c>
      <c r="AY63" s="204">
        <v>10136.472</v>
      </c>
      <c r="AZ63" s="204">
        <v>10164.082</v>
      </c>
      <c r="BA63" s="204">
        <v>9171.3610000000008</v>
      </c>
      <c r="BB63" s="204">
        <v>11482.143</v>
      </c>
      <c r="BC63" s="204">
        <v>11375.088</v>
      </c>
      <c r="BD63" s="204">
        <v>10975.778999999999</v>
      </c>
      <c r="BE63" s="204">
        <v>13155.055</v>
      </c>
      <c r="BF63" s="204">
        <v>14036.673999999999</v>
      </c>
      <c r="BG63" s="204">
        <v>15553.720000000001</v>
      </c>
      <c r="BH63" s="204">
        <v>16526.86</v>
      </c>
      <c r="BI63" s="204">
        <v>16667.207999999999</v>
      </c>
      <c r="BJ63" s="204">
        <v>13462.581</v>
      </c>
      <c r="BK63" s="204">
        <f t="shared" ref="BK63:BP63" si="3">SUM(BK64:BK66)</f>
        <v>0</v>
      </c>
      <c r="BL63" s="204">
        <f t="shared" si="3"/>
        <v>10310.529</v>
      </c>
      <c r="BM63" s="204">
        <f t="shared" si="3"/>
        <v>10534.157999999999</v>
      </c>
      <c r="BN63" s="204">
        <f t="shared" si="3"/>
        <v>11284.612000000001</v>
      </c>
      <c r="BO63" s="204">
        <f t="shared" si="3"/>
        <v>10642.353999999999</v>
      </c>
      <c r="BP63" s="204">
        <f t="shared" si="3"/>
        <v>11246.915000000001</v>
      </c>
    </row>
    <row r="64" spans="2:69" ht="15">
      <c r="B64" s="206" t="s">
        <v>43</v>
      </c>
      <c r="C64" s="208">
        <v>2769</v>
      </c>
      <c r="D64" s="208">
        <v>3449</v>
      </c>
      <c r="E64" s="208">
        <v>4109</v>
      </c>
      <c r="F64" s="208">
        <v>2855</v>
      </c>
      <c r="G64" s="208">
        <v>2166</v>
      </c>
      <c r="H64" s="208">
        <v>1698</v>
      </c>
      <c r="I64" s="208">
        <v>1624</v>
      </c>
      <c r="J64" s="208">
        <v>1705</v>
      </c>
      <c r="K64" s="208">
        <v>2180</v>
      </c>
      <c r="L64" s="208">
        <v>2315</v>
      </c>
      <c r="M64" s="208">
        <v>2008</v>
      </c>
      <c r="N64" s="208">
        <v>1783</v>
      </c>
      <c r="O64" s="208">
        <v>2388</v>
      </c>
      <c r="P64" s="208">
        <v>2817</v>
      </c>
      <c r="Q64" s="208">
        <v>3171</v>
      </c>
      <c r="R64" s="208">
        <v>3212</v>
      </c>
      <c r="S64" s="208">
        <v>3229</v>
      </c>
      <c r="T64" s="208">
        <v>3527</v>
      </c>
      <c r="U64" s="208">
        <v>3326</v>
      </c>
      <c r="V64" s="208">
        <v>3060</v>
      </c>
      <c r="W64" s="208">
        <v>3020</v>
      </c>
      <c r="X64" s="208">
        <v>3303</v>
      </c>
      <c r="Y64" s="208">
        <v>3289</v>
      </c>
      <c r="Z64" s="208">
        <v>3271</v>
      </c>
      <c r="AA64" s="208">
        <v>3183</v>
      </c>
      <c r="AB64" s="208">
        <v>3448</v>
      </c>
      <c r="AC64" s="208">
        <v>3507</v>
      </c>
      <c r="AD64" s="208">
        <v>3236</v>
      </c>
      <c r="AE64" s="208">
        <v>3745</v>
      </c>
      <c r="AF64" s="208">
        <v>3569</v>
      </c>
      <c r="AG64" s="208">
        <v>4129</v>
      </c>
      <c r="AH64" s="208">
        <v>3630</v>
      </c>
      <c r="AI64" s="208">
        <v>3343</v>
      </c>
      <c r="AJ64" s="208">
        <v>2757</v>
      </c>
      <c r="AK64" s="208">
        <v>2558</v>
      </c>
      <c r="AL64" s="208">
        <v>2744</v>
      </c>
      <c r="AM64" s="208">
        <v>3154</v>
      </c>
      <c r="AN64" s="208">
        <v>3062</v>
      </c>
      <c r="AO64" s="208">
        <v>3212</v>
      </c>
      <c r="AP64" s="208">
        <v>3179.9540000000002</v>
      </c>
      <c r="AQ64" s="208">
        <v>3496.33</v>
      </c>
      <c r="AR64" s="208">
        <v>4204</v>
      </c>
      <c r="AS64" s="208">
        <v>4150</v>
      </c>
      <c r="AT64" s="208">
        <v>4119</v>
      </c>
      <c r="AU64" s="208">
        <v>4066.7629999999999</v>
      </c>
      <c r="AV64" s="208">
        <v>3833</v>
      </c>
      <c r="AW64" s="208">
        <v>3890.0909999999999</v>
      </c>
      <c r="AX64" s="366">
        <v>3762.768</v>
      </c>
      <c r="AY64" s="366">
        <v>4313.8829999999998</v>
      </c>
      <c r="AZ64" s="366">
        <v>3908.4760000000001</v>
      </c>
      <c r="BA64" s="366">
        <v>4552.7150000000001</v>
      </c>
      <c r="BB64" s="366">
        <v>5437.9530000000004</v>
      </c>
      <c r="BC64" s="366">
        <v>6729.3540000000003</v>
      </c>
      <c r="BD64" s="366">
        <v>6895.2950000000001</v>
      </c>
      <c r="BE64" s="366">
        <v>7244.509</v>
      </c>
      <c r="BF64" s="366">
        <v>8017</v>
      </c>
      <c r="BG64" s="366">
        <v>8069.2380000000003</v>
      </c>
      <c r="BH64" s="366">
        <v>9394.84</v>
      </c>
      <c r="BI64" s="366">
        <v>9109.3289999999997</v>
      </c>
      <c r="BJ64" s="366">
        <v>6618.9229999999998</v>
      </c>
      <c r="BK64" s="366">
        <v>0</v>
      </c>
      <c r="BL64" s="366">
        <v>6208.7470000000003</v>
      </c>
      <c r="BM64" s="366">
        <v>5696.2550000000001</v>
      </c>
      <c r="BN64" s="366">
        <v>5901.183</v>
      </c>
      <c r="BO64" s="366">
        <v>6080.0959999999995</v>
      </c>
      <c r="BP64" s="366">
        <v>5933.9210000000003</v>
      </c>
    </row>
    <row r="65" spans="2:70" ht="15">
      <c r="B65" s="198" t="s">
        <v>44</v>
      </c>
      <c r="C65" s="213">
        <v>2142</v>
      </c>
      <c r="D65" s="213">
        <v>3143</v>
      </c>
      <c r="E65" s="213">
        <v>3244</v>
      </c>
      <c r="F65" s="213">
        <v>3933</v>
      </c>
      <c r="G65" s="213">
        <v>3449</v>
      </c>
      <c r="H65" s="213">
        <v>2826</v>
      </c>
      <c r="I65" s="213">
        <v>2127</v>
      </c>
      <c r="J65" s="213">
        <v>1357</v>
      </c>
      <c r="K65" s="213">
        <v>1352</v>
      </c>
      <c r="L65" s="213">
        <v>1483</v>
      </c>
      <c r="M65" s="213">
        <v>2345</v>
      </c>
      <c r="N65" s="213">
        <v>1693</v>
      </c>
      <c r="O65" s="213">
        <v>1729</v>
      </c>
      <c r="P65" s="213">
        <v>1289</v>
      </c>
      <c r="Q65" s="213">
        <v>1611</v>
      </c>
      <c r="R65" s="213">
        <v>1715</v>
      </c>
      <c r="S65" s="213">
        <v>1884</v>
      </c>
      <c r="T65" s="213">
        <v>2971</v>
      </c>
      <c r="U65" s="213">
        <v>2756</v>
      </c>
      <c r="V65" s="213">
        <v>2324</v>
      </c>
      <c r="W65" s="213">
        <v>3180</v>
      </c>
      <c r="X65" s="213">
        <v>1770</v>
      </c>
      <c r="Y65" s="213">
        <v>1742</v>
      </c>
      <c r="Z65" s="213">
        <v>1811</v>
      </c>
      <c r="AA65" s="213">
        <v>1678</v>
      </c>
      <c r="AB65" s="213">
        <v>1299</v>
      </c>
      <c r="AC65" s="213">
        <v>1950</v>
      </c>
      <c r="AD65" s="213">
        <v>2038</v>
      </c>
      <c r="AE65" s="213">
        <v>2366</v>
      </c>
      <c r="AF65" s="213">
        <v>2584</v>
      </c>
      <c r="AG65" s="213">
        <v>2132</v>
      </c>
      <c r="AH65" s="213">
        <v>2387</v>
      </c>
      <c r="AI65" s="213">
        <v>2464</v>
      </c>
      <c r="AJ65" s="213">
        <v>1959</v>
      </c>
      <c r="AK65" s="213">
        <v>2196</v>
      </c>
      <c r="AL65" s="213">
        <v>4458</v>
      </c>
      <c r="AM65" s="213">
        <v>4185</v>
      </c>
      <c r="AN65" s="213">
        <v>4186</v>
      </c>
      <c r="AO65" s="213">
        <v>4480</v>
      </c>
      <c r="AP65" s="213">
        <v>2004.3409999999999</v>
      </c>
      <c r="AQ65" s="213">
        <v>2179.6770000000001</v>
      </c>
      <c r="AR65" s="213">
        <v>2317</v>
      </c>
      <c r="AS65" s="213">
        <v>2177</v>
      </c>
      <c r="AT65" s="213">
        <v>1822</v>
      </c>
      <c r="AU65" s="213">
        <v>2911.8969999999999</v>
      </c>
      <c r="AV65" s="213">
        <v>1851</v>
      </c>
      <c r="AW65" s="213">
        <v>2193.3330000000001</v>
      </c>
      <c r="AX65" s="213">
        <v>1544.211</v>
      </c>
      <c r="AY65" s="213">
        <v>3609.587</v>
      </c>
      <c r="AZ65" s="213">
        <v>3856.3470000000002</v>
      </c>
      <c r="BA65" s="213">
        <v>2146.6660000000002</v>
      </c>
      <c r="BB65" s="213">
        <v>1431.5059999999999</v>
      </c>
      <c r="BC65" s="213">
        <v>452.077</v>
      </c>
      <c r="BD65" s="213">
        <v>261.101</v>
      </c>
      <c r="BE65" s="213">
        <v>746.98800000000006</v>
      </c>
      <c r="BF65" s="213">
        <v>1766.4929999999999</v>
      </c>
      <c r="BG65" s="213">
        <v>2084.192</v>
      </c>
      <c r="BH65" s="213">
        <v>3550.0199999999995</v>
      </c>
      <c r="BI65" s="213">
        <v>3885.6779999999999</v>
      </c>
      <c r="BJ65" s="213">
        <v>3121.1480000000001</v>
      </c>
      <c r="BK65" s="213">
        <v>0</v>
      </c>
      <c r="BL65" s="213">
        <v>1010.0309999999999</v>
      </c>
      <c r="BM65" s="213">
        <v>1355.941</v>
      </c>
      <c r="BN65" s="213">
        <v>1783.201</v>
      </c>
      <c r="BO65" s="213">
        <v>1710.828</v>
      </c>
      <c r="BP65" s="213">
        <v>1711.1790000000001</v>
      </c>
      <c r="BQ65" s="433"/>
      <c r="BR65" s="432"/>
    </row>
    <row r="66" spans="2:70" ht="15">
      <c r="B66" s="206" t="s">
        <v>34</v>
      </c>
      <c r="C66" s="208">
        <v>1649</v>
      </c>
      <c r="D66" s="208">
        <v>1817</v>
      </c>
      <c r="E66" s="208">
        <v>2551</v>
      </c>
      <c r="F66" s="208">
        <v>1687</v>
      </c>
      <c r="G66" s="208">
        <v>1334</v>
      </c>
      <c r="H66" s="208">
        <v>1484</v>
      </c>
      <c r="I66" s="208">
        <v>1577</v>
      </c>
      <c r="J66" s="208">
        <v>1756</v>
      </c>
      <c r="K66" s="208">
        <v>1482</v>
      </c>
      <c r="L66" s="208">
        <v>1485</v>
      </c>
      <c r="M66" s="208">
        <v>1758</v>
      </c>
      <c r="N66" s="208">
        <v>1546</v>
      </c>
      <c r="O66" s="208">
        <v>1495</v>
      </c>
      <c r="P66" s="208">
        <v>1599</v>
      </c>
      <c r="Q66" s="208">
        <v>1670</v>
      </c>
      <c r="R66" s="208">
        <v>1850</v>
      </c>
      <c r="S66" s="208">
        <v>1553</v>
      </c>
      <c r="T66" s="208">
        <v>1753</v>
      </c>
      <c r="U66" s="208">
        <v>1987</v>
      </c>
      <c r="V66" s="208">
        <v>2439</v>
      </c>
      <c r="W66" s="208">
        <v>1683</v>
      </c>
      <c r="X66" s="208">
        <v>1658</v>
      </c>
      <c r="Y66" s="208">
        <v>1918</v>
      </c>
      <c r="Z66" s="208">
        <v>2154</v>
      </c>
      <c r="AA66" s="208">
        <v>2043</v>
      </c>
      <c r="AB66" s="208">
        <v>1928</v>
      </c>
      <c r="AC66" s="208">
        <v>2103</v>
      </c>
      <c r="AD66" s="208">
        <v>2499</v>
      </c>
      <c r="AE66" s="208">
        <v>1949</v>
      </c>
      <c r="AF66" s="208">
        <v>1967</v>
      </c>
      <c r="AG66" s="208">
        <v>2165</v>
      </c>
      <c r="AH66" s="208">
        <v>1846</v>
      </c>
      <c r="AI66" s="208">
        <v>1630</v>
      </c>
      <c r="AJ66" s="208">
        <v>1364</v>
      </c>
      <c r="AK66" s="208">
        <v>1414</v>
      </c>
      <c r="AL66" s="208">
        <v>1419</v>
      </c>
      <c r="AM66" s="208">
        <v>1296</v>
      </c>
      <c r="AN66" s="208">
        <v>1360</v>
      </c>
      <c r="AO66" s="208">
        <v>1539</v>
      </c>
      <c r="AP66" s="208">
        <v>2529.8249999999998</v>
      </c>
      <c r="AQ66" s="208">
        <v>2498.9929999999999</v>
      </c>
      <c r="AR66" s="208">
        <v>2220</v>
      </c>
      <c r="AS66" s="208">
        <v>2824</v>
      </c>
      <c r="AT66" s="208">
        <v>2563</v>
      </c>
      <c r="AU66" s="208">
        <v>2318</v>
      </c>
      <c r="AV66" s="208">
        <v>2031</v>
      </c>
      <c r="AW66" s="208">
        <v>2136.3560000000002</v>
      </c>
      <c r="AX66" s="208">
        <v>2117.558</v>
      </c>
      <c r="AY66" s="208">
        <v>2213.002</v>
      </c>
      <c r="AZ66" s="208">
        <v>2399.259</v>
      </c>
      <c r="BA66" s="208">
        <v>2471.98</v>
      </c>
      <c r="BB66" s="208">
        <v>4612.6840000000002</v>
      </c>
      <c r="BC66" s="208">
        <v>4193.6570000000002</v>
      </c>
      <c r="BD66" s="208">
        <v>3819.3829999999998</v>
      </c>
      <c r="BE66" s="208">
        <v>5163.558</v>
      </c>
      <c r="BF66" s="208">
        <v>4253.1809999999996</v>
      </c>
      <c r="BG66" s="208">
        <v>5400.29</v>
      </c>
      <c r="BH66" s="208">
        <v>3582</v>
      </c>
      <c r="BI66" s="208">
        <v>3672.201</v>
      </c>
      <c r="BJ66" s="208">
        <v>3722.51</v>
      </c>
      <c r="BK66" s="208">
        <v>0</v>
      </c>
      <c r="BL66" s="208">
        <v>3091.7510000000002</v>
      </c>
      <c r="BM66" s="208">
        <v>3481.962</v>
      </c>
      <c r="BN66" s="208">
        <v>3600.2280000000001</v>
      </c>
      <c r="BO66" s="208">
        <v>2851.43</v>
      </c>
      <c r="BP66" s="208">
        <v>3601.8150000000001</v>
      </c>
    </row>
    <row r="67" spans="2:70" s="205" customFormat="1" ht="15">
      <c r="B67" s="203" t="s">
        <v>62</v>
      </c>
      <c r="C67" s="204">
        <v>18345</v>
      </c>
      <c r="D67" s="204">
        <v>18074</v>
      </c>
      <c r="E67" s="204">
        <v>20663</v>
      </c>
      <c r="F67" s="204">
        <v>25532</v>
      </c>
      <c r="G67" s="204">
        <v>24642</v>
      </c>
      <c r="H67" s="204">
        <v>20940</v>
      </c>
      <c r="I67" s="204">
        <v>18558</v>
      </c>
      <c r="J67" s="204">
        <v>17760</v>
      </c>
      <c r="K67" s="204">
        <v>17967</v>
      </c>
      <c r="L67" s="204">
        <v>17817</v>
      </c>
      <c r="M67" s="204">
        <v>16421</v>
      </c>
      <c r="N67" s="204">
        <v>17722</v>
      </c>
      <c r="O67" s="204">
        <v>16934</v>
      </c>
      <c r="P67" s="204">
        <v>14825</v>
      </c>
      <c r="Q67" s="204">
        <v>16344</v>
      </c>
      <c r="R67" s="204">
        <v>16685</v>
      </c>
      <c r="S67" s="204">
        <v>16220</v>
      </c>
      <c r="T67" s="204">
        <v>16674</v>
      </c>
      <c r="U67" s="204">
        <v>16643</v>
      </c>
      <c r="V67" s="204">
        <v>16472</v>
      </c>
      <c r="W67" s="204">
        <v>15449</v>
      </c>
      <c r="X67" s="204">
        <v>17861</v>
      </c>
      <c r="Y67" s="204">
        <v>18123</v>
      </c>
      <c r="Z67" s="204">
        <v>18958</v>
      </c>
      <c r="AA67" s="204">
        <v>19007</v>
      </c>
      <c r="AB67" s="204">
        <v>19513</v>
      </c>
      <c r="AC67" s="204">
        <v>20704</v>
      </c>
      <c r="AD67" s="204">
        <v>22015</v>
      </c>
      <c r="AE67" s="204">
        <v>26344</v>
      </c>
      <c r="AF67" s="204">
        <v>25197</v>
      </c>
      <c r="AG67" s="204">
        <v>32050</v>
      </c>
      <c r="AH67" s="204">
        <v>30261</v>
      </c>
      <c r="AI67" s="204">
        <v>27282</v>
      </c>
      <c r="AJ67" s="204">
        <v>24393</v>
      </c>
      <c r="AK67" s="204">
        <v>24703</v>
      </c>
      <c r="AL67" s="204">
        <v>21739</v>
      </c>
      <c r="AM67" s="204">
        <v>20007</v>
      </c>
      <c r="AN67" s="204">
        <v>20221</v>
      </c>
      <c r="AO67" s="204">
        <v>18441</v>
      </c>
      <c r="AP67" s="204">
        <v>18693.7</v>
      </c>
      <c r="AQ67" s="204">
        <v>18666</v>
      </c>
      <c r="AR67" s="204">
        <v>20044</v>
      </c>
      <c r="AS67" s="204">
        <v>20206</v>
      </c>
      <c r="AT67" s="204">
        <v>16838</v>
      </c>
      <c r="AU67" s="204">
        <v>16401.553</v>
      </c>
      <c r="AV67" s="204">
        <v>16842</v>
      </c>
      <c r="AW67" s="204">
        <v>17327.991999999998</v>
      </c>
      <c r="AX67" s="204">
        <v>19404.974000000002</v>
      </c>
      <c r="AY67" s="204">
        <v>21187.567999999999</v>
      </c>
      <c r="AZ67" s="204">
        <v>22174.964</v>
      </c>
      <c r="BA67" s="204">
        <v>22761.530999999999</v>
      </c>
      <c r="BB67" s="204">
        <v>20555.655999999999</v>
      </c>
      <c r="BC67" s="204">
        <v>21950.894</v>
      </c>
      <c r="BD67" s="204">
        <v>19775.892999999996</v>
      </c>
      <c r="BE67" s="204">
        <v>20908.707999999995</v>
      </c>
      <c r="BF67" s="204">
        <v>16962.150000000001</v>
      </c>
      <c r="BG67" s="204">
        <v>15057.499</v>
      </c>
      <c r="BH67" s="204">
        <v>13610.911</v>
      </c>
      <c r="BI67" s="204">
        <v>13726.46</v>
      </c>
      <c r="BJ67" s="204">
        <v>14037.878000000001</v>
      </c>
      <c r="BK67" s="204">
        <f t="shared" ref="BK67:BP67" si="4">SUM(BK68:BK71)</f>
        <v>4613.8050000000003</v>
      </c>
      <c r="BL67" s="204">
        <f t="shared" si="4"/>
        <v>14327.916000000001</v>
      </c>
      <c r="BM67" s="204">
        <f t="shared" si="4"/>
        <v>15088.725</v>
      </c>
      <c r="BN67" s="204">
        <f t="shared" si="4"/>
        <v>14361.668999999998</v>
      </c>
      <c r="BO67" s="204">
        <f t="shared" si="4"/>
        <v>14207.772000000001</v>
      </c>
      <c r="BP67" s="204">
        <f t="shared" si="4"/>
        <v>15810.443000000003</v>
      </c>
    </row>
    <row r="68" spans="2:70" ht="15">
      <c r="B68" s="206" t="s">
        <v>44</v>
      </c>
      <c r="C68" s="208">
        <v>13287</v>
      </c>
      <c r="D68" s="208">
        <v>13340</v>
      </c>
      <c r="E68" s="208">
        <v>15767</v>
      </c>
      <c r="F68" s="208">
        <v>19301</v>
      </c>
      <c r="G68" s="208">
        <v>18700</v>
      </c>
      <c r="H68" s="208">
        <v>16094</v>
      </c>
      <c r="I68" s="208">
        <v>13951</v>
      </c>
      <c r="J68" s="208">
        <v>13164</v>
      </c>
      <c r="K68" s="208">
        <v>13279</v>
      </c>
      <c r="L68" s="208">
        <v>13271</v>
      </c>
      <c r="M68" s="208">
        <v>11824</v>
      </c>
      <c r="N68" s="208">
        <v>12977</v>
      </c>
      <c r="O68" s="208">
        <v>12506</v>
      </c>
      <c r="P68" s="208">
        <v>10619</v>
      </c>
      <c r="Q68" s="208">
        <v>11913</v>
      </c>
      <c r="R68" s="208">
        <v>11182</v>
      </c>
      <c r="S68" s="208">
        <v>10874</v>
      </c>
      <c r="T68" s="208">
        <v>11297</v>
      </c>
      <c r="U68" s="208">
        <v>11571</v>
      </c>
      <c r="V68" s="208">
        <v>11726</v>
      </c>
      <c r="W68" s="208">
        <v>11304</v>
      </c>
      <c r="X68" s="208">
        <v>13454</v>
      </c>
      <c r="Y68" s="208">
        <v>13622</v>
      </c>
      <c r="Z68" s="208">
        <v>14481</v>
      </c>
      <c r="AA68" s="208">
        <v>14583</v>
      </c>
      <c r="AB68" s="208">
        <v>14981</v>
      </c>
      <c r="AC68" s="208">
        <v>16131</v>
      </c>
      <c r="AD68" s="208">
        <v>17149</v>
      </c>
      <c r="AE68" s="208">
        <v>20588</v>
      </c>
      <c r="AF68" s="208">
        <v>19712</v>
      </c>
      <c r="AG68" s="208">
        <v>25200</v>
      </c>
      <c r="AH68" s="208">
        <v>23827</v>
      </c>
      <c r="AI68" s="208">
        <v>20993</v>
      </c>
      <c r="AJ68" s="208">
        <v>18497</v>
      </c>
      <c r="AK68" s="208">
        <v>18703</v>
      </c>
      <c r="AL68" s="208">
        <v>15960</v>
      </c>
      <c r="AM68" s="208">
        <v>15373</v>
      </c>
      <c r="AN68" s="208">
        <v>15646</v>
      </c>
      <c r="AO68" s="208">
        <v>14130</v>
      </c>
      <c r="AP68" s="208">
        <v>14457.315000000001</v>
      </c>
      <c r="AQ68" s="208">
        <v>14496</v>
      </c>
      <c r="AR68" s="208">
        <v>15759</v>
      </c>
      <c r="AS68" s="208">
        <v>15977</v>
      </c>
      <c r="AT68" s="208">
        <v>11546</v>
      </c>
      <c r="AU68" s="208">
        <v>10529.771000000001</v>
      </c>
      <c r="AV68" s="208">
        <v>9883</v>
      </c>
      <c r="AW68" s="208">
        <v>10339.046</v>
      </c>
      <c r="AX68" s="208">
        <v>11594.611999999999</v>
      </c>
      <c r="AY68" s="208">
        <v>13476.769</v>
      </c>
      <c r="AZ68" s="208">
        <v>14216.089</v>
      </c>
      <c r="BA68" s="208">
        <v>14473.251</v>
      </c>
      <c r="BB68" s="208">
        <v>16083.844999999999</v>
      </c>
      <c r="BC68" s="208">
        <v>17313.159</v>
      </c>
      <c r="BD68" s="208">
        <v>15545.06</v>
      </c>
      <c r="BE68" s="208">
        <v>16374.067999999999</v>
      </c>
      <c r="BF68" s="208">
        <v>12273.2</v>
      </c>
      <c r="BG68" s="208">
        <v>10683.415000000001</v>
      </c>
      <c r="BH68" s="208">
        <v>8894.7459999999992</v>
      </c>
      <c r="BI68" s="208">
        <v>8969.93</v>
      </c>
      <c r="BJ68" s="208">
        <v>9486.2420000000002</v>
      </c>
      <c r="BK68" s="208">
        <v>0</v>
      </c>
      <c r="BL68" s="208">
        <v>9685.2150000000001</v>
      </c>
      <c r="BM68" s="208">
        <v>10122.137000000001</v>
      </c>
      <c r="BN68" s="208">
        <v>9095.6859999999997</v>
      </c>
      <c r="BO68" s="208">
        <v>9329.6200000000008</v>
      </c>
      <c r="BP68" s="208">
        <v>10869.878000000001</v>
      </c>
    </row>
    <row r="69" spans="2:70" ht="15">
      <c r="B69" s="198" t="s">
        <v>38</v>
      </c>
      <c r="C69" s="213">
        <v>2311</v>
      </c>
      <c r="D69" s="213">
        <v>2613</v>
      </c>
      <c r="E69" s="213">
        <v>2591</v>
      </c>
      <c r="F69" s="213">
        <v>3060</v>
      </c>
      <c r="G69" s="213">
        <v>2986</v>
      </c>
      <c r="H69" s="213">
        <v>2374</v>
      </c>
      <c r="I69" s="213">
        <v>2210</v>
      </c>
      <c r="J69" s="213">
        <v>2274</v>
      </c>
      <c r="K69" s="213">
        <v>2270</v>
      </c>
      <c r="L69" s="213">
        <v>2226</v>
      </c>
      <c r="M69" s="213">
        <v>2160</v>
      </c>
      <c r="N69" s="213">
        <v>2271</v>
      </c>
      <c r="O69" s="213">
        <v>1976</v>
      </c>
      <c r="P69" s="213">
        <v>1885</v>
      </c>
      <c r="Q69" s="213">
        <v>1851</v>
      </c>
      <c r="R69" s="213">
        <v>1859</v>
      </c>
      <c r="S69" s="213">
        <v>1769</v>
      </c>
      <c r="T69" s="213">
        <v>1764</v>
      </c>
      <c r="U69" s="213">
        <v>1750</v>
      </c>
      <c r="V69" s="213">
        <v>1796</v>
      </c>
      <c r="W69" s="213">
        <v>1242</v>
      </c>
      <c r="X69" s="213">
        <v>1306</v>
      </c>
      <c r="Y69" s="213">
        <v>1284</v>
      </c>
      <c r="Z69" s="213">
        <v>1187</v>
      </c>
      <c r="AA69" s="213">
        <v>1104</v>
      </c>
      <c r="AB69" s="213">
        <v>1054</v>
      </c>
      <c r="AC69" s="213">
        <v>1157</v>
      </c>
      <c r="AD69" s="213">
        <v>945</v>
      </c>
      <c r="AE69" s="213">
        <v>1243</v>
      </c>
      <c r="AF69" s="213">
        <v>1215</v>
      </c>
      <c r="AG69" s="213">
        <v>1304</v>
      </c>
      <c r="AH69" s="213">
        <v>914</v>
      </c>
      <c r="AI69" s="213">
        <v>830</v>
      </c>
      <c r="AJ69" s="213">
        <v>725</v>
      </c>
      <c r="AK69" s="213">
        <v>726</v>
      </c>
      <c r="AL69" s="213">
        <v>395</v>
      </c>
      <c r="AM69" s="213">
        <v>306</v>
      </c>
      <c r="AN69" s="213">
        <v>293</v>
      </c>
      <c r="AO69" s="213">
        <v>256</v>
      </c>
      <c r="AP69" s="213">
        <v>82.686000000000007</v>
      </c>
      <c r="AQ69" s="213">
        <v>123.77200000000001</v>
      </c>
      <c r="AR69" s="213">
        <v>156</v>
      </c>
      <c r="AS69" s="213">
        <v>266</v>
      </c>
      <c r="AT69" s="213">
        <v>118</v>
      </c>
      <c r="AU69" s="213">
        <v>59.100999999999999</v>
      </c>
      <c r="AV69" s="213">
        <v>61</v>
      </c>
      <c r="AW69" s="213">
        <v>71.62</v>
      </c>
      <c r="AX69" s="213">
        <v>517.41300000000001</v>
      </c>
      <c r="AY69" s="213">
        <v>70.361000000000004</v>
      </c>
      <c r="AZ69" s="213">
        <v>69.641999999999996</v>
      </c>
      <c r="BA69" s="213">
        <v>46.683999999999997</v>
      </c>
      <c r="BB69" s="213">
        <v>61.561999999999998</v>
      </c>
      <c r="BC69" s="213">
        <v>59.633000000000003</v>
      </c>
      <c r="BD69" s="213">
        <v>56</v>
      </c>
      <c r="BE69" s="213">
        <v>58.01</v>
      </c>
      <c r="BF69" s="213">
        <v>98.974999999999994</v>
      </c>
      <c r="BG69" s="213">
        <v>87.909000000000006</v>
      </c>
      <c r="BH69" s="213">
        <v>103.592</v>
      </c>
      <c r="BI69" s="213">
        <v>109.13</v>
      </c>
      <c r="BJ69" s="213">
        <v>96.340999999999994</v>
      </c>
      <c r="BK69" s="213">
        <v>100.791</v>
      </c>
      <c r="BL69" s="213">
        <v>97.724000000000004</v>
      </c>
      <c r="BM69" s="213">
        <v>230.542</v>
      </c>
      <c r="BN69" s="213">
        <v>204.15100000000001</v>
      </c>
      <c r="BO69" s="213">
        <v>74.875</v>
      </c>
      <c r="BP69" s="213">
        <v>11.092000000000001</v>
      </c>
    </row>
    <row r="70" spans="2:70" ht="15">
      <c r="B70" s="206" t="s">
        <v>45</v>
      </c>
      <c r="C70" s="208">
        <v>817</v>
      </c>
      <c r="D70" s="208">
        <v>662</v>
      </c>
      <c r="E70" s="208">
        <v>822</v>
      </c>
      <c r="F70" s="208">
        <v>1276</v>
      </c>
      <c r="G70" s="208">
        <v>1192</v>
      </c>
      <c r="H70" s="208">
        <v>920</v>
      </c>
      <c r="I70" s="208">
        <v>923</v>
      </c>
      <c r="J70" s="208">
        <v>961</v>
      </c>
      <c r="K70" s="208">
        <v>946</v>
      </c>
      <c r="L70" s="208">
        <v>829</v>
      </c>
      <c r="M70" s="208">
        <v>779</v>
      </c>
      <c r="N70" s="208">
        <v>834</v>
      </c>
      <c r="O70" s="208">
        <v>793</v>
      </c>
      <c r="P70" s="208">
        <v>720</v>
      </c>
      <c r="Q70" s="208">
        <v>828</v>
      </c>
      <c r="R70" s="208">
        <v>1090</v>
      </c>
      <c r="S70" s="208">
        <v>1035</v>
      </c>
      <c r="T70" s="208">
        <v>1007</v>
      </c>
      <c r="U70" s="208">
        <v>1016</v>
      </c>
      <c r="V70" s="208">
        <v>1188</v>
      </c>
      <c r="W70" s="208">
        <v>1148</v>
      </c>
      <c r="X70" s="208">
        <v>1169</v>
      </c>
      <c r="Y70" s="208">
        <v>1204</v>
      </c>
      <c r="Z70" s="208">
        <v>942</v>
      </c>
      <c r="AA70" s="208">
        <v>906</v>
      </c>
      <c r="AB70" s="208">
        <v>881</v>
      </c>
      <c r="AC70" s="208">
        <v>832</v>
      </c>
      <c r="AD70" s="208">
        <v>1273</v>
      </c>
      <c r="AE70" s="208">
        <v>1517</v>
      </c>
      <c r="AF70" s="208">
        <v>1490</v>
      </c>
      <c r="AG70" s="208">
        <v>1740</v>
      </c>
      <c r="AH70" s="208">
        <v>1687</v>
      </c>
      <c r="AI70" s="208">
        <v>1582</v>
      </c>
      <c r="AJ70" s="208">
        <v>1441</v>
      </c>
      <c r="AK70" s="208">
        <v>1468</v>
      </c>
      <c r="AL70" s="208">
        <v>1504</v>
      </c>
      <c r="AM70" s="208">
        <v>1466</v>
      </c>
      <c r="AN70" s="208">
        <v>1452</v>
      </c>
      <c r="AO70" s="208">
        <v>1414</v>
      </c>
      <c r="AP70" s="208">
        <v>1424.6110000000001</v>
      </c>
      <c r="AQ70" s="208">
        <v>1413</v>
      </c>
      <c r="AR70" s="208">
        <v>1577</v>
      </c>
      <c r="AS70" s="208">
        <v>1567</v>
      </c>
      <c r="AT70" s="208">
        <v>1357</v>
      </c>
      <c r="AU70" s="208">
        <v>1348.681</v>
      </c>
      <c r="AV70" s="208">
        <v>1261</v>
      </c>
      <c r="AW70" s="208">
        <v>1368.7380000000001</v>
      </c>
      <c r="AX70" s="208">
        <v>1469.9490000000001</v>
      </c>
      <c r="AY70" s="208">
        <v>1790.4380000000001</v>
      </c>
      <c r="AZ70" s="208">
        <v>1927.655</v>
      </c>
      <c r="BA70" s="208">
        <v>1993.136</v>
      </c>
      <c r="BB70" s="208">
        <v>1861.231</v>
      </c>
      <c r="BC70" s="208">
        <v>2021.694</v>
      </c>
      <c r="BD70" s="208">
        <v>1715.9469999999999</v>
      </c>
      <c r="BE70" s="208">
        <v>1836.941</v>
      </c>
      <c r="BF70" s="208">
        <v>1415.1510000000001</v>
      </c>
      <c r="BG70" s="208">
        <v>1192.9829999999999</v>
      </c>
      <c r="BH70" s="208">
        <v>1309.6179999999999</v>
      </c>
      <c r="BI70" s="208">
        <v>1239.732</v>
      </c>
      <c r="BJ70" s="208">
        <v>893.37800000000004</v>
      </c>
      <c r="BK70" s="208">
        <v>865.31200000000001</v>
      </c>
      <c r="BL70" s="208">
        <v>815.15099999999995</v>
      </c>
      <c r="BM70" s="208">
        <v>848.18600000000004</v>
      </c>
      <c r="BN70" s="208">
        <v>706.76700000000005</v>
      </c>
      <c r="BO70" s="208">
        <v>691.02300000000002</v>
      </c>
      <c r="BP70" s="208">
        <v>736.41300000000001</v>
      </c>
    </row>
    <row r="71" spans="2:70" ht="15">
      <c r="B71" s="198" t="s">
        <v>34</v>
      </c>
      <c r="C71" s="213">
        <v>1930</v>
      </c>
      <c r="D71" s="213">
        <v>1459</v>
      </c>
      <c r="E71" s="213">
        <v>1483</v>
      </c>
      <c r="F71" s="213">
        <v>1895</v>
      </c>
      <c r="G71" s="213">
        <v>1764</v>
      </c>
      <c r="H71" s="213">
        <v>1552</v>
      </c>
      <c r="I71" s="213">
        <v>1474</v>
      </c>
      <c r="J71" s="213">
        <v>1361</v>
      </c>
      <c r="K71" s="213">
        <v>1472</v>
      </c>
      <c r="L71" s="213">
        <v>1491</v>
      </c>
      <c r="M71" s="213">
        <v>1658</v>
      </c>
      <c r="N71" s="213">
        <v>1640</v>
      </c>
      <c r="O71" s="213">
        <v>1659</v>
      </c>
      <c r="P71" s="213">
        <v>1601</v>
      </c>
      <c r="Q71" s="213">
        <v>1752</v>
      </c>
      <c r="R71" s="213">
        <v>2554</v>
      </c>
      <c r="S71" s="213">
        <v>2542</v>
      </c>
      <c r="T71" s="213">
        <v>2606</v>
      </c>
      <c r="U71" s="213">
        <v>2305</v>
      </c>
      <c r="V71" s="213">
        <v>1762</v>
      </c>
      <c r="W71" s="213">
        <v>1755</v>
      </c>
      <c r="X71" s="213">
        <v>1932</v>
      </c>
      <c r="Y71" s="213">
        <v>2013</v>
      </c>
      <c r="Z71" s="213">
        <v>2347</v>
      </c>
      <c r="AA71" s="213">
        <v>2414</v>
      </c>
      <c r="AB71" s="213">
        <v>2597</v>
      </c>
      <c r="AC71" s="213">
        <v>2584</v>
      </c>
      <c r="AD71" s="213">
        <v>2648</v>
      </c>
      <c r="AE71" s="213">
        <v>2996</v>
      </c>
      <c r="AF71" s="213">
        <v>2780</v>
      </c>
      <c r="AG71" s="213">
        <v>3806</v>
      </c>
      <c r="AH71" s="213">
        <v>3833</v>
      </c>
      <c r="AI71" s="213">
        <v>3877</v>
      </c>
      <c r="AJ71" s="213">
        <v>3730</v>
      </c>
      <c r="AK71" s="213">
        <v>3806</v>
      </c>
      <c r="AL71" s="213">
        <v>3880</v>
      </c>
      <c r="AM71" s="213">
        <v>2862</v>
      </c>
      <c r="AN71" s="213">
        <v>2830</v>
      </c>
      <c r="AO71" s="213">
        <v>2641</v>
      </c>
      <c r="AP71" s="213">
        <v>2729.0880000000002</v>
      </c>
      <c r="AQ71" s="213">
        <v>2633.2280000000001</v>
      </c>
      <c r="AR71" s="213">
        <v>2552</v>
      </c>
      <c r="AS71" s="213">
        <v>2396</v>
      </c>
      <c r="AT71" s="213">
        <v>3817</v>
      </c>
      <c r="AU71" s="213">
        <v>4464</v>
      </c>
      <c r="AV71" s="213">
        <v>5637</v>
      </c>
      <c r="AW71" s="213">
        <v>5548.5879999999997</v>
      </c>
      <c r="AX71" s="213">
        <v>5823</v>
      </c>
      <c r="AY71" s="213">
        <v>5850</v>
      </c>
      <c r="AZ71" s="213">
        <v>5961.5780000000004</v>
      </c>
      <c r="BA71" s="213">
        <v>6248.46</v>
      </c>
      <c r="BB71" s="213">
        <v>2549.018</v>
      </c>
      <c r="BC71" s="213">
        <v>2556.4079999999999</v>
      </c>
      <c r="BD71" s="213">
        <v>2458.886</v>
      </c>
      <c r="BE71" s="213">
        <v>2639.6889999999999</v>
      </c>
      <c r="BF71" s="213">
        <v>3174.8240000000001</v>
      </c>
      <c r="BG71" s="213">
        <v>3093.192</v>
      </c>
      <c r="BH71" s="213">
        <v>3302.9549999999999</v>
      </c>
      <c r="BI71" s="213">
        <v>3407.6680000000001</v>
      </c>
      <c r="BJ71" s="213">
        <v>3561.9169999999999</v>
      </c>
      <c r="BK71" s="213">
        <v>3647.7020000000002</v>
      </c>
      <c r="BL71" s="213">
        <v>3729.826</v>
      </c>
      <c r="BM71" s="213">
        <v>3887.86</v>
      </c>
      <c r="BN71" s="213">
        <v>4355.0649999999996</v>
      </c>
      <c r="BO71" s="213">
        <v>4112.2539999999999</v>
      </c>
      <c r="BP71" s="213">
        <v>4193.0600000000004</v>
      </c>
    </row>
    <row r="72" spans="2:70" s="205" customFormat="1" ht="15">
      <c r="B72" s="215" t="s">
        <v>64</v>
      </c>
      <c r="C72" s="226">
        <v>17097</v>
      </c>
      <c r="D72" s="226">
        <v>21071</v>
      </c>
      <c r="E72" s="226">
        <v>24242</v>
      </c>
      <c r="F72" s="226">
        <v>25044</v>
      </c>
      <c r="G72" s="227">
        <v>24513</v>
      </c>
      <c r="H72" s="227">
        <v>22324</v>
      </c>
      <c r="I72" s="227">
        <v>22046</v>
      </c>
      <c r="J72" s="227">
        <v>22005</v>
      </c>
      <c r="K72" s="227">
        <v>22654</v>
      </c>
      <c r="L72" s="227">
        <v>23228</v>
      </c>
      <c r="M72" s="227">
        <v>20276</v>
      </c>
      <c r="N72" s="227">
        <v>20147</v>
      </c>
      <c r="O72" s="227">
        <v>20386</v>
      </c>
      <c r="P72" s="227">
        <v>24506</v>
      </c>
      <c r="Q72" s="227">
        <v>26631</v>
      </c>
      <c r="R72" s="227">
        <v>26520</v>
      </c>
      <c r="S72" s="227">
        <v>26742</v>
      </c>
      <c r="T72" s="227">
        <v>28421</v>
      </c>
      <c r="U72" s="227">
        <v>28886</v>
      </c>
      <c r="V72" s="227">
        <v>28798</v>
      </c>
      <c r="W72" s="227">
        <v>28475</v>
      </c>
      <c r="X72" s="227">
        <v>30464</v>
      </c>
      <c r="Y72" s="227">
        <v>31136</v>
      </c>
      <c r="Z72" s="227">
        <v>32021</v>
      </c>
      <c r="AA72" s="227">
        <v>31643</v>
      </c>
      <c r="AB72" s="227">
        <v>31706</v>
      </c>
      <c r="AC72" s="227">
        <v>33208</v>
      </c>
      <c r="AD72" s="227">
        <v>33255</v>
      </c>
      <c r="AE72" s="227">
        <v>36439</v>
      </c>
      <c r="AF72" s="227">
        <v>35462</v>
      </c>
      <c r="AG72" s="227">
        <v>36012</v>
      </c>
      <c r="AH72" s="227">
        <v>31970</v>
      </c>
      <c r="AI72" s="227">
        <v>30286</v>
      </c>
      <c r="AJ72" s="227">
        <v>27761</v>
      </c>
      <c r="AK72" s="227">
        <v>27841</v>
      </c>
      <c r="AL72" s="227">
        <v>24274</v>
      </c>
      <c r="AM72" s="227">
        <v>24916</v>
      </c>
      <c r="AN72" s="227">
        <v>25346</v>
      </c>
      <c r="AO72" s="227">
        <v>24903</v>
      </c>
      <c r="AP72" s="227">
        <v>23893.941000000003</v>
      </c>
      <c r="AQ72" s="227">
        <v>24134.530999999999</v>
      </c>
      <c r="AR72" s="227">
        <v>25678</v>
      </c>
      <c r="AS72" s="227">
        <v>26762</v>
      </c>
      <c r="AT72" s="227">
        <v>25939</v>
      </c>
      <c r="AU72" s="227">
        <v>26446.181</v>
      </c>
      <c r="AV72" s="227">
        <v>26568</v>
      </c>
      <c r="AW72" s="227">
        <v>27498.32</v>
      </c>
      <c r="AX72" s="227">
        <v>27172.597000000002</v>
      </c>
      <c r="AY72" s="227">
        <v>29324.733000000004</v>
      </c>
      <c r="AZ72" s="227">
        <v>30261.373000000003</v>
      </c>
      <c r="BA72" s="227">
        <v>31493.303</v>
      </c>
      <c r="BB72" s="227">
        <v>31085.21</v>
      </c>
      <c r="BC72" s="227">
        <v>34694.260999999999</v>
      </c>
      <c r="BD72" s="227">
        <v>36140.375</v>
      </c>
      <c r="BE72" s="227">
        <v>41298.404000000002</v>
      </c>
      <c r="BF72" s="227">
        <v>42815.648999999998</v>
      </c>
      <c r="BG72" s="227">
        <v>42536.251000000004</v>
      </c>
      <c r="BH72" s="227">
        <v>47518.336000000003</v>
      </c>
      <c r="BI72" s="227">
        <v>49378.656999999999</v>
      </c>
      <c r="BJ72" s="227">
        <v>46298.193000000007</v>
      </c>
      <c r="BK72" s="227">
        <f t="shared" ref="BK72:BP72" si="5">SUM(BK73:BK75)</f>
        <v>48802.167000000001</v>
      </c>
      <c r="BL72" s="227">
        <f t="shared" si="5"/>
        <v>49157.012000000002</v>
      </c>
      <c r="BM72" s="227">
        <f t="shared" si="5"/>
        <v>50787.500000000007</v>
      </c>
      <c r="BN72" s="227">
        <f t="shared" si="5"/>
        <v>49238.863000000005</v>
      </c>
      <c r="BO72" s="227">
        <f t="shared" si="5"/>
        <v>52110.942999999999</v>
      </c>
      <c r="BP72" s="227">
        <f t="shared" si="5"/>
        <v>55341.905999999995</v>
      </c>
    </row>
    <row r="73" spans="2:70" ht="15">
      <c r="B73" s="198" t="s">
        <v>46</v>
      </c>
      <c r="C73" s="213">
        <v>7810</v>
      </c>
      <c r="D73" s="213">
        <v>14185</v>
      </c>
      <c r="E73" s="213">
        <v>14185</v>
      </c>
      <c r="F73" s="213">
        <v>14185</v>
      </c>
      <c r="G73" s="213">
        <v>14185</v>
      </c>
      <c r="H73" s="213">
        <v>14185</v>
      </c>
      <c r="I73" s="213">
        <v>14185</v>
      </c>
      <c r="J73" s="213">
        <v>14185</v>
      </c>
      <c r="K73" s="213">
        <v>14185</v>
      </c>
      <c r="L73" s="213">
        <v>14185</v>
      </c>
      <c r="M73" s="213">
        <v>14185</v>
      </c>
      <c r="N73" s="213">
        <v>15651</v>
      </c>
      <c r="O73" s="213">
        <v>15651</v>
      </c>
      <c r="P73" s="213">
        <v>19249</v>
      </c>
      <c r="Q73" s="213">
        <v>19249</v>
      </c>
      <c r="R73" s="213">
        <v>19249</v>
      </c>
      <c r="S73" s="213">
        <v>19249</v>
      </c>
      <c r="T73" s="213">
        <v>19249</v>
      </c>
      <c r="U73" s="213">
        <v>19249</v>
      </c>
      <c r="V73" s="213">
        <v>19249</v>
      </c>
      <c r="W73" s="213">
        <v>19249</v>
      </c>
      <c r="X73" s="213">
        <v>19249</v>
      </c>
      <c r="Y73" s="213">
        <v>19249</v>
      </c>
      <c r="Z73" s="213">
        <v>19249</v>
      </c>
      <c r="AA73" s="213">
        <v>19249</v>
      </c>
      <c r="AB73" s="213">
        <v>19249</v>
      </c>
      <c r="AC73" s="213">
        <v>19249</v>
      </c>
      <c r="AD73" s="213">
        <v>19249</v>
      </c>
      <c r="AE73" s="213">
        <v>19249</v>
      </c>
      <c r="AF73" s="213">
        <v>19249</v>
      </c>
      <c r="AG73" s="213">
        <v>19249</v>
      </c>
      <c r="AH73" s="213">
        <v>19249</v>
      </c>
      <c r="AI73" s="213">
        <v>19249</v>
      </c>
      <c r="AJ73" s="213">
        <v>19249</v>
      </c>
      <c r="AK73" s="213">
        <v>19249</v>
      </c>
      <c r="AL73" s="213">
        <v>19249</v>
      </c>
      <c r="AM73" s="213">
        <v>19249</v>
      </c>
      <c r="AN73" s="213">
        <v>19249</v>
      </c>
      <c r="AO73" s="213">
        <v>19249</v>
      </c>
      <c r="AP73" s="213">
        <v>19249.181</v>
      </c>
      <c r="AQ73" s="213">
        <v>19249</v>
      </c>
      <c r="AR73" s="213">
        <v>19249</v>
      </c>
      <c r="AS73" s="213">
        <v>19249</v>
      </c>
      <c r="AT73" s="213">
        <v>19249</v>
      </c>
      <c r="AU73" s="213">
        <v>19249.181</v>
      </c>
      <c r="AV73" s="213">
        <v>19249</v>
      </c>
      <c r="AW73" s="213">
        <v>19249.181</v>
      </c>
      <c r="AX73" s="213">
        <v>19249.181</v>
      </c>
      <c r="AY73" s="213">
        <v>19249.181</v>
      </c>
      <c r="AZ73" s="213">
        <v>19249.181</v>
      </c>
      <c r="BA73" s="379">
        <v>19249.181</v>
      </c>
      <c r="BB73" s="379">
        <v>19249.181</v>
      </c>
      <c r="BC73" s="379">
        <v>19249.181</v>
      </c>
      <c r="BD73" s="379">
        <v>19249.181</v>
      </c>
      <c r="BE73" s="379">
        <v>19249.181</v>
      </c>
      <c r="BF73" s="379">
        <v>19249.181</v>
      </c>
      <c r="BG73" s="379">
        <v>19249.181</v>
      </c>
      <c r="BH73" s="379">
        <v>19249.181</v>
      </c>
      <c r="BI73" s="379">
        <v>19249.181</v>
      </c>
      <c r="BJ73" s="379">
        <v>19249.181</v>
      </c>
      <c r="BK73" s="379">
        <v>20215.343000000001</v>
      </c>
      <c r="BL73" s="379">
        <v>20215.343000000001</v>
      </c>
      <c r="BM73" s="379">
        <v>20215.343000000001</v>
      </c>
      <c r="BN73" s="379">
        <v>20215.343000000001</v>
      </c>
      <c r="BO73" s="379">
        <v>20215.343000000001</v>
      </c>
      <c r="BP73" s="379">
        <v>24273.224999999999</v>
      </c>
    </row>
    <row r="74" spans="2:70" ht="15">
      <c r="B74" s="207" t="s">
        <v>47</v>
      </c>
      <c r="C74" s="208">
        <v>5544</v>
      </c>
      <c r="D74" s="208">
        <v>2669</v>
      </c>
      <c r="E74" s="208">
        <v>5036</v>
      </c>
      <c r="F74" s="208">
        <v>5982</v>
      </c>
      <c r="G74" s="208">
        <v>5888</v>
      </c>
      <c r="H74" s="208">
        <v>3983</v>
      </c>
      <c r="I74" s="208">
        <v>3866</v>
      </c>
      <c r="J74" s="208">
        <v>4323</v>
      </c>
      <c r="K74" s="208">
        <v>4851</v>
      </c>
      <c r="L74" s="208">
        <v>5248</v>
      </c>
      <c r="M74" s="208">
        <v>4871</v>
      </c>
      <c r="N74" s="208">
        <v>3819</v>
      </c>
      <c r="O74" s="208">
        <v>3613</v>
      </c>
      <c r="P74" s="208">
        <v>3794</v>
      </c>
      <c r="Q74" s="208">
        <v>5861</v>
      </c>
      <c r="R74" s="208">
        <v>5749</v>
      </c>
      <c r="S74" s="208">
        <v>5972</v>
      </c>
      <c r="T74" s="208">
        <v>7661</v>
      </c>
      <c r="U74" s="208">
        <v>8073</v>
      </c>
      <c r="V74" s="208">
        <v>7997</v>
      </c>
      <c r="W74" s="208">
        <v>7768</v>
      </c>
      <c r="X74" s="208">
        <v>9298</v>
      </c>
      <c r="Y74" s="208">
        <v>9954</v>
      </c>
      <c r="Z74" s="208">
        <v>11090</v>
      </c>
      <c r="AA74" s="208">
        <v>10712</v>
      </c>
      <c r="AB74" s="208">
        <v>10747</v>
      </c>
      <c r="AC74" s="208">
        <v>12192</v>
      </c>
      <c r="AD74" s="208">
        <v>12952</v>
      </c>
      <c r="AE74" s="208">
        <v>16064</v>
      </c>
      <c r="AF74" s="208">
        <v>15104</v>
      </c>
      <c r="AG74" s="208">
        <v>16459</v>
      </c>
      <c r="AH74" s="208">
        <v>12437</v>
      </c>
      <c r="AI74" s="208">
        <v>10765</v>
      </c>
      <c r="AJ74" s="208">
        <v>8254</v>
      </c>
      <c r="AK74" s="208">
        <v>8333</v>
      </c>
      <c r="AL74" s="208">
        <v>4779</v>
      </c>
      <c r="AM74" s="208">
        <v>5414</v>
      </c>
      <c r="AN74" s="208">
        <v>5834</v>
      </c>
      <c r="AO74" s="208">
        <v>5391</v>
      </c>
      <c r="AP74" s="208">
        <v>4396.0200000000004</v>
      </c>
      <c r="AQ74" s="208">
        <v>4630.338999999999</v>
      </c>
      <c r="AR74" s="208">
        <v>6138</v>
      </c>
      <c r="AS74" s="208">
        <v>7300</v>
      </c>
      <c r="AT74" s="208">
        <v>6482</v>
      </c>
      <c r="AU74" s="208">
        <v>6986</v>
      </c>
      <c r="AV74" s="208">
        <v>7116</v>
      </c>
      <c r="AW74" s="208">
        <v>8033.1980000000003</v>
      </c>
      <c r="AX74" s="208">
        <v>7706</v>
      </c>
      <c r="AY74" s="208">
        <v>9871.4050000000007</v>
      </c>
      <c r="AZ74" s="208">
        <v>10802.441000000001</v>
      </c>
      <c r="BA74" s="208">
        <v>12021.414000000001</v>
      </c>
      <c r="BB74" s="208">
        <v>11611.09</v>
      </c>
      <c r="BC74" s="208">
        <v>15194.092000000001</v>
      </c>
      <c r="BD74" s="208">
        <v>16664.401999999998</v>
      </c>
      <c r="BE74" s="208">
        <v>21833.844000000001</v>
      </c>
      <c r="BF74" s="208">
        <v>23355.100999999999</v>
      </c>
      <c r="BG74" s="208">
        <v>23079.183000000005</v>
      </c>
      <c r="BH74" s="208">
        <v>28084.044000000002</v>
      </c>
      <c r="BI74" s="208">
        <v>29938.975999999999</v>
      </c>
      <c r="BJ74" s="208">
        <v>26867.012999999999</v>
      </c>
      <c r="BK74" s="208">
        <v>28402.805</v>
      </c>
      <c r="BL74" s="208">
        <v>28761.600999999999</v>
      </c>
      <c r="BM74" s="208">
        <v>30385.594000000001</v>
      </c>
      <c r="BN74" s="208">
        <v>28843.616000000002</v>
      </c>
      <c r="BO74" s="208">
        <v>31704.067999999999</v>
      </c>
      <c r="BP74" s="208">
        <v>30857.083999999999</v>
      </c>
    </row>
    <row r="75" spans="2:70" ht="15">
      <c r="B75" s="198" t="s">
        <v>48</v>
      </c>
      <c r="C75" s="213">
        <v>3743</v>
      </c>
      <c r="D75" s="213">
        <v>4217</v>
      </c>
      <c r="E75" s="213">
        <v>5021</v>
      </c>
      <c r="F75" s="213">
        <v>4877</v>
      </c>
      <c r="G75" s="213">
        <v>4440</v>
      </c>
      <c r="H75" s="213">
        <v>4156</v>
      </c>
      <c r="I75" s="213">
        <v>3995</v>
      </c>
      <c r="J75" s="213">
        <v>3497</v>
      </c>
      <c r="K75" s="213">
        <v>3618</v>
      </c>
      <c r="L75" s="213">
        <v>3795</v>
      </c>
      <c r="M75" s="213">
        <v>1220</v>
      </c>
      <c r="N75" s="213">
        <v>677</v>
      </c>
      <c r="O75" s="213">
        <v>1122</v>
      </c>
      <c r="P75" s="213">
        <v>1463</v>
      </c>
      <c r="Q75" s="213">
        <v>1521</v>
      </c>
      <c r="R75" s="213">
        <v>1522</v>
      </c>
      <c r="S75" s="213">
        <v>1521</v>
      </c>
      <c r="T75" s="213">
        <v>1511</v>
      </c>
      <c r="U75" s="213">
        <v>1563</v>
      </c>
      <c r="V75" s="213">
        <v>1552</v>
      </c>
      <c r="W75" s="213">
        <v>1458</v>
      </c>
      <c r="X75" s="213">
        <v>1917</v>
      </c>
      <c r="Y75" s="213">
        <v>1933</v>
      </c>
      <c r="Z75" s="213">
        <v>1682</v>
      </c>
      <c r="AA75" s="213">
        <v>1682</v>
      </c>
      <c r="AB75" s="213">
        <v>1710</v>
      </c>
      <c r="AC75" s="213">
        <v>1767</v>
      </c>
      <c r="AD75" s="213">
        <v>1054</v>
      </c>
      <c r="AE75" s="213">
        <v>1126</v>
      </c>
      <c r="AF75" s="213">
        <v>1109</v>
      </c>
      <c r="AG75" s="213">
        <v>304</v>
      </c>
      <c r="AH75" s="213">
        <v>284</v>
      </c>
      <c r="AI75" s="213">
        <v>272</v>
      </c>
      <c r="AJ75" s="213">
        <v>257</v>
      </c>
      <c r="AK75" s="213">
        <v>259</v>
      </c>
      <c r="AL75" s="213">
        <v>246</v>
      </c>
      <c r="AM75" s="213">
        <v>253</v>
      </c>
      <c r="AN75" s="213">
        <v>263</v>
      </c>
      <c r="AO75" s="213">
        <v>263</v>
      </c>
      <c r="AP75" s="213">
        <v>248.74</v>
      </c>
      <c r="AQ75" s="213">
        <v>255.19200000000001</v>
      </c>
      <c r="AR75" s="213">
        <v>291</v>
      </c>
      <c r="AS75" s="213">
        <v>213</v>
      </c>
      <c r="AT75" s="213">
        <v>208</v>
      </c>
      <c r="AU75" s="213">
        <v>211</v>
      </c>
      <c r="AV75" s="213">
        <v>203</v>
      </c>
      <c r="AW75" s="213">
        <v>215.941</v>
      </c>
      <c r="AX75" s="213">
        <v>217.416</v>
      </c>
      <c r="AY75" s="213">
        <v>204.14699999999999</v>
      </c>
      <c r="AZ75" s="213">
        <v>209.751</v>
      </c>
      <c r="BA75" s="213">
        <v>222.708</v>
      </c>
      <c r="BB75" s="213">
        <v>224.93899999999999</v>
      </c>
      <c r="BC75" s="213">
        <v>250.988</v>
      </c>
      <c r="BD75" s="213">
        <v>226.792</v>
      </c>
      <c r="BE75" s="213">
        <v>215.37899999999999</v>
      </c>
      <c r="BF75" s="213">
        <v>211.36699999999999</v>
      </c>
      <c r="BG75" s="213">
        <v>207.887</v>
      </c>
      <c r="BH75" s="213">
        <v>185.11099999999999</v>
      </c>
      <c r="BI75" s="213">
        <v>190.5</v>
      </c>
      <c r="BJ75" s="213">
        <v>181.999</v>
      </c>
      <c r="BK75" s="213">
        <v>184.01900000000001</v>
      </c>
      <c r="BL75" s="213">
        <v>180.06800000000001</v>
      </c>
      <c r="BM75" s="213">
        <v>186.56299999999999</v>
      </c>
      <c r="BN75" s="213">
        <v>179.904</v>
      </c>
      <c r="BO75" s="213">
        <v>191.53200000000001</v>
      </c>
      <c r="BP75" s="213">
        <v>211.59700000000001</v>
      </c>
    </row>
    <row r="76" spans="2:70" s="205" customFormat="1" ht="15">
      <c r="B76" s="215" t="s">
        <v>302</v>
      </c>
      <c r="C76" s="226">
        <v>42002</v>
      </c>
      <c r="D76" s="226">
        <v>47554</v>
      </c>
      <c r="E76" s="226">
        <v>54809</v>
      </c>
      <c r="F76" s="226">
        <v>59051</v>
      </c>
      <c r="G76" s="227">
        <v>56104</v>
      </c>
      <c r="H76" s="227">
        <v>49272</v>
      </c>
      <c r="I76" s="227">
        <v>45932</v>
      </c>
      <c r="J76" s="227">
        <v>44583</v>
      </c>
      <c r="K76" s="227">
        <v>45635</v>
      </c>
      <c r="L76" s="227">
        <v>46328</v>
      </c>
      <c r="M76" s="227">
        <v>42808</v>
      </c>
      <c r="N76" s="227">
        <v>42891</v>
      </c>
      <c r="O76" s="227">
        <v>42932</v>
      </c>
      <c r="P76" s="227">
        <v>45036</v>
      </c>
      <c r="Q76" s="227">
        <v>49427</v>
      </c>
      <c r="R76" s="227">
        <v>49982</v>
      </c>
      <c r="S76" s="227">
        <v>49628</v>
      </c>
      <c r="T76" s="227">
        <v>53346</v>
      </c>
      <c r="U76" s="227">
        <v>53598</v>
      </c>
      <c r="V76" s="227">
        <v>53093</v>
      </c>
      <c r="W76" s="227">
        <v>51807</v>
      </c>
      <c r="X76" s="227">
        <v>55056</v>
      </c>
      <c r="Y76" s="227">
        <v>56208</v>
      </c>
      <c r="Z76" s="227">
        <v>58215</v>
      </c>
      <c r="AA76" s="227">
        <v>57554</v>
      </c>
      <c r="AB76" s="227">
        <v>57894</v>
      </c>
      <c r="AC76" s="227">
        <v>61472</v>
      </c>
      <c r="AD76" s="227">
        <v>63042</v>
      </c>
      <c r="AE76" s="227">
        <v>70843</v>
      </c>
      <c r="AF76" s="227">
        <v>68779</v>
      </c>
      <c r="AG76" s="227">
        <v>76490</v>
      </c>
      <c r="AH76" s="227">
        <v>70095</v>
      </c>
      <c r="AI76" s="227">
        <v>65005</v>
      </c>
      <c r="AJ76" s="227">
        <v>58234</v>
      </c>
      <c r="AK76" s="227">
        <v>58712</v>
      </c>
      <c r="AL76" s="227">
        <v>54635</v>
      </c>
      <c r="AM76" s="228">
        <v>53558</v>
      </c>
      <c r="AN76" s="228">
        <v>54175</v>
      </c>
      <c r="AO76" s="228">
        <v>52575</v>
      </c>
      <c r="AP76" s="228">
        <v>50301.761000000006</v>
      </c>
      <c r="AQ76" s="228">
        <v>50975.531000000003</v>
      </c>
      <c r="AR76" s="228">
        <v>54463</v>
      </c>
      <c r="AS76" s="228">
        <v>56119</v>
      </c>
      <c r="AT76" s="228">
        <v>51281</v>
      </c>
      <c r="AU76" s="228">
        <v>52144.394</v>
      </c>
      <c r="AV76" s="228">
        <v>51125</v>
      </c>
      <c r="AW76" s="228">
        <v>53046.091999999997</v>
      </c>
      <c r="AX76" s="228">
        <v>54002.108000000007</v>
      </c>
      <c r="AY76" s="228">
        <v>60648.773000000008</v>
      </c>
      <c r="AZ76" s="228">
        <v>62600.419000000002</v>
      </c>
      <c r="BA76" s="228">
        <v>63426.195000000007</v>
      </c>
      <c r="BB76" s="228">
        <v>63123.008999999991</v>
      </c>
      <c r="BC76" s="228">
        <v>68020.243000000002</v>
      </c>
      <c r="BD76" s="228">
        <v>66892.046999999991</v>
      </c>
      <c r="BE76" s="228">
        <v>75362.166999999987</v>
      </c>
      <c r="BF76" s="228">
        <v>73814.472999999998</v>
      </c>
      <c r="BG76" s="228">
        <v>73147.47</v>
      </c>
      <c r="BH76" s="228">
        <v>77656.107000000004</v>
      </c>
      <c r="BI76" s="228">
        <v>79772.324999999997</v>
      </c>
      <c r="BJ76" s="228">
        <v>73798.652000000016</v>
      </c>
      <c r="BK76" s="228">
        <f t="shared" ref="BK76:BP76" si="6">BK72+BK67+BK63</f>
        <v>53415.972000000002</v>
      </c>
      <c r="BL76" s="228">
        <f t="shared" si="6"/>
        <v>73795.456999999995</v>
      </c>
      <c r="BM76" s="228">
        <f t="shared" si="6"/>
        <v>76410.383000000002</v>
      </c>
      <c r="BN76" s="228">
        <f t="shared" si="6"/>
        <v>74885.144</v>
      </c>
      <c r="BO76" s="228">
        <f t="shared" si="6"/>
        <v>76961.068999999989</v>
      </c>
      <c r="BP76" s="228">
        <f t="shared" si="6"/>
        <v>82399.263999999996</v>
      </c>
    </row>
    <row r="77" spans="2:70" s="205" customFormat="1" ht="15">
      <c r="B77" s="222"/>
      <c r="C77" s="223"/>
      <c r="D77" s="223"/>
      <c r="E77" s="223"/>
      <c r="F77" s="223"/>
      <c r="G77" s="223"/>
      <c r="H77" s="223"/>
      <c r="I77" s="223"/>
      <c r="J77" s="223"/>
      <c r="K77" s="223"/>
      <c r="L77" s="223"/>
      <c r="M77" s="223"/>
      <c r="N77" s="223"/>
      <c r="O77" s="223"/>
      <c r="P77" s="223"/>
      <c r="Q77" s="223"/>
      <c r="R77" s="223"/>
      <c r="S77" s="223"/>
      <c r="T77" s="223"/>
      <c r="U77" s="223"/>
      <c r="V77" s="223"/>
      <c r="W77" s="223"/>
      <c r="X77" s="223"/>
      <c r="Y77" s="223"/>
      <c r="Z77" s="223"/>
      <c r="AA77" s="223"/>
      <c r="AB77" s="223"/>
      <c r="AC77" s="223"/>
      <c r="AD77" s="223"/>
      <c r="AE77" s="223"/>
      <c r="AF77" s="223"/>
      <c r="AG77" s="223"/>
      <c r="AH77" s="223"/>
      <c r="AI77" s="223"/>
      <c r="AJ77" s="223"/>
      <c r="AK77" s="223"/>
      <c r="AL77" s="223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</row>
    <row r="78" spans="2:70" ht="15">
      <c r="B78" s="440" t="s">
        <v>372</v>
      </c>
      <c r="C78" s="198"/>
      <c r="D78" s="198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29"/>
      <c r="P78" s="229"/>
      <c r="Q78" s="229"/>
      <c r="R78" s="229"/>
      <c r="S78" s="229"/>
      <c r="T78" s="229"/>
      <c r="U78" s="229"/>
      <c r="V78" s="229"/>
      <c r="W78" s="229"/>
      <c r="X78" s="229"/>
      <c r="Y78" s="229"/>
      <c r="Z78" s="229"/>
      <c r="AA78" s="229"/>
      <c r="AB78" s="229"/>
      <c r="AC78" s="229"/>
      <c r="AD78" s="229"/>
      <c r="AE78" s="229"/>
      <c r="AF78" s="229"/>
      <c r="AG78" s="229"/>
      <c r="AH78" s="229"/>
      <c r="AI78" s="229"/>
      <c r="AJ78" s="229"/>
      <c r="AK78" s="229"/>
      <c r="AL78" s="229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</row>
    <row r="79" spans="2:70" ht="12.65" customHeight="1">
      <c r="B79" s="207" t="s">
        <v>373</v>
      </c>
      <c r="C79" s="234">
        <v>1.7379</v>
      </c>
      <c r="D79" s="234">
        <v>1.6559999999999999</v>
      </c>
      <c r="E79" s="234">
        <v>1.6674</v>
      </c>
      <c r="F79" s="234">
        <v>2.2766000000000002</v>
      </c>
      <c r="G79" s="234">
        <v>2.3113000000000001</v>
      </c>
      <c r="H79" s="234">
        <v>2.0728</v>
      </c>
      <c r="I79" s="234">
        <v>1.87</v>
      </c>
      <c r="J79" s="234">
        <v>1.74</v>
      </c>
      <c r="K79" s="234">
        <v>1.7998000000000001</v>
      </c>
      <c r="L79" s="234">
        <v>1.79</v>
      </c>
      <c r="M79" s="234">
        <v>1.75</v>
      </c>
      <c r="N79" s="234">
        <v>1.7</v>
      </c>
      <c r="O79" s="234">
        <v>1.6673</v>
      </c>
      <c r="P79" s="234">
        <v>1.5956999999999999</v>
      </c>
      <c r="Q79" s="234">
        <v>1.6356999999999999</v>
      </c>
      <c r="R79" s="234">
        <v>1.8011999999999999</v>
      </c>
      <c r="S79" s="234">
        <v>1.77</v>
      </c>
      <c r="T79" s="234">
        <v>1.96</v>
      </c>
      <c r="U79" s="234">
        <v>2.02</v>
      </c>
      <c r="V79" s="234">
        <v>2.06</v>
      </c>
      <c r="W79" s="234">
        <v>1.98</v>
      </c>
      <c r="X79" s="234">
        <v>2.0699999999999998</v>
      </c>
      <c r="Y79" s="234">
        <v>2.29</v>
      </c>
      <c r="Z79" s="234">
        <v>2.27</v>
      </c>
      <c r="AA79" s="234">
        <v>2.37</v>
      </c>
      <c r="AB79" s="234">
        <v>2.23</v>
      </c>
      <c r="AC79" s="234">
        <v>2.27</v>
      </c>
      <c r="AD79" s="234">
        <v>2.54</v>
      </c>
      <c r="AE79" s="234">
        <v>2.87</v>
      </c>
      <c r="AF79" s="234">
        <v>3.07</v>
      </c>
      <c r="AG79" s="234">
        <v>3.54</v>
      </c>
      <c r="AH79" s="234">
        <v>3.84</v>
      </c>
      <c r="AI79" s="234">
        <v>3.9</v>
      </c>
      <c r="AJ79" s="234">
        <v>3.51</v>
      </c>
      <c r="AK79" s="234">
        <v>3.25</v>
      </c>
      <c r="AL79" s="234">
        <v>3.3</v>
      </c>
      <c r="AM79" s="234">
        <v>3.15</v>
      </c>
      <c r="AN79" s="234">
        <v>3.29</v>
      </c>
      <c r="AO79" s="234">
        <v>3.13</v>
      </c>
      <c r="AP79" s="234">
        <v>3.2465999999999999</v>
      </c>
      <c r="AQ79" s="234">
        <v>3.2433000000000001</v>
      </c>
      <c r="AR79" s="234">
        <v>3.6055999999999999</v>
      </c>
      <c r="AS79" s="234">
        <v>3.9504999999999999</v>
      </c>
      <c r="AT79" s="234">
        <v>3.8083999999999998</v>
      </c>
      <c r="AU79" s="234">
        <v>3.7684000000000002</v>
      </c>
      <c r="AV79" s="234">
        <v>3.92</v>
      </c>
      <c r="AW79" s="234">
        <v>3.97</v>
      </c>
      <c r="AX79" s="234">
        <v>4.1158000000000001</v>
      </c>
      <c r="AY79" s="234">
        <v>4.4657</v>
      </c>
      <c r="AZ79" s="234">
        <v>5.3853999999999997</v>
      </c>
      <c r="BA79" s="234">
        <v>5.3772000000000002</v>
      </c>
      <c r="BB79" s="234">
        <v>5.3921000000000001</v>
      </c>
      <c r="BC79" s="234">
        <v>5.4832999999999998</v>
      </c>
      <c r="BD79" s="234">
        <v>5.29</v>
      </c>
      <c r="BE79" s="234">
        <v>5.2286000000000001</v>
      </c>
      <c r="BF79" s="234">
        <v>5.5860000000000003</v>
      </c>
      <c r="BG79" s="234">
        <v>5.2298999999999998</v>
      </c>
      <c r="BH79" s="234">
        <v>4.9265999999999996</v>
      </c>
      <c r="BI79" s="234">
        <v>5.2462</v>
      </c>
      <c r="BJ79" s="234">
        <v>5.2553999999999998</v>
      </c>
      <c r="BK79" s="234">
        <v>5.0804</v>
      </c>
      <c r="BL79" s="234">
        <v>4.9485000000000001</v>
      </c>
      <c r="BM79" s="234">
        <v>4.8803000000000001</v>
      </c>
      <c r="BN79" s="234">
        <v>4.95</v>
      </c>
      <c r="BO79" s="234">
        <v>4.95</v>
      </c>
      <c r="BP79" s="234">
        <v>5.2129000000000003</v>
      </c>
      <c r="BQ79" s="424"/>
    </row>
    <row r="80" spans="2:70" ht="11.5" customHeight="1">
      <c r="B80" s="198" t="s">
        <v>374</v>
      </c>
      <c r="C80" s="235">
        <v>1.7491000000000001</v>
      </c>
      <c r="D80" s="235">
        <v>1.5919000000000001</v>
      </c>
      <c r="E80" s="235">
        <v>1.9142999999999999</v>
      </c>
      <c r="F80" s="235">
        <v>2.3370000000000002</v>
      </c>
      <c r="G80" s="235">
        <v>2.3151999999999999</v>
      </c>
      <c r="H80" s="235">
        <v>1.9516</v>
      </c>
      <c r="I80" s="235">
        <v>1.78</v>
      </c>
      <c r="J80" s="235">
        <v>1.74</v>
      </c>
      <c r="K80" s="235">
        <v>1.7809999999999999</v>
      </c>
      <c r="L80" s="235">
        <v>1.8</v>
      </c>
      <c r="M80" s="235">
        <v>1.69</v>
      </c>
      <c r="N80" s="235">
        <v>1.67</v>
      </c>
      <c r="O80" s="235">
        <v>1.6287</v>
      </c>
      <c r="P80" s="235">
        <v>1.5610999999999999</v>
      </c>
      <c r="Q80" s="235">
        <v>1.8544</v>
      </c>
      <c r="R80" s="235">
        <v>1.8757999999999999</v>
      </c>
      <c r="S80" s="235">
        <v>1.82</v>
      </c>
      <c r="T80" s="235">
        <v>2.02</v>
      </c>
      <c r="U80" s="236">
        <v>2.0299999999999998</v>
      </c>
      <c r="V80" s="236">
        <v>2.04</v>
      </c>
      <c r="W80" s="236">
        <v>2.0099999999999998</v>
      </c>
      <c r="X80" s="236">
        <v>2.2200000000000002</v>
      </c>
      <c r="Y80" s="236">
        <v>2.23</v>
      </c>
      <c r="Z80" s="236">
        <v>2.34</v>
      </c>
      <c r="AA80" s="236">
        <v>2.2599999999999998</v>
      </c>
      <c r="AB80" s="236">
        <v>2.2000000000000002</v>
      </c>
      <c r="AC80" s="236">
        <v>2.4500000000000002</v>
      </c>
      <c r="AD80" s="236">
        <v>2.66</v>
      </c>
      <c r="AE80" s="236">
        <v>3.21</v>
      </c>
      <c r="AF80" s="236">
        <v>3.1</v>
      </c>
      <c r="AG80" s="236">
        <v>3.97</v>
      </c>
      <c r="AH80" s="236">
        <v>3.9</v>
      </c>
      <c r="AI80" s="236">
        <v>3.56</v>
      </c>
      <c r="AJ80" s="236">
        <v>3.21</v>
      </c>
      <c r="AK80" s="236">
        <v>3.25</v>
      </c>
      <c r="AL80" s="236">
        <v>3.26</v>
      </c>
      <c r="AM80" s="236">
        <v>3.17</v>
      </c>
      <c r="AN80" s="236">
        <v>3.31</v>
      </c>
      <c r="AO80" s="236">
        <v>3.16</v>
      </c>
      <c r="AP80" s="236">
        <v>3.3079999999999998</v>
      </c>
      <c r="AQ80" s="236">
        <v>3.3237999999999999</v>
      </c>
      <c r="AR80" s="236">
        <v>3.8557999999999999</v>
      </c>
      <c r="AS80" s="236">
        <v>4.0038999999999998</v>
      </c>
      <c r="AT80" s="236">
        <v>3.8748</v>
      </c>
      <c r="AU80" s="236">
        <v>3.8967000000000001</v>
      </c>
      <c r="AV80" s="236">
        <v>3.83</v>
      </c>
      <c r="AW80" s="236">
        <v>4.16</v>
      </c>
      <c r="AX80" s="236">
        <v>4.0307000000000004</v>
      </c>
      <c r="AY80" s="236">
        <v>5.1986999999999997</v>
      </c>
      <c r="AZ80" s="236">
        <v>5.476</v>
      </c>
      <c r="BA80" s="236">
        <v>5.6406999999999998</v>
      </c>
      <c r="BB80" s="236">
        <v>5.1966999999999999</v>
      </c>
      <c r="BC80" s="236">
        <v>5.6973000000000003</v>
      </c>
      <c r="BD80" s="236">
        <v>5</v>
      </c>
      <c r="BE80" s="236">
        <v>5.4394</v>
      </c>
      <c r="BF80" s="236">
        <v>5.5804999999999998</v>
      </c>
      <c r="BG80" s="236">
        <v>4.7378</v>
      </c>
      <c r="BH80" s="236">
        <v>5.2380000000000004</v>
      </c>
      <c r="BI80" s="236">
        <v>5.4066000000000001</v>
      </c>
      <c r="BJ80" s="236">
        <v>5.2176999999999998</v>
      </c>
      <c r="BK80" s="236">
        <v>5.1962999999999999</v>
      </c>
      <c r="BL80" s="236">
        <v>4.8192000000000004</v>
      </c>
      <c r="BM80" s="236">
        <v>5.0076000000000001</v>
      </c>
      <c r="BN80" s="236">
        <v>4.84</v>
      </c>
      <c r="BO80" s="236">
        <v>5</v>
      </c>
      <c r="BP80" s="236">
        <v>5.5589000000000004</v>
      </c>
      <c r="BQ80" s="438"/>
    </row>
    <row r="81" spans="2:70" ht="15">
      <c r="B81" s="201"/>
      <c r="C81" s="201"/>
      <c r="D81" s="201"/>
      <c r="E81" s="201"/>
      <c r="F81" s="201"/>
      <c r="G81" s="201"/>
      <c r="H81" s="201"/>
      <c r="I81" s="201"/>
      <c r="J81" s="220"/>
      <c r="K81" s="220"/>
      <c r="L81" s="220"/>
      <c r="M81" s="220"/>
      <c r="N81" s="220"/>
      <c r="O81" s="220"/>
      <c r="P81" s="220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BR81" s="420"/>
    </row>
    <row r="82" spans="2:70" ht="15">
      <c r="B82" s="201"/>
      <c r="C82" s="201"/>
      <c r="D82" s="201"/>
      <c r="E82" s="201"/>
      <c r="F82" s="201"/>
      <c r="G82" s="201"/>
      <c r="H82" s="201"/>
      <c r="I82" s="201"/>
      <c r="J82" s="220"/>
      <c r="K82" s="220"/>
      <c r="L82" s="220"/>
      <c r="M82" s="220"/>
      <c r="N82" s="220"/>
      <c r="O82" s="220"/>
      <c r="P82" s="220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BR82" s="420"/>
    </row>
    <row r="83" spans="2:70" ht="15">
      <c r="B83" s="201"/>
      <c r="C83" s="201"/>
      <c r="D83" s="201"/>
      <c r="E83" s="201"/>
      <c r="F83" s="201"/>
      <c r="G83" s="201"/>
      <c r="H83" s="201"/>
      <c r="I83" s="201"/>
      <c r="J83" s="220"/>
      <c r="K83" s="220"/>
      <c r="L83" s="220"/>
      <c r="M83" s="220"/>
      <c r="N83" s="220"/>
      <c r="O83" s="220"/>
      <c r="P83" s="220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</row>
    <row r="84" spans="2:70" ht="15">
      <c r="B84" s="201"/>
      <c r="C84" s="201"/>
      <c r="D84" s="201"/>
      <c r="E84" s="201"/>
      <c r="F84" s="201"/>
      <c r="G84" s="201"/>
      <c r="H84" s="201"/>
      <c r="I84" s="201"/>
      <c r="J84" s="220"/>
      <c r="K84" s="220"/>
      <c r="L84" s="220"/>
      <c r="M84" s="220"/>
      <c r="N84" s="220"/>
      <c r="O84" s="220"/>
      <c r="P84" s="220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</row>
    <row r="85" spans="2:70">
      <c r="J85" s="224"/>
      <c r="K85" s="224"/>
      <c r="L85" s="224"/>
      <c r="M85" s="224"/>
      <c r="N85" s="224"/>
      <c r="O85" s="224"/>
      <c r="P85" s="224"/>
    </row>
    <row r="86" spans="2:70">
      <c r="J86" s="224"/>
      <c r="K86" s="224"/>
      <c r="L86" s="224"/>
      <c r="M86" s="224"/>
      <c r="N86" s="224"/>
      <c r="O86" s="224"/>
      <c r="P86" s="224"/>
    </row>
    <row r="87" spans="2:70">
      <c r="J87" s="224"/>
      <c r="K87" s="224"/>
      <c r="L87" s="224"/>
      <c r="M87" s="224"/>
      <c r="N87" s="224"/>
      <c r="O87" s="224"/>
      <c r="P87" s="224"/>
    </row>
    <row r="88" spans="2:70">
      <c r="J88" s="224"/>
      <c r="K88" s="224"/>
      <c r="L88" s="224"/>
      <c r="M88" s="224"/>
      <c r="N88" s="224"/>
      <c r="O88" s="224"/>
      <c r="P88" s="224"/>
    </row>
    <row r="89" spans="2:70">
      <c r="J89" s="224"/>
      <c r="K89" s="224"/>
      <c r="L89" s="224"/>
      <c r="M89" s="224"/>
      <c r="N89" s="224"/>
      <c r="O89" s="224"/>
      <c r="P89" s="224"/>
    </row>
    <row r="90" spans="2:70">
      <c r="J90" s="224"/>
      <c r="K90" s="224"/>
      <c r="L90" s="224"/>
      <c r="M90" s="224"/>
      <c r="N90" s="224"/>
      <c r="O90" s="224"/>
      <c r="P90" s="224"/>
    </row>
    <row r="91" spans="2:70">
      <c r="J91" s="224"/>
      <c r="K91" s="224"/>
      <c r="L91" s="224"/>
      <c r="M91" s="224"/>
      <c r="N91" s="224"/>
      <c r="O91" s="224"/>
      <c r="P91" s="224"/>
    </row>
    <row r="92" spans="2:70">
      <c r="J92" s="224"/>
      <c r="K92" s="224"/>
      <c r="L92" s="224"/>
      <c r="M92" s="224"/>
      <c r="N92" s="224"/>
      <c r="O92" s="224"/>
      <c r="P92" s="224"/>
    </row>
    <row r="93" spans="2:70">
      <c r="J93" s="224"/>
      <c r="K93" s="224"/>
      <c r="L93" s="224"/>
      <c r="M93" s="224"/>
      <c r="N93" s="224"/>
      <c r="O93" s="224"/>
      <c r="P93" s="224"/>
    </row>
    <row r="94" spans="2:70">
      <c r="J94" s="224"/>
      <c r="K94" s="224"/>
      <c r="L94" s="224"/>
      <c r="M94" s="224"/>
      <c r="N94" s="224"/>
      <c r="O94" s="224"/>
      <c r="P94" s="224"/>
    </row>
    <row r="95" spans="2:70">
      <c r="J95" s="224"/>
      <c r="K95" s="224"/>
      <c r="L95" s="224"/>
      <c r="M95" s="224"/>
      <c r="N95" s="224"/>
      <c r="O95" s="224"/>
      <c r="P95" s="224"/>
    </row>
    <row r="100" spans="10:16">
      <c r="J100" s="224"/>
      <c r="K100" s="224"/>
      <c r="L100" s="224"/>
      <c r="M100" s="224"/>
      <c r="N100" s="224"/>
      <c r="O100" s="224"/>
      <c r="P100" s="224"/>
    </row>
  </sheetData>
  <phoneticPr fontId="0" type="noConversion"/>
  <pageMargins left="0.19685039370078741" right="0.19685039370078741" top="0.19685039370078741" bottom="0.19685039370078741" header="0.51181102362204722" footer="0.51181102362204722"/>
  <pageSetup paperSize="9" fitToHeight="2" orientation="landscape" r:id="rId1"/>
  <headerFooter alignWithMargins="0">
    <oddFooter>&amp;C&amp;1#&amp;"Calibri"&amp;10&amp;K0000FFThis content is Internal.</oddFooter>
  </headerFooter>
  <customProperties>
    <customPr name="_pios_id" r:id="rId2"/>
  </customPropertie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69b63f4-e6ef-424f-b706-b25c0c131cb7">
      <Terms xmlns="http://schemas.microsoft.com/office/infopath/2007/PartnerControls"/>
    </lcf76f155ced4ddcb4097134ff3c332f>
    <TaxCatchAll xmlns="141c7e3d-b2cd-4123-a999-1e3aa6f55d5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AF09589CBB1BA478972E8C78768F3A8" ma:contentTypeVersion="18" ma:contentTypeDescription="Create a new document." ma:contentTypeScope="" ma:versionID="8723837f94174dec14febbbcdb0d3178">
  <xsd:schema xmlns:xsd="http://www.w3.org/2001/XMLSchema" xmlns:xs="http://www.w3.org/2001/XMLSchema" xmlns:p="http://schemas.microsoft.com/office/2006/metadata/properties" xmlns:ns2="469b63f4-e6ef-424f-b706-b25c0c131cb7" xmlns:ns3="141c7e3d-b2cd-4123-a999-1e3aa6f55d50" targetNamespace="http://schemas.microsoft.com/office/2006/metadata/properties" ma:root="true" ma:fieldsID="a333f21b5f95ad63c386402056b1572c" ns2:_="" ns3:_="">
    <xsd:import namespace="469b63f4-e6ef-424f-b706-b25c0c131cb7"/>
    <xsd:import namespace="141c7e3d-b2cd-4123-a999-1e3aa6f55d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9b63f4-e6ef-424f-b706-b25c0c131cb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GenerationTime" ma:index="1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a0ac124d-5430-4444-b94a-4a207a2bbed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2" nillable="true" ma:displayName="Location" ma:internalName="MediaServiceLocation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1c7e3d-b2cd-4123-a999-1e3aa6f55d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5a589dd2-175d-4f88-a82a-926a009fe6ba}" ma:internalName="TaxCatchAll" ma:showField="CatchAllData" ma:web="141c7e3d-b2cd-4123-a999-1e3aa6f55d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897A10C-558B-46F2-82FB-6080FB31D099}">
  <ds:schemaRefs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purl.org/dc/terms/"/>
    <ds:schemaRef ds:uri="http://schemas.microsoft.com/office/2006/metadata/properties"/>
    <ds:schemaRef ds:uri="http://www.w3.org/XML/1998/namespace"/>
    <ds:schemaRef ds:uri="http://purl.org/dc/elements/1.1/"/>
    <ds:schemaRef ds:uri="141c7e3d-b2cd-4123-a999-1e3aa6f55d50"/>
    <ds:schemaRef ds:uri="469b63f4-e6ef-424f-b706-b25c0c131cb7"/>
  </ds:schemaRefs>
</ds:datastoreItem>
</file>

<file path=customXml/itemProps2.xml><?xml version="1.0" encoding="utf-8"?>
<ds:datastoreItem xmlns:ds="http://schemas.openxmlformats.org/officeDocument/2006/customXml" ds:itemID="{75A2203E-E18C-49B7-8432-113AC11A612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AA9C619-7E32-4E57-9705-DBA5BF016CF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69b63f4-e6ef-424f-b706-b25c0c131cb7"/>
    <ds:schemaRef ds:uri="141c7e3d-b2cd-4123-a999-1e3aa6f55d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14</vt:i4>
      </vt:variant>
      <vt:variant>
        <vt:lpstr>Intervalos Nomeados</vt:lpstr>
      </vt:variant>
      <vt:variant>
        <vt:i4>11</vt:i4>
      </vt:variant>
    </vt:vector>
  </HeadingPairs>
  <TitlesOfParts>
    <vt:vector size="25" baseType="lpstr">
      <vt:lpstr>Capa</vt:lpstr>
      <vt:lpstr>1 - Premissas</vt:lpstr>
      <vt:lpstr>2 - Processo de produção</vt:lpstr>
      <vt:lpstr>3 - Histórico de Cap de Prod</vt:lpstr>
      <vt:lpstr>4 - Produção</vt:lpstr>
      <vt:lpstr>5 - Vendas</vt:lpstr>
      <vt:lpstr>6 - Investimentos</vt:lpstr>
      <vt:lpstr>7 - Dívida</vt:lpstr>
      <vt:lpstr>8 - Demonstrativos Financeiros</vt:lpstr>
      <vt:lpstr>9 - Resultados por operação</vt:lpstr>
      <vt:lpstr>10 - Custos de Produção</vt:lpstr>
      <vt:lpstr>11 - Resultados Proforma</vt:lpstr>
      <vt:lpstr>12 - Lab Capacidades</vt:lpstr>
      <vt:lpstr>13 - Fluxo de Caixa Livre</vt:lpstr>
      <vt:lpstr>'1 - Premissas'!Area_de_impressao</vt:lpstr>
      <vt:lpstr>'10 - Custos de Produção'!Area_de_impressao</vt:lpstr>
      <vt:lpstr>'2 - Processo de produção'!Area_de_impressao</vt:lpstr>
      <vt:lpstr>'3 - Histórico de Cap de Prod'!Area_de_impressao</vt:lpstr>
      <vt:lpstr>'4 - Produção'!Area_de_impressao</vt:lpstr>
      <vt:lpstr>'5 - Vendas'!Area_de_impressao</vt:lpstr>
      <vt:lpstr>'6 - Investimentos'!Area_de_impressao</vt:lpstr>
      <vt:lpstr>'7 - Dívida'!Area_de_impressao</vt:lpstr>
      <vt:lpstr>'8 - Demonstrativos Financeiros'!Area_de_impressao</vt:lpstr>
      <vt:lpstr>'9 - Resultados por operação'!Area_de_impressao</vt:lpstr>
      <vt:lpstr>Capa!Area_de_impressao</vt:lpstr>
    </vt:vector>
  </TitlesOfParts>
  <Company>GERDAU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Daniela</dc:creator>
  <cp:lastModifiedBy>Gustavo Luis Alves</cp:lastModifiedBy>
  <cp:lastPrinted>2018-04-20T18:03:38Z</cp:lastPrinted>
  <dcterms:created xsi:type="dcterms:W3CDTF">2011-05-20T17:14:49Z</dcterms:created>
  <dcterms:modified xsi:type="dcterms:W3CDTF">2024-08-01T14:36:21Z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0x0101000AF09589CBB1BA478972E8C78768F3A8</vt:lpwstr>
  </property>
  <property fmtid="{D5CDD505-2E9C-101B-9397-08002B2CF9AE}" pid="3" name="MSIP_Label_3ba52d44-af58-4f66-8659-3c1b8d659d72_Enabled">
    <vt:lpwstr>true</vt:lpwstr>
  </property>
  <property fmtid="{D5CDD505-2E9C-101B-9397-08002B2CF9AE}" pid="4" name="MSIP_Label_3ba52d44-af58-4f66-8659-3c1b8d659d72_SetDate">
    <vt:lpwstr>2022-02-18T18:46:44Z</vt:lpwstr>
  </property>
  <property fmtid="{D5CDD505-2E9C-101B-9397-08002B2CF9AE}" pid="5" name="MSIP_Label_3ba52d44-af58-4f66-8659-3c1b8d659d72_Method">
    <vt:lpwstr>Privileged</vt:lpwstr>
  </property>
  <property fmtid="{D5CDD505-2E9C-101B-9397-08002B2CF9AE}" pid="6" name="MSIP_Label_3ba52d44-af58-4f66-8659-3c1b8d659d72_Name">
    <vt:lpwstr>3ba52d44-af58-4f66-8659-3c1b8d659d72</vt:lpwstr>
  </property>
  <property fmtid="{D5CDD505-2E9C-101B-9397-08002B2CF9AE}" pid="7" name="MSIP_Label_3ba52d44-af58-4f66-8659-3c1b8d659d72_SiteId">
    <vt:lpwstr>461fd7ef-0eb3-4420-b044-310dc2914d64</vt:lpwstr>
  </property>
  <property fmtid="{D5CDD505-2E9C-101B-9397-08002B2CF9AE}" pid="8" name="MSIP_Label_3ba52d44-af58-4f66-8659-3c1b8d659d72_ActionId">
    <vt:lpwstr>3c1f9539-c653-4a2b-8ec5-7398f4cb977c</vt:lpwstr>
  </property>
  <property fmtid="{D5CDD505-2E9C-101B-9397-08002B2CF9AE}" pid="9" name="MSIP_Label_3ba52d44-af58-4f66-8659-3c1b8d659d72_ContentBits">
    <vt:lpwstr>2</vt:lpwstr>
  </property>
  <property fmtid="{D5CDD505-2E9C-101B-9397-08002B2CF9AE}" pid="10" name="MediaServiceImageTags">
    <vt:lpwstr/>
  </property>
  <property fmtid="{D5CDD505-2E9C-101B-9397-08002B2CF9AE}" pid="11" name="EcoUpdateId">
    <vt:lpwstr>1406989407</vt:lpwstr>
  </property>
  <property fmtid="{D5CDD505-2E9C-101B-9397-08002B2CF9AE}" pid="12" name="EcoUpdateMessage">
    <vt:lpwstr>2024/08/01-14:23:27</vt:lpwstr>
  </property>
  <property fmtid="{D5CDD505-2E9C-101B-9397-08002B2CF9AE}" pid="13" name="EcoUpdateStatus">
    <vt:lpwstr>2024-07-31=BRA:St,ME,Fd,TP;USA:St,ME;ARG:St,ME,Fd,TP;MEX:St,ME,Fd,TP;CHL:St,ME,Fd;COL:St,ME;PER:St,ME,Fd;SAU:St|2022-10-17=USA:TP|2021-11-17=CHL:TP|2014-02-26=VEN:St|2002-11-08=JPN:St|2024-07-19=GBR:St,ME|2016-08-18=NNN:St|2024-07-30=COL:Fd;PER:TP|2007-01-31=ESP:St|2003-01-29=CHN:St|2003-01-28=TWN:St|2003-01-30=HKG:St;KOR:St|2023-01-19=OTH:St|2024-03-27=PAN:St|2024-06-24=SAU:ME</vt:lpwstr>
  </property>
</Properties>
</file>