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always" codeName="EstaPasta_de_trabalho" defaultThemeVersion="124226"/>
  <xr:revisionPtr revIDLastSave="89" documentId="13_ncr:1_{C8376085-7747-4F72-9EBB-1B0A4DBCA984}" xr6:coauthVersionLast="47" xr6:coauthVersionMax="47" xr10:uidLastSave="{381C5F46-9DC7-4267-B4D0-7988CA92F9AC}"/>
  <bookViews>
    <workbookView xWindow="-110" yWindow="-110" windowWidth="19420" windowHeight="10300" tabRatio="888" firstSheet="1" activeTab="1"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e">INDIRECT("Base!$E$1:$CV$1")</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INDIRECT("Base!$D:$D")</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INDIRECT("Base!$E:$E")</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9" l="1"/>
  <c r="B4" i="9"/>
  <c r="D65" i="6"/>
  <c r="AQ11" i="7"/>
  <c r="EF9" i="32"/>
  <c r="EF16" i="32" s="1"/>
  <c r="EG9" i="32"/>
  <c r="EE9" i="32"/>
  <c r="EF6" i="32"/>
  <c r="EG6" i="32"/>
  <c r="EG16" i="32" s="1"/>
  <c r="EE6" i="32"/>
  <c r="EE16" i="32" s="1"/>
  <c r="BE7" i="10"/>
  <c r="BE3" i="10"/>
  <c r="D7" i="10"/>
  <c r="E7" i="10"/>
  <c r="F7" i="10"/>
  <c r="G7" i="10"/>
  <c r="H7" i="10"/>
  <c r="I7" i="10"/>
  <c r="J7" i="10"/>
  <c r="K7" i="10"/>
  <c r="L7" i="10"/>
  <c r="M7" i="10"/>
  <c r="N7" i="10"/>
  <c r="O7" i="10"/>
  <c r="P7" i="10"/>
  <c r="Q7" i="10"/>
  <c r="R7" i="10"/>
  <c r="S7" i="10"/>
  <c r="T7" i="10"/>
  <c r="U7" i="10"/>
  <c r="V7" i="10"/>
  <c r="W7" i="10"/>
  <c r="X7" i="10"/>
  <c r="Y7" i="10"/>
  <c r="Z7" i="10"/>
  <c r="AA7" i="10"/>
  <c r="AB7" i="10"/>
  <c r="AC7" i="10"/>
  <c r="AD7" i="10"/>
  <c r="AE7" i="10"/>
  <c r="AF7" i="10"/>
  <c r="AG7" i="10"/>
  <c r="AH7" i="10"/>
  <c r="AI7" i="10"/>
  <c r="AJ7" i="10"/>
  <c r="AK7" i="10"/>
  <c r="AL7" i="10"/>
  <c r="AM7" i="10"/>
  <c r="AN7" i="10"/>
  <c r="AO7" i="10"/>
  <c r="AP7" i="10"/>
  <c r="AQ7" i="10"/>
  <c r="AR7" i="10"/>
  <c r="AS7" i="10"/>
  <c r="AU7" i="10"/>
  <c r="C7" i="10"/>
  <c r="D3" i="10"/>
  <c r="E3" i="10"/>
  <c r="F3" i="10"/>
  <c r="G3" i="10"/>
  <c r="H3" i="10"/>
  <c r="I3" i="10"/>
  <c r="J3" i="10"/>
  <c r="K3" i="10"/>
  <c r="L3" i="10"/>
  <c r="M3" i="10"/>
  <c r="N3" i="10"/>
  <c r="O3" i="10"/>
  <c r="P3" i="10"/>
  <c r="Q3" i="10"/>
  <c r="R3" i="10"/>
  <c r="S3" i="10"/>
  <c r="T3" i="10"/>
  <c r="U3" i="10"/>
  <c r="V3" i="10"/>
  <c r="W3" i="10"/>
  <c r="X3" i="10"/>
  <c r="Y3" i="10"/>
  <c r="Z3" i="10"/>
  <c r="AA3" i="10"/>
  <c r="AB3" i="10"/>
  <c r="AC3" i="10"/>
  <c r="AD3" i="10"/>
  <c r="AE3" i="10"/>
  <c r="AF3" i="10"/>
  <c r="AG3" i="10"/>
  <c r="AH3" i="10"/>
  <c r="AI3" i="10"/>
  <c r="AJ3" i="10"/>
  <c r="AK3" i="10"/>
  <c r="AL3" i="10"/>
  <c r="AM3" i="10"/>
  <c r="AN3" i="10"/>
  <c r="AO3" i="10"/>
  <c r="AP3" i="10"/>
  <c r="AQ3" i="10"/>
  <c r="AR3" i="10"/>
  <c r="AS3" i="10"/>
  <c r="AU3" i="10"/>
  <c r="C3" i="10"/>
  <c r="C7" i="14"/>
  <c r="D7" i="14"/>
  <c r="E7" i="14"/>
  <c r="F7" i="14"/>
  <c r="G7"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C3" i="14"/>
  <c r="D3" i="14"/>
  <c r="E3" i="14"/>
  <c r="F3" i="14"/>
  <c r="G3" i="14"/>
  <c r="H3" i="14"/>
  <c r="I3" i="14"/>
  <c r="J3" i="14"/>
  <c r="K3" i="14"/>
  <c r="L3" i="14"/>
  <c r="M3" i="14"/>
  <c r="N3" i="14"/>
  <c r="O3" i="14"/>
  <c r="P3" i="14"/>
  <c r="Q3" i="14"/>
  <c r="R3" i="14"/>
  <c r="S3" i="14"/>
  <c r="T3" i="14"/>
  <c r="U3" i="14"/>
  <c r="V3" i="14"/>
  <c r="W3" i="14"/>
  <c r="X3" i="14"/>
  <c r="Y3" i="14"/>
  <c r="Z3" i="14"/>
  <c r="AA3" i="14"/>
  <c r="AB3" i="14"/>
  <c r="AC3" i="14"/>
  <c r="AD3" i="14"/>
  <c r="AE3" i="14"/>
  <c r="AF3" i="14"/>
  <c r="AG3" i="14"/>
  <c r="AH3" i="14"/>
  <c r="AI3" i="14"/>
  <c r="AJ3" i="14"/>
  <c r="AK3" i="14"/>
  <c r="AL3" i="14"/>
  <c r="AM3" i="14"/>
  <c r="AN3" i="14"/>
  <c r="AO3" i="14"/>
  <c r="AP3" i="14"/>
  <c r="BE7" i="14"/>
  <c r="BE3" i="14"/>
  <c r="AR7" i="14" l="1"/>
  <c r="AS7" i="14"/>
  <c r="AT7" i="14"/>
  <c r="AU7" i="14"/>
  <c r="AQ7" i="14"/>
  <c r="AQ3" i="14"/>
  <c r="AR3" i="14"/>
  <c r="AR12" i="14" s="1"/>
  <c r="AS3" i="14"/>
  <c r="AT3" i="14"/>
  <c r="AU3" i="14"/>
  <c r="BG11" i="7"/>
  <c r="AT11" i="7"/>
  <c r="AU11" i="7" l="1"/>
  <c r="AU4" i="7"/>
  <c r="R7" i="37"/>
  <c r="R8" i="37"/>
  <c r="R10" i="37"/>
  <c r="R11" i="37"/>
  <c r="R12" i="37"/>
  <c r="R13" i="37"/>
  <c r="R14" i="37" s="1"/>
  <c r="R20" i="37" s="1"/>
  <c r="R15" i="37"/>
  <c r="R16" i="37"/>
  <c r="R6" i="37"/>
  <c r="R9" i="37" l="1"/>
  <c r="R19" i="37"/>
  <c r="B19" i="37"/>
  <c r="B17" i="37"/>
  <c r="R17" i="37" s="1"/>
  <c r="B14" i="37"/>
  <c r="B20" i="37" s="1"/>
  <c r="B9" i="37" l="1"/>
  <c r="D22" i="37"/>
  <c r="L22" i="37"/>
  <c r="T22" i="37"/>
  <c r="BA4" i="6"/>
  <c r="B5" i="37" s="1"/>
  <c r="BA2" i="6"/>
  <c r="D64" i="6"/>
  <c r="B27" i="9" s="1"/>
  <c r="K9" i="18"/>
  <c r="M19" i="15"/>
  <c r="R5" i="37" l="1"/>
  <c r="J5" i="37"/>
  <c r="D63" i="6"/>
  <c r="A22" i="38" s="1"/>
  <c r="W36" i="37" l="1"/>
  <c r="V36" i="37"/>
  <c r="U36" i="37"/>
  <c r="T36" i="37"/>
  <c r="R36" i="37"/>
  <c r="S53" i="37"/>
  <c r="T53" i="37"/>
  <c r="U53" i="37"/>
  <c r="V53" i="37"/>
  <c r="W53" i="37"/>
  <c r="X53" i="37"/>
  <c r="R53" i="37"/>
  <c r="ED16" i="32"/>
  <c r="D118" i="6"/>
  <c r="B14" i="10" s="1"/>
  <c r="L19" i="15"/>
  <c r="B16" i="14" l="1"/>
  <c r="J5" i="19"/>
  <c r="J2" i="19"/>
  <c r="J2" i="18" l="1"/>
  <c r="J9" i="18" s="1"/>
  <c r="BE2" i="14"/>
  <c r="BE2" i="10"/>
  <c r="BG2" i="7"/>
  <c r="W34" i="37" l="1"/>
  <c r="W30" i="37"/>
  <c r="W29" i="37"/>
  <c r="W28" i="37"/>
  <c r="W27" i="37"/>
  <c r="W25" i="37"/>
  <c r="W24" i="37"/>
  <c r="W23" i="37"/>
  <c r="W37" i="37" s="1"/>
  <c r="P30" i="37"/>
  <c r="W26" i="37" l="1"/>
  <c r="W31" i="37"/>
  <c r="P24" i="37"/>
  <c r="P25" i="37"/>
  <c r="P27" i="37"/>
  <c r="P29" i="37"/>
  <c r="P34" i="37"/>
  <c r="P23" i="37"/>
  <c r="H36" i="37"/>
  <c r="X36" i="37" s="1"/>
  <c r="H34" i="37"/>
  <c r="X34" i="37" l="1"/>
  <c r="H33" i="37"/>
  <c r="G26" i="37" l="1"/>
  <c r="EC16" i="32"/>
  <c r="EB16" i="32"/>
  <c r="DY16" i="32"/>
  <c r="DZ16" i="32"/>
  <c r="EA16" i="32"/>
  <c r="V23" i="37"/>
  <c r="V37" i="37" s="1"/>
  <c r="V24" i="37"/>
  <c r="V25" i="37"/>
  <c r="V27" i="37"/>
  <c r="V28" i="37"/>
  <c r="V29" i="37"/>
  <c r="V30" i="37"/>
  <c r="U34" i="37"/>
  <c r="V34" i="37"/>
  <c r="V26" i="37" l="1"/>
  <c r="V31" i="37"/>
  <c r="E24" i="37"/>
  <c r="E25" i="37"/>
  <c r="E28" i="37"/>
  <c r="E29" i="37"/>
  <c r="U29" i="37" s="1"/>
  <c r="E30" i="37"/>
  <c r="E23" i="37"/>
  <c r="F26" i="37"/>
  <c r="H23" i="37" l="1"/>
  <c r="X23" i="37" s="1"/>
  <c r="X37" i="37" s="1"/>
  <c r="U23" i="37"/>
  <c r="H30" i="37"/>
  <c r="X30" i="37" s="1"/>
  <c r="U30" i="37"/>
  <c r="H28" i="37"/>
  <c r="X28" i="37" s="1"/>
  <c r="U28" i="37"/>
  <c r="H25" i="37"/>
  <c r="U25" i="37"/>
  <c r="H24" i="37"/>
  <c r="X24" i="37" s="1"/>
  <c r="U24" i="37"/>
  <c r="E26" i="37"/>
  <c r="K19" i="15"/>
  <c r="I2" i="19"/>
  <c r="I2" i="18"/>
  <c r="I9" i="18" s="1"/>
  <c r="U31" i="37" l="1"/>
  <c r="X31" i="37"/>
  <c r="X25" i="37"/>
  <c r="X26" i="37" s="1"/>
  <c r="H26" i="37"/>
  <c r="U26" i="37"/>
  <c r="U37" i="37"/>
  <c r="K24" i="37"/>
  <c r="K25" i="37"/>
  <c r="K27" i="37"/>
  <c r="K29" i="37"/>
  <c r="K30" i="37"/>
  <c r="S36" i="37" s="1"/>
  <c r="K34" i="37"/>
  <c r="K23" i="37"/>
  <c r="D26" i="37" l="1"/>
  <c r="C26" i="37"/>
  <c r="T24" i="37"/>
  <c r="T25" i="37"/>
  <c r="T28" i="37"/>
  <c r="T29" i="37"/>
  <c r="T30" i="37"/>
  <c r="T23" i="37"/>
  <c r="T37" i="37" s="1"/>
  <c r="S24" i="37"/>
  <c r="S25" i="37"/>
  <c r="S27" i="37"/>
  <c r="S28" i="37"/>
  <c r="S29" i="37"/>
  <c r="S30" i="37"/>
  <c r="S34" i="37"/>
  <c r="S23" i="37"/>
  <c r="S37" i="37" s="1"/>
  <c r="T26" i="37" l="1"/>
  <c r="T31" i="37"/>
  <c r="S26" i="37"/>
  <c r="S31" i="37"/>
  <c r="D27" i="37"/>
  <c r="D34" i="37"/>
  <c r="T34" i="37" s="1"/>
  <c r="T27" i="37" l="1"/>
  <c r="E27" i="37"/>
  <c r="DV16" i="32"/>
  <c r="DW16" i="32"/>
  <c r="DX16" i="32"/>
  <c r="H27" i="37" l="1"/>
  <c r="X27" i="37" s="1"/>
  <c r="U27" i="37"/>
  <c r="H2" i="18"/>
  <c r="H9" i="18" s="1"/>
  <c r="H2" i="19"/>
  <c r="J3" i="15"/>
  <c r="J19" i="15" s="1"/>
  <c r="T8" i="6"/>
  <c r="T6" i="6"/>
  <c r="I3" i="15"/>
  <c r="I19" i="15" s="1"/>
  <c r="H3" i="15"/>
  <c r="H19" i="15" s="1"/>
  <c r="G3" i="15"/>
  <c r="G19" i="15" s="1"/>
  <c r="F3" i="15"/>
  <c r="F19" i="15" s="1"/>
  <c r="D117" i="6"/>
  <c r="B15" i="14" s="1"/>
  <c r="B13" i="10" l="1"/>
  <c r="B34" i="37"/>
  <c r="B31" i="37" l="1"/>
  <c r="B26" i="37"/>
  <c r="R34" i="37"/>
  <c r="R30" i="37"/>
  <c r="R29" i="37"/>
  <c r="R28" i="37"/>
  <c r="R27" i="37"/>
  <c r="R25" i="37"/>
  <c r="R24" i="37"/>
  <c r="R23" i="37"/>
  <c r="R37" i="37" s="1"/>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AP22" i="14"/>
  <c r="AO22" i="14"/>
  <c r="AN22" i="14"/>
  <c r="AM22" i="14"/>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23" i="14"/>
  <c r="D22" i="14"/>
  <c r="D21" i="14"/>
  <c r="D20" i="14"/>
  <c r="D19" i="14"/>
  <c r="C23" i="14"/>
  <c r="C22" i="14"/>
  <c r="C21" i="14"/>
  <c r="C20" i="14"/>
  <c r="C19" i="14"/>
  <c r="BD10" i="14"/>
  <c r="BC10" i="14"/>
  <c r="BB10" i="14"/>
  <c r="BA10" i="14"/>
  <c r="AZ10" i="14"/>
  <c r="AY10" i="14"/>
  <c r="AX10" i="14"/>
  <c r="AW10" i="14"/>
  <c r="BD9" i="14"/>
  <c r="BC9" i="14"/>
  <c r="BB9" i="14"/>
  <c r="BA9" i="14"/>
  <c r="AZ9" i="14"/>
  <c r="AY9" i="14"/>
  <c r="AX9" i="14"/>
  <c r="AW9" i="14"/>
  <c r="BD8" i="14"/>
  <c r="BD7" i="14" s="1"/>
  <c r="BC8" i="14"/>
  <c r="BC7" i="14" s="1"/>
  <c r="BB8" i="14"/>
  <c r="BA8" i="14"/>
  <c r="AZ8" i="14"/>
  <c r="AY8" i="14"/>
  <c r="AX8" i="14"/>
  <c r="AW8" i="14"/>
  <c r="BD6" i="14"/>
  <c r="BC6" i="14"/>
  <c r="BB6" i="14"/>
  <c r="BA6" i="14"/>
  <c r="AZ6" i="14"/>
  <c r="AY6" i="14"/>
  <c r="AX6" i="14"/>
  <c r="AW6" i="14"/>
  <c r="BD5" i="14"/>
  <c r="BC5" i="14"/>
  <c r="BB5" i="14"/>
  <c r="BA5" i="14"/>
  <c r="AZ5" i="14"/>
  <c r="AY5" i="14"/>
  <c r="AX5" i="14"/>
  <c r="AW5" i="14"/>
  <c r="BD4" i="14"/>
  <c r="BD3" i="14" s="1"/>
  <c r="BC4" i="14"/>
  <c r="BC3" i="14" s="1"/>
  <c r="BB4" i="14"/>
  <c r="BA4" i="14"/>
  <c r="AZ4" i="14"/>
  <c r="AY4" i="14"/>
  <c r="AX4" i="14"/>
  <c r="AX3" i="14" s="1"/>
  <c r="AW4" i="14"/>
  <c r="BD9" i="10"/>
  <c r="BC9" i="10"/>
  <c r="BB9" i="10"/>
  <c r="BA9" i="10"/>
  <c r="AZ9" i="10"/>
  <c r="AY9" i="10"/>
  <c r="AX9" i="10"/>
  <c r="AW9" i="10"/>
  <c r="BD8" i="10"/>
  <c r="BC8" i="10"/>
  <c r="BB8" i="10"/>
  <c r="BA8" i="10"/>
  <c r="AZ8" i="10"/>
  <c r="AY8" i="10"/>
  <c r="AX8" i="10"/>
  <c r="AX7" i="10" s="1"/>
  <c r="AW8" i="10"/>
  <c r="AW7" i="10" s="1"/>
  <c r="BD6" i="10"/>
  <c r="BC6" i="10"/>
  <c r="BB6" i="10"/>
  <c r="BA6" i="10"/>
  <c r="AZ6" i="10"/>
  <c r="AY6" i="10"/>
  <c r="AX6" i="10"/>
  <c r="AW6" i="10"/>
  <c r="BD5" i="10"/>
  <c r="BC5" i="10"/>
  <c r="BB5" i="10"/>
  <c r="BA5" i="10"/>
  <c r="AZ5" i="10"/>
  <c r="AY5" i="10"/>
  <c r="AX5" i="10"/>
  <c r="AW5" i="10"/>
  <c r="BD4" i="10"/>
  <c r="BC4" i="10"/>
  <c r="BB4" i="10"/>
  <c r="BA4" i="10"/>
  <c r="AZ4" i="10"/>
  <c r="AY4" i="10"/>
  <c r="AX4" i="10"/>
  <c r="AX3" i="10" s="1"/>
  <c r="AW4" i="10"/>
  <c r="AW3" i="10" s="1"/>
  <c r="D19" i="15"/>
  <c r="E19" i="15"/>
  <c r="C19" i="15"/>
  <c r="D3" i="15"/>
  <c r="E3" i="15"/>
  <c r="C3" i="15"/>
  <c r="G2" i="19"/>
  <c r="D2" i="19"/>
  <c r="E2" i="19"/>
  <c r="F2" i="19"/>
  <c r="C2" i="19"/>
  <c r="D9" i="18"/>
  <c r="E9" i="18"/>
  <c r="F9" i="18"/>
  <c r="C9" i="18"/>
  <c r="G2" i="18"/>
  <c r="G9" i="18" s="1"/>
  <c r="D2" i="18"/>
  <c r="E2" i="18"/>
  <c r="F2" i="18"/>
  <c r="C2" i="18"/>
  <c r="AY2" i="6"/>
  <c r="AZ2" i="6"/>
  <c r="AY4" i="6"/>
  <c r="AZ4" i="6"/>
  <c r="AW2" i="6"/>
  <c r="AX2" i="6"/>
  <c r="AW4" i="6"/>
  <c r="AX4" i="6"/>
  <c r="D103" i="6"/>
  <c r="D98" i="6"/>
  <c r="DS16" i="32"/>
  <c r="DT16" i="32"/>
  <c r="DU16" i="32"/>
  <c r="G69" i="37"/>
  <c r="G65" i="37"/>
  <c r="G64" i="37"/>
  <c r="G63" i="37"/>
  <c r="G62" i="37"/>
  <c r="G60" i="37"/>
  <c r="G59" i="37"/>
  <c r="G58" i="37"/>
  <c r="F69" i="37"/>
  <c r="F65" i="37"/>
  <c r="F64" i="37"/>
  <c r="F63" i="37"/>
  <c r="F62" i="37"/>
  <c r="F59" i="37"/>
  <c r="F60" i="37"/>
  <c r="F58" i="37"/>
  <c r="BA3" i="10" l="1"/>
  <c r="BA7" i="10"/>
  <c r="AW3" i="14"/>
  <c r="AW7" i="14"/>
  <c r="BD3" i="10"/>
  <c r="BD7" i="10"/>
  <c r="AZ7" i="14"/>
  <c r="BB3" i="10"/>
  <c r="BB7" i="10"/>
  <c r="AX7" i="14"/>
  <c r="AZ3" i="14"/>
  <c r="AY3" i="10"/>
  <c r="AY7" i="10"/>
  <c r="AZ3" i="10"/>
  <c r="AZ7" i="10"/>
  <c r="BC3" i="10"/>
  <c r="BC7" i="10"/>
  <c r="AY3" i="14"/>
  <c r="AY7" i="14"/>
  <c r="K22" i="37"/>
  <c r="C22" i="37"/>
  <c r="S22" i="37"/>
  <c r="BA3" i="14"/>
  <c r="BA7" i="14"/>
  <c r="J22" i="37"/>
  <c r="B22" i="37"/>
  <c r="R22" i="37"/>
  <c r="BB3" i="14"/>
  <c r="BB7" i="14"/>
  <c r="Z2" i="13"/>
  <c r="AT2" i="14"/>
  <c r="AS2" i="10"/>
  <c r="AS2" i="14"/>
  <c r="Y2" i="13"/>
  <c r="AQ2" i="14"/>
  <c r="AQ2" i="10"/>
  <c r="X2" i="13"/>
  <c r="AR2" i="14"/>
  <c r="AR2" i="10"/>
  <c r="R26" i="37"/>
  <c r="R31" i="37"/>
  <c r="W2" i="13"/>
  <c r="F61" i="37"/>
  <c r="G66" i="37"/>
  <c r="G61" i="37"/>
  <c r="F66" i="37"/>
  <c r="G57" i="37"/>
  <c r="E57" i="37"/>
  <c r="C57" i="37"/>
  <c r="G54" i="37"/>
  <c r="H54" i="37"/>
  <c r="X40" i="37"/>
  <c r="X54" i="37" s="1"/>
  <c r="W41" i="37"/>
  <c r="X41" i="37"/>
  <c r="W42" i="37"/>
  <c r="X42" i="37"/>
  <c r="W44" i="37"/>
  <c r="X44" i="37"/>
  <c r="W45" i="37"/>
  <c r="X45" i="37"/>
  <c r="W46" i="37"/>
  <c r="X46" i="37"/>
  <c r="W47" i="37"/>
  <c r="X47" i="37"/>
  <c r="W51" i="37"/>
  <c r="X51" i="37"/>
  <c r="H43" i="37"/>
  <c r="W40" i="37" l="1"/>
  <c r="G43" i="37"/>
  <c r="G48" i="37"/>
  <c r="H48" i="37"/>
  <c r="X43" i="37"/>
  <c r="X48" i="37"/>
  <c r="W48" i="37" l="1"/>
  <c r="W54" i="37"/>
  <c r="W43" i="37"/>
  <c r="DP16" i="32" l="1"/>
  <c r="DQ16" i="32"/>
  <c r="DR16" i="32"/>
  <c r="DM16" i="32" l="1"/>
  <c r="DN16" i="32"/>
  <c r="DO16" i="32"/>
  <c r="V40" i="37"/>
  <c r="V41" i="37"/>
  <c r="V42" i="37"/>
  <c r="V44" i="37"/>
  <c r="V45" i="37"/>
  <c r="V46" i="37"/>
  <c r="V47" i="37"/>
  <c r="V51" i="37"/>
  <c r="U40" i="37"/>
  <c r="U54" i="37" s="1"/>
  <c r="U41" i="37"/>
  <c r="U42" i="37"/>
  <c r="U44" i="37"/>
  <c r="U45" i="37"/>
  <c r="U46" i="37"/>
  <c r="U47" i="37"/>
  <c r="U51" i="37"/>
  <c r="E54" i="37"/>
  <c r="F54" i="37"/>
  <c r="E48" i="37"/>
  <c r="F48" i="37"/>
  <c r="E43" i="37"/>
  <c r="F43" i="37"/>
  <c r="H34" i="6"/>
  <c r="A32" i="37" s="1"/>
  <c r="A15" i="37" s="1"/>
  <c r="H35" i="6"/>
  <c r="A33" i="37" s="1"/>
  <c r="A16" i="37" s="1"/>
  <c r="A49" i="37" l="1"/>
  <c r="A67" i="37"/>
  <c r="A50" i="37"/>
  <c r="A68" i="37"/>
  <c r="V48" i="37"/>
  <c r="V43" i="37"/>
  <c r="U48" i="37"/>
  <c r="U43" i="37"/>
  <c r="V54"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43" i="37"/>
  <c r="B48" i="37"/>
  <c r="D54" i="37"/>
  <c r="D48" i="37"/>
  <c r="D43" i="37"/>
  <c r="C54" i="37"/>
  <c r="C48" i="37"/>
  <c r="C43" i="37"/>
  <c r="A1" i="38" l="1"/>
  <c r="A4" i="38"/>
  <c r="B54" i="37"/>
  <c r="R51" i="37"/>
  <c r="R47" i="37"/>
  <c r="R46" i="37"/>
  <c r="R42" i="37"/>
  <c r="R40" i="37"/>
  <c r="R45" i="37"/>
  <c r="R44" i="37"/>
  <c r="R41" i="37"/>
  <c r="T51" i="37"/>
  <c r="T47" i="37"/>
  <c r="T46" i="37"/>
  <c r="T45" i="37"/>
  <c r="T44" i="37"/>
  <c r="T42" i="37"/>
  <c r="T41" i="37"/>
  <c r="T40" i="37"/>
  <c r="S51" i="37"/>
  <c r="S47" i="37"/>
  <c r="S46" i="37"/>
  <c r="S45" i="37"/>
  <c r="S44" i="37"/>
  <c r="S42" i="37"/>
  <c r="S41" i="37"/>
  <c r="S40" i="37"/>
  <c r="R54" i="37" l="1"/>
  <c r="T48" i="37"/>
  <c r="R43" i="37"/>
  <c r="S43" i="37"/>
  <c r="S48" i="37"/>
  <c r="S54" i="37"/>
  <c r="R48" i="37"/>
  <c r="T54" i="37"/>
  <c r="T43" i="37"/>
  <c r="H33" i="6"/>
  <c r="A36" i="37" s="1"/>
  <c r="A19" i="37" s="1"/>
  <c r="H36" i="6"/>
  <c r="A37" i="37" s="1"/>
  <c r="A20" i="37" s="1"/>
  <c r="A54" i="37" l="1"/>
  <c r="A72" i="37"/>
  <c r="A53" i="37"/>
  <c r="A71" i="37"/>
  <c r="D60" i="6"/>
  <c r="D61" i="6"/>
  <c r="D62" i="6"/>
  <c r="H28" i="6"/>
  <c r="A26" i="37" s="1"/>
  <c r="A9" i="37" s="1"/>
  <c r="H29" i="6"/>
  <c r="A27" i="37" s="1"/>
  <c r="A10" i="37" s="1"/>
  <c r="H30" i="6"/>
  <c r="A28" i="37" s="1"/>
  <c r="A11" i="37" s="1"/>
  <c r="H31" i="6"/>
  <c r="H20" i="6"/>
  <c r="A29" i="37" s="1"/>
  <c r="A12" i="37" s="1"/>
  <c r="H27" i="6"/>
  <c r="H32" i="6"/>
  <c r="A66" i="37" l="1"/>
  <c r="A31" i="37"/>
  <c r="A14" i="37" s="1"/>
  <c r="A45" i="37"/>
  <c r="A63" i="37"/>
  <c r="J4" i="37"/>
  <c r="D56" i="37"/>
  <c r="R4" i="37"/>
  <c r="F56" i="37"/>
  <c r="A44" i="37"/>
  <c r="A62" i="37"/>
  <c r="A46" i="37"/>
  <c r="A64" i="37"/>
  <c r="A43" i="37"/>
  <c r="A61" i="37"/>
  <c r="B4" i="37"/>
  <c r="B56" i="37"/>
  <c r="A48" i="37"/>
  <c r="DJ16" i="32" l="1"/>
  <c r="DK16" i="32"/>
  <c r="DL16" i="32"/>
  <c r="AX2" i="7" l="1"/>
  <c r="AY2" i="7"/>
  <c r="AZ2" i="7"/>
  <c r="AZ54" i="7"/>
  <c r="AZ53" i="7"/>
  <c r="AZ52" i="7"/>
  <c r="AZ51" i="7"/>
  <c r="AZ50" i="7"/>
  <c r="AZ49" i="7"/>
  <c r="AZ48" i="7"/>
  <c r="AZ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2" i="10" s="1"/>
  <c r="S8" i="6" l="1"/>
  <c r="S6" i="6"/>
  <c r="AW2" i="10"/>
  <c r="AX2" i="10"/>
  <c r="AY2" i="10"/>
  <c r="AZ2" i="10"/>
  <c r="BA2" i="10"/>
  <c r="BB2" i="10"/>
  <c r="BC2" i="10"/>
  <c r="BD2" i="10"/>
  <c r="AW2" i="14"/>
  <c r="AX2" i="14"/>
  <c r="AY2" i="14"/>
  <c r="AZ2" i="14"/>
  <c r="BA2" i="14"/>
  <c r="BB2" i="14"/>
  <c r="BC2" i="14"/>
  <c r="BD2" i="14"/>
  <c r="BA2" i="7" l="1"/>
  <c r="BB2" i="7"/>
  <c r="BC2" i="7"/>
  <c r="BD2" i="7"/>
  <c r="BE2" i="7"/>
  <c r="BF2" i="7"/>
  <c r="AW2" i="9" l="1"/>
  <c r="AX2" i="9"/>
  <c r="AY2" i="9"/>
  <c r="AZ2" i="9"/>
  <c r="BA2" i="9"/>
  <c r="AS4" i="6"/>
  <c r="S2" i="13" s="1"/>
  <c r="AT4" i="6"/>
  <c r="T2" i="13" s="1"/>
  <c r="AU4" i="6"/>
  <c r="AV4" i="6"/>
  <c r="AS2" i="6"/>
  <c r="AT2" i="6"/>
  <c r="AU2" i="6"/>
  <c r="AV2" i="6"/>
  <c r="W39" i="37" l="1"/>
  <c r="O39" i="37"/>
  <c r="G39" i="37"/>
  <c r="AP2" i="14"/>
  <c r="AP2" i="10"/>
  <c r="AP2" i="7"/>
  <c r="AP2" i="9"/>
  <c r="V2" i="13"/>
  <c r="M39" i="37"/>
  <c r="E39" i="37"/>
  <c r="U39" i="37"/>
  <c r="U2" i="13"/>
  <c r="AO2" i="7"/>
  <c r="AO2" i="10"/>
  <c r="AO2" i="9"/>
  <c r="AO2" i="14"/>
  <c r="AN2" i="14"/>
  <c r="AM2" i="14"/>
  <c r="K39" i="37"/>
  <c r="C39" i="37"/>
  <c r="S39" i="37"/>
  <c r="AN2" i="7"/>
  <c r="AN2" i="10"/>
  <c r="AN2" i="9"/>
  <c r="R39" i="37"/>
  <c r="J39" i="37"/>
  <c r="B39" i="37"/>
  <c r="AM2" i="10"/>
  <c r="AM2" i="9"/>
  <c r="AM2" i="7"/>
  <c r="N10" i="30"/>
  <c r="N12" i="30" s="1"/>
  <c r="DG16" i="32"/>
  <c r="DH16" i="32"/>
  <c r="DI16" i="32"/>
  <c r="AR4" i="6"/>
  <c r="AR2" i="6"/>
  <c r="DD16" i="32"/>
  <c r="DE16" i="32"/>
  <c r="DF16" i="32"/>
  <c r="D57" i="37" l="1"/>
  <c r="B57" i="37"/>
  <c r="F57" i="37"/>
  <c r="R2" i="13"/>
  <c r="AL2" i="14"/>
  <c r="AL2" i="10"/>
  <c r="AL2" i="7"/>
  <c r="AL2" i="9"/>
  <c r="P8" i="6"/>
  <c r="Q8" i="6"/>
  <c r="R8" i="6"/>
  <c r="P6" i="6"/>
  <c r="Q6" i="6"/>
  <c r="R6" i="6"/>
  <c r="T39" i="37" l="1"/>
  <c r="L39" i="37"/>
  <c r="D39"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F51" i="7"/>
  <c r="X51" i="7"/>
  <c r="AB51" i="7"/>
  <c r="AF51" i="7"/>
  <c r="AJ51" i="7"/>
  <c r="U48" i="7"/>
  <c r="V48" i="7"/>
  <c r="W48" i="7"/>
  <c r="X48" i="7"/>
  <c r="Y48" i="7"/>
  <c r="Z48" i="7"/>
  <c r="AA48" i="7"/>
  <c r="AB48" i="7"/>
  <c r="AC48" i="7"/>
  <c r="AD48" i="7"/>
  <c r="AE48" i="7"/>
  <c r="AF48" i="7"/>
  <c r="AG48" i="7"/>
  <c r="AH48" i="7"/>
  <c r="AI48" i="7"/>
  <c r="AJ48" i="7"/>
  <c r="AK48" i="7"/>
  <c r="AL48" i="7"/>
  <c r="AV48" i="7"/>
  <c r="BA48" i="7"/>
  <c r="BB48" i="7"/>
  <c r="BC48" i="7"/>
  <c r="BD48" i="7"/>
  <c r="BF48" i="7"/>
  <c r="U49" i="7"/>
  <c r="V49" i="7"/>
  <c r="W49" i="7"/>
  <c r="X49" i="7"/>
  <c r="Y49" i="7"/>
  <c r="Z49" i="7"/>
  <c r="AA49" i="7"/>
  <c r="AB49" i="7"/>
  <c r="AC49" i="7"/>
  <c r="AD49" i="7"/>
  <c r="AE49" i="7"/>
  <c r="AF49" i="7"/>
  <c r="AG49" i="7"/>
  <c r="AH49" i="7"/>
  <c r="AI49" i="7"/>
  <c r="AJ49" i="7"/>
  <c r="AK49" i="7"/>
  <c r="AL49" i="7"/>
  <c r="AM49" i="7"/>
  <c r="AV49" i="7"/>
  <c r="BA49" i="7"/>
  <c r="BB49" i="7"/>
  <c r="BC49" i="7"/>
  <c r="BD49" i="7"/>
  <c r="BF49" i="7"/>
  <c r="U50" i="7"/>
  <c r="V50" i="7"/>
  <c r="W50" i="7"/>
  <c r="X50" i="7"/>
  <c r="Y50" i="7"/>
  <c r="Z50" i="7"/>
  <c r="AA50" i="7"/>
  <c r="AB50" i="7"/>
  <c r="AC50" i="7"/>
  <c r="AD50" i="7"/>
  <c r="AE50" i="7"/>
  <c r="AF50" i="7"/>
  <c r="AG50" i="7"/>
  <c r="AH50" i="7"/>
  <c r="AI50" i="7"/>
  <c r="AJ50" i="7"/>
  <c r="AK50" i="7"/>
  <c r="AL50" i="7"/>
  <c r="AM50" i="7"/>
  <c r="AV50" i="7"/>
  <c r="BA50" i="7"/>
  <c r="BB50" i="7"/>
  <c r="BC50" i="7"/>
  <c r="BD50" i="7"/>
  <c r="BF50" i="7"/>
  <c r="U51" i="7"/>
  <c r="V51" i="7"/>
  <c r="W51" i="7"/>
  <c r="Y51" i="7"/>
  <c r="Z51" i="7"/>
  <c r="AA51" i="7"/>
  <c r="AC51" i="7"/>
  <c r="AD51" i="7"/>
  <c r="AE51" i="7"/>
  <c r="AG51" i="7"/>
  <c r="AH51" i="7"/>
  <c r="AI51" i="7"/>
  <c r="AK51" i="7"/>
  <c r="AL51" i="7"/>
  <c r="AV51" i="7"/>
  <c r="BA51" i="7"/>
  <c r="BB51" i="7"/>
  <c r="BC51" i="7"/>
  <c r="BD51" i="7"/>
  <c r="U52" i="7"/>
  <c r="V52" i="7"/>
  <c r="W52" i="7"/>
  <c r="X52" i="7"/>
  <c r="Y52" i="7"/>
  <c r="Z52" i="7"/>
  <c r="AA52" i="7"/>
  <c r="AB52" i="7"/>
  <c r="AC52" i="7"/>
  <c r="AD52" i="7"/>
  <c r="AE52" i="7"/>
  <c r="AF52" i="7"/>
  <c r="AG52" i="7"/>
  <c r="AH52" i="7"/>
  <c r="AI52" i="7"/>
  <c r="AJ52" i="7"/>
  <c r="AK52" i="7"/>
  <c r="AL52" i="7"/>
  <c r="AV52" i="7"/>
  <c r="BA52" i="7"/>
  <c r="BB52" i="7"/>
  <c r="BC52" i="7"/>
  <c r="BD52" i="7"/>
  <c r="BF52" i="7"/>
  <c r="U53" i="7"/>
  <c r="V53" i="7"/>
  <c r="W53" i="7"/>
  <c r="X53" i="7"/>
  <c r="Y53" i="7"/>
  <c r="Z53" i="7"/>
  <c r="AA53" i="7"/>
  <c r="AB53" i="7"/>
  <c r="AC53" i="7"/>
  <c r="AD53" i="7"/>
  <c r="AE53" i="7"/>
  <c r="AF53" i="7"/>
  <c r="AG53" i="7"/>
  <c r="AH53" i="7"/>
  <c r="AI53" i="7"/>
  <c r="AJ53" i="7"/>
  <c r="AK53" i="7"/>
  <c r="AL53" i="7"/>
  <c r="AV53" i="7"/>
  <c r="BA53" i="7"/>
  <c r="BB53" i="7"/>
  <c r="BC53" i="7"/>
  <c r="BD53" i="7"/>
  <c r="BF53" i="7"/>
  <c r="U54" i="7"/>
  <c r="V54" i="7"/>
  <c r="W54" i="7"/>
  <c r="X54" i="7"/>
  <c r="Y54" i="7"/>
  <c r="Z54" i="7"/>
  <c r="AA54" i="7"/>
  <c r="AB54" i="7"/>
  <c r="AC54" i="7"/>
  <c r="AD54" i="7"/>
  <c r="AE54" i="7"/>
  <c r="AF54" i="7"/>
  <c r="AG54" i="7"/>
  <c r="AH54" i="7"/>
  <c r="AI54" i="7"/>
  <c r="AJ54" i="7"/>
  <c r="AK54" i="7"/>
  <c r="AL54" i="7"/>
  <c r="AV54" i="7"/>
  <c r="BA54" i="7"/>
  <c r="BB54" i="7"/>
  <c r="BC54" i="7"/>
  <c r="BD54" i="7"/>
  <c r="BF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7" i="35" s="1"/>
  <c r="D171" i="6"/>
  <c r="A36"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34" i="37" s="1"/>
  <c r="A17" i="37" s="1"/>
  <c r="H104" i="6"/>
  <c r="B11" i="18" s="1"/>
  <c r="H105" i="6"/>
  <c r="H106" i="6"/>
  <c r="B13" i="18" s="1"/>
  <c r="H107" i="6"/>
  <c r="B14" i="18" s="1"/>
  <c r="H108" i="6"/>
  <c r="H109" i="6"/>
  <c r="B16" i="18" s="1"/>
  <c r="H110" i="6"/>
  <c r="H111" i="6"/>
  <c r="B18" i="18" s="1"/>
  <c r="H112" i="6"/>
  <c r="B19" i="18" s="1"/>
  <c r="H113" i="6"/>
  <c r="B20" i="18" s="1"/>
  <c r="H114" i="6"/>
  <c r="B21" i="18" s="1"/>
  <c r="H95" i="6"/>
  <c r="B3" i="18" s="1"/>
  <c r="H96" i="6"/>
  <c r="B4" i="18" s="1"/>
  <c r="H97" i="6"/>
  <c r="B5" i="18" s="1"/>
  <c r="H99" i="6"/>
  <c r="B6" i="18" s="1"/>
  <c r="H100" i="6"/>
  <c r="H101" i="6"/>
  <c r="B9" i="18" s="1"/>
  <c r="H102" i="6"/>
  <c r="B10" i="18" s="1"/>
  <c r="L10" i="6"/>
  <c r="M10" i="6"/>
  <c r="M12" i="6" s="1"/>
  <c r="N10" i="6"/>
  <c r="N12" i="6" s="1"/>
  <c r="O10" i="6"/>
  <c r="O12" i="6" s="1"/>
  <c r="K10" i="6"/>
  <c r="K12" i="6" s="1"/>
  <c r="H94" i="6"/>
  <c r="B2" i="18" s="1"/>
  <c r="H93" i="6"/>
  <c r="A1" i="18" s="1"/>
  <c r="L12" i="6" l="1"/>
  <c r="K2" i="19"/>
  <c r="A65" i="37"/>
  <c r="A30" i="37"/>
  <c r="A13" i="37" s="1"/>
  <c r="A60" i="37"/>
  <c r="A25" i="37"/>
  <c r="A8" i="37" s="1"/>
  <c r="A59" i="37"/>
  <c r="A24" i="37"/>
  <c r="A7" i="37" s="1"/>
  <c r="A51" i="37"/>
  <c r="A69" i="37"/>
  <c r="B25" i="9"/>
  <c r="B18" i="9"/>
  <c r="A47" i="37"/>
  <c r="O2" i="7"/>
  <c r="O2" i="9"/>
  <c r="B13" i="9"/>
  <c r="A42" i="37"/>
  <c r="B12" i="9"/>
  <c r="A41" i="37"/>
  <c r="O2" i="10"/>
  <c r="T2" i="6"/>
  <c r="T4" i="6" s="1"/>
  <c r="N2" i="14" s="1"/>
  <c r="S3" i="6"/>
  <c r="BA1" i="9"/>
  <c r="T1" i="7"/>
  <c r="B22" i="18"/>
  <c r="D89" i="6"/>
  <c r="B2" i="17" s="1"/>
  <c r="D91" i="6"/>
  <c r="D92" i="6"/>
  <c r="D93" i="6"/>
  <c r="D94" i="6"/>
  <c r="D95" i="6"/>
  <c r="D96" i="6"/>
  <c r="D97" i="6"/>
  <c r="D99" i="6"/>
  <c r="D100" i="6"/>
  <c r="D101" i="6"/>
  <c r="D102" i="6"/>
  <c r="D104" i="6"/>
  <c r="D105" i="6"/>
  <c r="D106" i="6"/>
  <c r="D107" i="6"/>
  <c r="D108" i="6"/>
  <c r="D109" i="6"/>
  <c r="D110" i="6"/>
  <c r="D90" i="6"/>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H87" i="6"/>
  <c r="H88" i="6"/>
  <c r="B10" i="10" s="1"/>
  <c r="H89" i="6"/>
  <c r="H90" i="6"/>
  <c r="H76" i="6"/>
  <c r="D84" i="6"/>
  <c r="D70" i="6"/>
  <c r="D71" i="6"/>
  <c r="D72" i="6"/>
  <c r="D73" i="6"/>
  <c r="D74" i="6"/>
  <c r="D75" i="6"/>
  <c r="D76" i="6"/>
  <c r="D77" i="6"/>
  <c r="D78" i="6"/>
  <c r="D79" i="6"/>
  <c r="D80" i="6"/>
  <c r="D81" i="6"/>
  <c r="D82" i="6"/>
  <c r="B12" i="14" s="1"/>
  <c r="D83" i="6"/>
  <c r="B13" i="14" s="1"/>
  <c r="D69" i="6"/>
  <c r="D68" i="6"/>
  <c r="A1" i="14" s="1"/>
  <c r="H75" i="6"/>
  <c r="A1" i="10" s="1"/>
  <c r="B11" i="10" l="1"/>
  <c r="B14"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58" i="37" l="1"/>
  <c r="A23" i="37"/>
  <c r="A6" i="37" s="1"/>
  <c r="I2" i="7"/>
  <c r="I2" i="9"/>
  <c r="B3" i="9"/>
  <c r="A40"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 r="H29" i="37" l="1"/>
  <c r="X29" i="37" s="1"/>
  <c r="G32" i="37"/>
  <c r="H32" i="37" s="1"/>
  <c r="AT7" i="10"/>
  <c r="AT3" i="10" l="1"/>
</calcChain>
</file>

<file path=xl/sharedStrings.xml><?xml version="1.0" encoding="utf-8"?>
<sst xmlns="http://schemas.openxmlformats.org/spreadsheetml/2006/main" count="1138" uniqueCount="793">
  <si>
    <t>Portugues</t>
  </si>
  <si>
    <t>Ingles</t>
  </si>
  <si>
    <t>Escolha idioma</t>
  </si>
  <si>
    <t>Balanço</t>
  </si>
  <si>
    <t>Balance Sheet</t>
  </si>
  <si>
    <t>DRE</t>
  </si>
  <si>
    <t>P&amp;L</t>
  </si>
  <si>
    <t>3T23</t>
  </si>
  <si>
    <t>4T23</t>
  </si>
  <si>
    <t>1T24</t>
  </si>
  <si>
    <t>2T24</t>
  </si>
  <si>
    <t>3T24</t>
  </si>
  <si>
    <t>4T24</t>
  </si>
  <si>
    <t>1T25</t>
  </si>
  <si>
    <t>2T25</t>
  </si>
  <si>
    <t>3T25</t>
  </si>
  <si>
    <t>4T25</t>
  </si>
  <si>
    <t>Ativo Total</t>
  </si>
  <si>
    <t>Total Assets</t>
  </si>
  <si>
    <t>Receita Líquida</t>
  </si>
  <si>
    <t>Net Revenue</t>
  </si>
  <si>
    <t>Ativo Circulante</t>
  </si>
  <si>
    <t>Current assets</t>
  </si>
  <si>
    <t>Mercado interno</t>
  </si>
  <si>
    <t>Domestic Market</t>
  </si>
  <si>
    <t>Caixa e Equivalentes de Caixa</t>
  </si>
  <si>
    <t>Cash and cash equivalents</t>
  </si>
  <si>
    <t>MI Reposição</t>
  </si>
  <si>
    <t>DM Aftermarket</t>
  </si>
  <si>
    <t>Aplicações Financeiras</t>
  </si>
  <si>
    <t>Financial investments</t>
  </si>
  <si>
    <t>MI Montadora</t>
  </si>
  <si>
    <t>DM OEM</t>
  </si>
  <si>
    <t>9M24</t>
  </si>
  <si>
    <t>Contas a Receber</t>
  </si>
  <si>
    <t>Bills to receive</t>
  </si>
  <si>
    <t>Mercado externo</t>
  </si>
  <si>
    <t>Foreign Market</t>
  </si>
  <si>
    <t>Estoques</t>
  </si>
  <si>
    <t>Stocks</t>
  </si>
  <si>
    <t>ME Reposição</t>
  </si>
  <si>
    <t>FM Aftermarket</t>
  </si>
  <si>
    <t>Ativos Biológicos</t>
  </si>
  <si>
    <t>Biological Assets</t>
  </si>
  <si>
    <t>ME Montadora</t>
  </si>
  <si>
    <t>FM OEM</t>
  </si>
  <si>
    <t>Tributos a Recuperar</t>
  </si>
  <si>
    <t>Taxes to recover</t>
  </si>
  <si>
    <t>Mercado Externo US$</t>
  </si>
  <si>
    <t>Foreign Market US$</t>
  </si>
  <si>
    <t>Após 2027</t>
  </si>
  <si>
    <t>Despesas Antecipadas</t>
  </si>
  <si>
    <t>Prepaid expenses</t>
  </si>
  <si>
    <t>Exportações - Brasil US$</t>
  </si>
  <si>
    <t>Exports - Brazil US$</t>
  </si>
  <si>
    <t>Outros Ativos Circulantes</t>
  </si>
  <si>
    <t>Other Current Assets</t>
  </si>
  <si>
    <t>Custo Vendas e Serviços</t>
  </si>
  <si>
    <t>COGS – Cost of Goods Sold</t>
  </si>
  <si>
    <t>Ativo Realizável a Longo Prazo</t>
  </si>
  <si>
    <t>Long-Term Assets</t>
  </si>
  <si>
    <t>Lucro Bruto</t>
  </si>
  <si>
    <t>Gross Profit</t>
  </si>
  <si>
    <t>Aplicações Financeiras Avaliadas a Valor Justo</t>
  </si>
  <si>
    <t>Financial Investments Evaluated at Fair Value</t>
  </si>
  <si>
    <t>Despesas c/ Vendas</t>
  </si>
  <si>
    <t>Selling Expenses</t>
  </si>
  <si>
    <t>Aplicações Financeiras Avaliadas ao Custo Amortizado</t>
  </si>
  <si>
    <t>Financial Investments Evaluated at Amortized Cost</t>
  </si>
  <si>
    <t>Despesas Administrativas</t>
  </si>
  <si>
    <t>Administrative Expenses</t>
  </si>
  <si>
    <t>Outras Despesas / Receitas</t>
  </si>
  <si>
    <t>Other Operation Expens./Incom.</t>
  </si>
  <si>
    <t>Depreciação</t>
  </si>
  <si>
    <t>Depreciation/Amortisation</t>
  </si>
  <si>
    <t>EBITDA</t>
  </si>
  <si>
    <t>Tributos Diferidos</t>
  </si>
  <si>
    <t>Deferred Taxes</t>
  </si>
  <si>
    <t>EBIT</t>
  </si>
  <si>
    <t>Resultado Financeiro</t>
  </si>
  <si>
    <t>Financial Result</t>
  </si>
  <si>
    <t>Créditos com Partes Relacionadas</t>
  </si>
  <si>
    <t>Credits with Related Parties</t>
  </si>
  <si>
    <t>Receitas Financeiras</t>
  </si>
  <si>
    <t>Financial Income</t>
  </si>
  <si>
    <t>Outros Ativos Não Circulantes</t>
  </si>
  <si>
    <t>Other Non-Current Assets</t>
  </si>
  <si>
    <t>Despesas Financeiras</t>
  </si>
  <si>
    <t>Financial Expenses</t>
  </si>
  <si>
    <t>Investimentos</t>
  </si>
  <si>
    <t>Investments</t>
  </si>
  <si>
    <t>Lucro Antes IRPJ e CSLL</t>
  </si>
  <si>
    <t>Income Before Tax</t>
  </si>
  <si>
    <t>Imobilizado</t>
  </si>
  <si>
    <t>Immobilized</t>
  </si>
  <si>
    <t>Provisão para IR e CSLL</t>
  </si>
  <si>
    <t>Income and Social Tax</t>
  </si>
  <si>
    <t>Intangível</t>
  </si>
  <si>
    <t>Intangible</t>
  </si>
  <si>
    <t>Lucro Líquido</t>
  </si>
  <si>
    <t>Net Profit</t>
  </si>
  <si>
    <t>Diferido</t>
  </si>
  <si>
    <t>Deferred</t>
  </si>
  <si>
    <t>Imposto país</t>
  </si>
  <si>
    <t>Country tax</t>
  </si>
  <si>
    <t>MARGEM BRUTA (%)</t>
  </si>
  <si>
    <t>GROSS MARGIN (%)</t>
  </si>
  <si>
    <t>Passivo Total</t>
  </si>
  <si>
    <t>Total Liabilities</t>
  </si>
  <si>
    <t>Despesas/Receitas Operacionais</t>
  </si>
  <si>
    <t>Operating Expenses/Revenues</t>
  </si>
  <si>
    <t>Passivo Circulante</t>
  </si>
  <si>
    <t>Current Liabilities</t>
  </si>
  <si>
    <t>Equivalência Patrimonial</t>
  </si>
  <si>
    <t>Equity</t>
  </si>
  <si>
    <t>Obrigações Sociais e Trabalhistas</t>
  </si>
  <si>
    <t>Social and Labor Obligations</t>
  </si>
  <si>
    <t>MARGEM EBITDA (%)</t>
  </si>
  <si>
    <t>EBITDA MARGIN (%)</t>
  </si>
  <si>
    <t>Fornecedores</t>
  </si>
  <si>
    <t>Providers</t>
  </si>
  <si>
    <t xml:space="preserve">Desvalorização e hiperinflação </t>
  </si>
  <si>
    <t xml:space="preserve">Devaluation and Hyperinflation </t>
  </si>
  <si>
    <t>Obrigações Fiscais</t>
  </si>
  <si>
    <t>Tax Obligations</t>
  </si>
  <si>
    <t>EBITDA Ajustado</t>
  </si>
  <si>
    <t>Adjusted EBITDA</t>
  </si>
  <si>
    <t>Empréstimos e Financiamentos</t>
  </si>
  <si>
    <t>Loans and Financing</t>
  </si>
  <si>
    <t>Lucro antes Atrib. sócios não Controladores</t>
  </si>
  <si>
    <t>Profit before non-controlling shar</t>
  </si>
  <si>
    <t>Passivos com Partes Relacionadas</t>
  </si>
  <si>
    <t>Liabilities with Related Parties</t>
  </si>
  <si>
    <t>Atribuído a sócios não Controladores</t>
  </si>
  <si>
    <t>Attributable to non-controlling shar</t>
  </si>
  <si>
    <t>Dividendos e JCP a Pagar</t>
  </si>
  <si>
    <t>Dividends and Interest on Equity Payable</t>
  </si>
  <si>
    <t>MARGEM EBITDA Ajustado (%)</t>
  </si>
  <si>
    <t xml:space="preserve">Adjusted EBITDA Margin </t>
  </si>
  <si>
    <t>Outros</t>
  </si>
  <si>
    <t>Others</t>
  </si>
  <si>
    <t>Valores em R$ mil</t>
  </si>
  <si>
    <t>Values in R$ thousands</t>
  </si>
  <si>
    <t>Provisões</t>
  </si>
  <si>
    <t>provisions</t>
  </si>
  <si>
    <t>Passivos sobre Ativos Não-Correntes a Venda e Descontinuados</t>
  </si>
  <si>
    <t>Liabilities on Non-Current Assets for Sale and Discontinued</t>
  </si>
  <si>
    <t>Passivo Não Circulante</t>
  </si>
  <si>
    <t>Non-Current Liabilities</t>
  </si>
  <si>
    <t>NCG &amp; FCF</t>
  </si>
  <si>
    <t>NWC &amp; FCF</t>
  </si>
  <si>
    <t>Fluxo de Caixa Livre</t>
  </si>
  <si>
    <t>Free Cash Flow</t>
  </si>
  <si>
    <t>Necessidade de Capital de Giro</t>
  </si>
  <si>
    <t>Need for Working Capital</t>
  </si>
  <si>
    <t>Adiantamento para Futuro Aumento Capital</t>
  </si>
  <si>
    <t>Advance for Future Capital Increase</t>
  </si>
  <si>
    <t>Provisions</t>
  </si>
  <si>
    <t>IR e CSSL</t>
  </si>
  <si>
    <t>Income and Social Taxes</t>
  </si>
  <si>
    <t>Variação da NCG</t>
  </si>
  <si>
    <t>Working Capital Variation</t>
  </si>
  <si>
    <t>Lucros e Receitas a Apropriar</t>
  </si>
  <si>
    <t>Profits and Revenues to be Appropriated</t>
  </si>
  <si>
    <t>Fluxo de Caixa Operacional</t>
  </si>
  <si>
    <t>Operating Cash Flow</t>
  </si>
  <si>
    <t>Participação dos Acionistas Não Controladores</t>
  </si>
  <si>
    <t>Participation of Non-Controlling Shareholders</t>
  </si>
  <si>
    <t>Dividendos/JSCP</t>
  </si>
  <si>
    <t>Dividends/ROE</t>
  </si>
  <si>
    <t>Patrimônio Líquido</t>
  </si>
  <si>
    <t>Net worth</t>
  </si>
  <si>
    <t>Integralização de Capital</t>
  </si>
  <si>
    <t>Capital Integralization</t>
  </si>
  <si>
    <t>Capital Social Realizado</t>
  </si>
  <si>
    <t>Realized Share Capital</t>
  </si>
  <si>
    <t>Variação Cambial da Dívida</t>
  </si>
  <si>
    <t>Debt Exchange Variation</t>
  </si>
  <si>
    <t>Reservas de Capital</t>
  </si>
  <si>
    <t>Capital reserves</t>
  </si>
  <si>
    <t>Reservas de Reavaliação</t>
  </si>
  <si>
    <t>Revaluation Reserves</t>
  </si>
  <si>
    <t>Reservas de Lucros</t>
  </si>
  <si>
    <t>Profit Reserves</t>
  </si>
  <si>
    <t>Caixa/Dívida Líquida</t>
  </si>
  <si>
    <t>NET DEBT (NET CASH)</t>
  </si>
  <si>
    <t>Lucros/Prejuízos Acumulados</t>
  </si>
  <si>
    <t>Accumulated Profits/Loss</t>
  </si>
  <si>
    <t>Valores em R$ millhões</t>
  </si>
  <si>
    <t>Values in R$ million</t>
  </si>
  <si>
    <t>Ajustes de Avaliação Patrimonial</t>
  </si>
  <si>
    <t>Equity Valuation Adjustments</t>
  </si>
  <si>
    <t>* Parte dos valores de investimentos de 2018 foram reclassificados neste demonstrativo como integralização de capital.</t>
  </si>
  <si>
    <t>Ajustes Acumulados de Conversão</t>
  </si>
  <si>
    <t>Accumulated Conversion Adjustments</t>
  </si>
  <si>
    <t>Outros Resultados Abrangentes</t>
  </si>
  <si>
    <t>Other Comprehensive Results</t>
  </si>
  <si>
    <t>Aplicação de Recursos</t>
  </si>
  <si>
    <t>Resources Investment</t>
  </si>
  <si>
    <t>Clientes</t>
  </si>
  <si>
    <t>Customers</t>
  </si>
  <si>
    <t>Consolidado</t>
  </si>
  <si>
    <t>Consolidated</t>
  </si>
  <si>
    <t>Em Dias</t>
  </si>
  <si>
    <t>In Days</t>
  </si>
  <si>
    <t>Efeitos Argentina</t>
  </si>
  <si>
    <t>Argentina Effects</t>
  </si>
  <si>
    <t>Inventory</t>
  </si>
  <si>
    <t>Consolidado sem efeitos de Argentina</t>
  </si>
  <si>
    <t>Consolidated without Argentina Effects</t>
  </si>
  <si>
    <t>¹Os dados oficiais de frota do ano de 2025 ainda não estão disponíveis, o percentual apresentado é uma estimativa</t>
  </si>
  <si>
    <t>¹Official fleet data for 2025 are not yet available; the percentage shown is an estimate.</t>
  </si>
  <si>
    <t>Outros Recursos</t>
  </si>
  <si>
    <t>Others Resources</t>
  </si>
  <si>
    <t>Total de Recursos Aplicados</t>
  </si>
  <si>
    <t>Total of Resources Invested</t>
  </si>
  <si>
    <t>Fontes</t>
  </si>
  <si>
    <t>Sources</t>
  </si>
  <si>
    <t>Suppliers</t>
  </si>
  <si>
    <t>Receita por produto</t>
  </si>
  <si>
    <t>Net Revenue by Product</t>
  </si>
  <si>
    <t>Outras Fontes</t>
  </si>
  <si>
    <t>Lonas de Freio p/ Veíc. Pesados (Blocos)</t>
  </si>
  <si>
    <t>Brake linings for Heavy Vehicles (Blocks)</t>
  </si>
  <si>
    <t>Total de Fontes de Recursos</t>
  </si>
  <si>
    <t>Total of Sources</t>
  </si>
  <si>
    <t>Pastilhas de Freio</t>
  </si>
  <si>
    <t>Brake Pads</t>
  </si>
  <si>
    <t>NCG em R$</t>
  </si>
  <si>
    <t>WC in R$</t>
  </si>
  <si>
    <t>Outros Materiais de Fricção</t>
  </si>
  <si>
    <t>Other Friction Materials</t>
  </si>
  <si>
    <t>NCG em Dias</t>
  </si>
  <si>
    <t>WC in Days</t>
  </si>
  <si>
    <t>Materiais de Fricção</t>
  </si>
  <si>
    <t>Friction Material</t>
  </si>
  <si>
    <t>Componentes p/ Sistema de Freio</t>
  </si>
  <si>
    <t>Components for the Brake System</t>
  </si>
  <si>
    <t>Componentes p/ Sistema de Suspensão</t>
  </si>
  <si>
    <t>Components for the Suspension System</t>
  </si>
  <si>
    <t>Volumes de venda</t>
  </si>
  <si>
    <t>Sales Volumes</t>
  </si>
  <si>
    <t>Componentes p/ Motor</t>
  </si>
  <si>
    <t>Components for the Engine</t>
  </si>
  <si>
    <t>Outros Produtos Diversos</t>
  </si>
  <si>
    <t>Other Various Products</t>
  </si>
  <si>
    <t>Produtos diversos</t>
  </si>
  <si>
    <t>Líquidos Envasados</t>
  </si>
  <si>
    <t>Packed liquids</t>
  </si>
  <si>
    <t>Valores em R$ milhões</t>
  </si>
  <si>
    <t>Values in R$ millions</t>
  </si>
  <si>
    <t>Obs.: Os componentes estão detalhados no final deste relatório</t>
  </si>
  <si>
    <t>Note: The components are detailed at the end of this report</t>
  </si>
  <si>
    <t>Receita Líquida por Linha de Produtos</t>
  </si>
  <si>
    <t>Net Revenue by Product Line</t>
  </si>
  <si>
    <t>1T24 e 2T24 Reclassificação de volume de Fricção para Componentes p/ Sistema de Freio</t>
  </si>
  <si>
    <t>1Q24 and 2Q24 Reclassification of Friction volume for Brake System Components</t>
  </si>
  <si>
    <t>Descr. Produtos</t>
  </si>
  <si>
    <t>Descr. Products</t>
  </si>
  <si>
    <t>Valores em milhões de peças ou litros.</t>
  </si>
  <si>
    <t>Values ​​in millions of pieces or liters.</t>
  </si>
  <si>
    <t>Descrição detalhada dos produtos vendidos</t>
  </si>
  <si>
    <t>Detailed Description of Sold Products</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</si>
  <si>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</si>
  <si>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</si>
  <si>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Unidade medida</t>
  </si>
  <si>
    <t>Unit</t>
  </si>
  <si>
    <t>Lonas de Freio para Veículos Pesados (Blocos)</t>
  </si>
  <si>
    <t>Financeiro</t>
  </si>
  <si>
    <t>Financial</t>
  </si>
  <si>
    <t>Various Products</t>
  </si>
  <si>
    <t>Divida Líquida</t>
  </si>
  <si>
    <t>Net Debt</t>
  </si>
  <si>
    <t>Disponibilidades</t>
  </si>
  <si>
    <t>Cash and Equivalents</t>
  </si>
  <si>
    <t>Direção e Conforto</t>
  </si>
  <si>
    <t>Ride and Confort</t>
  </si>
  <si>
    <t>Dívida Líquida</t>
  </si>
  <si>
    <t>Componentes para Transmissão e Powertrain</t>
  </si>
  <si>
    <t>Transmission and Powertrain Components</t>
  </si>
  <si>
    <t>Dívida Líquida/EBITDA</t>
  </si>
  <si>
    <t>Net Debt/EBITDA</t>
  </si>
  <si>
    <t>Lonas de freio para veículos comerciais.</t>
  </si>
  <si>
    <t>Brake linings for commercial vehicles.</t>
  </si>
  <si>
    <t>Origem da Dívida</t>
  </si>
  <si>
    <t>Debt Origin</t>
  </si>
  <si>
    <t>Pastilhas de freio para veículos comerciais, automóveis, motocicletas e aeronaves de pequeno porte.</t>
  </si>
  <si>
    <t>Brake pads for commercial vehicles, automobiles, motorcycles and small-sized aircraft.</t>
  </si>
  <si>
    <t>Moeda Estrangeira</t>
  </si>
  <si>
    <t>Foreign Currency</t>
  </si>
  <si>
    <t>Juntas Homocinéticas, Cubos de Roda, Conjunto Coroa e Pinhão, Componentes de Cardans, Cruzetas, Motopeças - Transmissão.</t>
  </si>
  <si>
    <t xml:space="preserve">CV joints, Wheel hubs, Crown and pinion sets, Cardan components, Crossheads, Motorcycle parts - Transmission, </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</si>
  <si>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</si>
  <si>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</si>
  <si>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Moeda Nacional</t>
  </si>
  <si>
    <t>Domestic Currency</t>
  </si>
  <si>
    <t>Discos, Tambores, Cubos de Rodas, Cilindros Hidráulicos, Servo freio, Reparos, Atuadores, Válvulas de Retenção.</t>
  </si>
  <si>
    <t>Discs, drums, wheel Hubs, hydraulic cylinders, servo brake, repair kits, actuators, and retaining valves.</t>
  </si>
  <si>
    <t xml:space="preserve">Curto Prazo </t>
  </si>
  <si>
    <t>Short Term</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</si>
  <si>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</si>
  <si>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</si>
  <si>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Longo Prazo</t>
  </si>
  <si>
    <t>Long Term</t>
  </si>
  <si>
    <t>Pistões, Válvulas, Bombas d'água, Bombas d'óleo, Bombas de combustível, Mangueiras, Filtro de Ar, Juntas de Motores.</t>
  </si>
  <si>
    <t>Pistons, valves, water pumps, oil pumps, fuel pumps, hoses, air filters, Engine gaskets.</t>
  </si>
  <si>
    <t>Fluídos de freio, Líquidos de arrefecimento, Anticorrosivos, Anticongelantes, Aditivos Concentrados, Lubrificantes.</t>
  </si>
  <si>
    <t>Brake fluids, coolants, Antifreeze, anticorrosive, additives, Lubricants.</t>
  </si>
  <si>
    <t>Total Dívida Bruta Consolidada</t>
  </si>
  <si>
    <t>Total Gross Debt - Consolidated</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</si>
  <si>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</si>
  <si>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Polymer materials that do not fall into the previous categories, bearings, axles, repair kits, gaskets, flange, linkage bar, reaction bar, side steering rod, rod ends, joints,                     backing plates, riveting machines, rivets,  dies and iron and steel scrap.</t>
  </si>
  <si>
    <t>Amortização da Dívida</t>
  </si>
  <si>
    <t>Debt Payment</t>
  </si>
  <si>
    <t>Informações importantes:</t>
  </si>
  <si>
    <t>Disclaimer</t>
  </si>
  <si>
    <t>*Reclassificação das eliminações de receita intercompany modificaram o resultado das linhas de Receita no Mercado Interno e Externo 1T23 e 2T23.</t>
  </si>
  <si>
    <t>*Reclassification of intercompany revenue eliminations changed the result of the Domestic and Foreign Revenue lines 1Q23 and 2Q23.</t>
  </si>
  <si>
    <t xml:space="preserve">*Volume de fricção sofreu alteração no total do ano de 2023 devido a ajustes de intercompany e contabilização de jogos para peças. </t>
  </si>
  <si>
    <t xml:space="preserve">*Friction volume has changed in total for 2023 due to intercompany adjustments and accounting for sets for parts. </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</si>
  <si>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</si>
  <si>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</si>
  <si>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**A Dacomsa passa a integrar os resultados a partir do dia 14 de janeiro de 2025, data da conclusão da aquisição. Para mais informações, acesse o comunicado ao mercado divulgado na referida data.</t>
  </si>
  <si>
    <t>**Dacomsa has been included in the results as of January 14, 2025, the date on which the acquisition was completed. For more information, please refer to the market announcement released on that date.</t>
  </si>
  <si>
    <t>Controladora</t>
  </si>
  <si>
    <t>Holding Company</t>
  </si>
  <si>
    <t>Controladas e Outros Investimentos</t>
  </si>
  <si>
    <t>Subsidiaries and Other Investments</t>
  </si>
  <si>
    <t>Taxas de câmbio (vs R$)</t>
  </si>
  <si>
    <t>Exchange rates (vs R$)</t>
  </si>
  <si>
    <t>Total Capex</t>
  </si>
  <si>
    <t>EUA</t>
  </si>
  <si>
    <t>USA</t>
  </si>
  <si>
    <t>EUROPA</t>
  </si>
  <si>
    <t>EUROPE</t>
  </si>
  <si>
    <t>ARGENTINA</t>
  </si>
  <si>
    <t>CHILE</t>
  </si>
  <si>
    <t>MEXICO</t>
  </si>
  <si>
    <t>CHINA</t>
  </si>
  <si>
    <t>AFRICA DO SUL</t>
  </si>
  <si>
    <t>SOUTH AFRICA</t>
  </si>
  <si>
    <t>Mercado de Capitais</t>
  </si>
  <si>
    <t>Capital Market</t>
  </si>
  <si>
    <t>EMIRADOS ARABES</t>
  </si>
  <si>
    <t>ARAB EMIRATES</t>
  </si>
  <si>
    <t>FRAS3</t>
  </si>
  <si>
    <t>PERU</t>
  </si>
  <si>
    <t>Ibovespa</t>
  </si>
  <si>
    <t>COLOMBIA</t>
  </si>
  <si>
    <t>Volume Médio Diário (R$ Mil)</t>
  </si>
  <si>
    <t xml:space="preserve">Average Traded Volume (R$ Th)
</t>
  </si>
  <si>
    <t>INDIA</t>
  </si>
  <si>
    <t>Valor mercado ON</t>
  </si>
  <si>
    <t>Dólar - Venda</t>
  </si>
  <si>
    <t>Dollar - Sale</t>
  </si>
  <si>
    <t>Dólar - Médio</t>
  </si>
  <si>
    <t>Dollar - Average</t>
  </si>
  <si>
    <t>Quant. Ações ON</t>
  </si>
  <si>
    <t>Number of Common Shares</t>
  </si>
  <si>
    <t>Euro - Venda</t>
  </si>
  <si>
    <t>Euro - Sale</t>
  </si>
  <si>
    <t>Grupo Controlador</t>
  </si>
  <si>
    <t>Controlling Group</t>
  </si>
  <si>
    <t xml:space="preserve">Euro -  Médio </t>
  </si>
  <si>
    <t>Euro - Average</t>
  </si>
  <si>
    <t>*Investidores Institucionais</t>
  </si>
  <si>
    <t>Institucional Shareholders*</t>
  </si>
  <si>
    <t>Peso/Argentina - Venda</t>
  </si>
  <si>
    <t>Peso/Argentina - Sale</t>
  </si>
  <si>
    <t>Pessoas Físicas</t>
  </si>
  <si>
    <t>Private Individual</t>
  </si>
  <si>
    <t>Peso/Argentina - Médio</t>
  </si>
  <si>
    <t>Peso/Argentina - Average</t>
  </si>
  <si>
    <t>Investidores Estrangeiros</t>
  </si>
  <si>
    <t>Overseas Shareholders</t>
  </si>
  <si>
    <t>Peso/Chile - Venda</t>
  </si>
  <si>
    <t>Peso/Chile - Sale</t>
  </si>
  <si>
    <t>Ações em Tesouraria</t>
  </si>
  <si>
    <t>Treasury Shares</t>
  </si>
  <si>
    <t>Peso/Chile - Médio</t>
  </si>
  <si>
    <t>Peso/Chile - Average</t>
  </si>
  <si>
    <t>**Pessoas Jurídicas</t>
  </si>
  <si>
    <t>Legal Entities**</t>
  </si>
  <si>
    <t>Peso/Mexico - Venda</t>
  </si>
  <si>
    <t>Peso/Mexico - Sale</t>
  </si>
  <si>
    <t>Peso/Mexico - Médio</t>
  </si>
  <si>
    <t>Peso/Mexico - Average</t>
  </si>
  <si>
    <t>Renminbi - Venda</t>
  </si>
  <si>
    <t>Renminbi - Sale</t>
  </si>
  <si>
    <t>Renminbi - Médio</t>
  </si>
  <si>
    <t>Renminbi - Average</t>
  </si>
  <si>
    <t>Evolução PIB</t>
  </si>
  <si>
    <t>GDP Evolution</t>
  </si>
  <si>
    <t xml:space="preserve">Rand - Venda </t>
  </si>
  <si>
    <t>Rand - Sale</t>
  </si>
  <si>
    <t>Argentina</t>
  </si>
  <si>
    <t>Rand - Médio</t>
  </si>
  <si>
    <t>Rand - Average</t>
  </si>
  <si>
    <t>Brasil</t>
  </si>
  <si>
    <t>Brazil</t>
  </si>
  <si>
    <t xml:space="preserve">Dirham - Venda </t>
  </si>
  <si>
    <t>Dirham - Sale</t>
  </si>
  <si>
    <t>China</t>
  </si>
  <si>
    <t>Dirham - Médio</t>
  </si>
  <si>
    <t>Dirham - Average</t>
  </si>
  <si>
    <t>Zona do Euro</t>
  </si>
  <si>
    <t>Eurozone</t>
  </si>
  <si>
    <t xml:space="preserve">Novo Sol - Venda </t>
  </si>
  <si>
    <t>Novo Sol - Sale</t>
  </si>
  <si>
    <t>India</t>
  </si>
  <si>
    <t>Novo Sol - Médio</t>
  </si>
  <si>
    <t>Novo Sol - Average</t>
  </si>
  <si>
    <t>Valores em %</t>
  </si>
  <si>
    <t>Values in %</t>
  </si>
  <si>
    <t xml:space="preserve">Peso/Colombia - Venda </t>
  </si>
  <si>
    <t>Peso/Colombia - Sale</t>
  </si>
  <si>
    <t>Estados Unidos</t>
  </si>
  <si>
    <t>U.S</t>
  </si>
  <si>
    <t>Peso/Colombia - Médio</t>
  </si>
  <si>
    <t>Peso/Colombia - Average</t>
  </si>
  <si>
    <t xml:space="preserve">Rupia/India  - Venda </t>
  </si>
  <si>
    <t>Rupia/India  - Sale</t>
  </si>
  <si>
    <t>Rupia/India - Médio</t>
  </si>
  <si>
    <t>Rupia/India - Average</t>
  </si>
  <si>
    <t>Taxa de Desemprego</t>
  </si>
  <si>
    <t>Unemployment Rate</t>
  </si>
  <si>
    <t>Preço Aço Brasil</t>
  </si>
  <si>
    <t>Steel Price Brazil</t>
  </si>
  <si>
    <t>EVOLUÇÃO DO VALOR MÉDIO/MEDIANO DO AÇO1 CA 50A D=10mm - em US$/Kg</t>
  </si>
  <si>
    <t>EVOLUTION OF AVERAGE / MEDIUM VALUE OF STEEL1 CA 50A D = 10mm - in US$ / Kg</t>
  </si>
  <si>
    <t>Ano/Mês</t>
  </si>
  <si>
    <t>Year/Month</t>
  </si>
  <si>
    <t>Média Brasil</t>
  </si>
  <si>
    <t>Average Brazil</t>
  </si>
  <si>
    <t>em US$/Kg</t>
  </si>
  <si>
    <t>In US$/Kg</t>
  </si>
  <si>
    <t>Fonte: Sinduscons Estaduais.</t>
  </si>
  <si>
    <t>Source: Sinduscons Estaduais.</t>
  </si>
  <si>
    <t>Elaboração: Banco de Dados-CBIC.</t>
  </si>
  <si>
    <t>Elaboration: Banco de Dados-CBIC.</t>
  </si>
  <si>
    <t>(1) De acordo com a NBR 12.721:2006.</t>
  </si>
  <si>
    <t>(1) According to the NBR 12.721:2006.</t>
  </si>
  <si>
    <t>(*) Taxa de Câmbio utilizada: Média mensal.</t>
  </si>
  <si>
    <t>(*) Exchange rate used: Monthly average.</t>
  </si>
  <si>
    <t>(...) Dado não disponível.</t>
  </si>
  <si>
    <t>(...) Data not available.</t>
  </si>
  <si>
    <t>Preço Petróleo</t>
  </si>
  <si>
    <t>Barrel Price of Oil</t>
  </si>
  <si>
    <t>Petróleo Bruto US$/Barril *</t>
  </si>
  <si>
    <t>Crude Oil US$ / Barrel *</t>
  </si>
  <si>
    <t>Valores em US$/Barril</t>
  </si>
  <si>
    <t>Values ​​in US $ / Barrel</t>
  </si>
  <si>
    <t>* Média de preços: Brent,  Intermediário do Texas e Dubai Fateh</t>
  </si>
  <si>
    <t>* Average prices: Brent, Texas Intermediate and Dubai Fateh</t>
  </si>
  <si>
    <t>Fonte: https://www.indexmundi.com/pt</t>
  </si>
  <si>
    <t>Source: https://www.indexmundi.com/pt</t>
  </si>
  <si>
    <t>Licenciamento</t>
  </si>
  <si>
    <t>Licensing of new vehicles</t>
  </si>
  <si>
    <t>Licenciamento de autoveículos novos nacionais</t>
  </si>
  <si>
    <t>Licensing of new national vehicles</t>
  </si>
  <si>
    <t>Veículos leves</t>
  </si>
  <si>
    <t>Light vehicles</t>
  </si>
  <si>
    <t>Automóveis</t>
  </si>
  <si>
    <t>Automobiles</t>
  </si>
  <si>
    <t>Comerciais leves</t>
  </si>
  <si>
    <t>Light commercials</t>
  </si>
  <si>
    <t>Caminhões</t>
  </si>
  <si>
    <t>Trucks</t>
  </si>
  <si>
    <t>Semileves</t>
  </si>
  <si>
    <t>Semi-light</t>
  </si>
  <si>
    <t>Leves</t>
  </si>
  <si>
    <t>Light</t>
  </si>
  <si>
    <t>Médios</t>
  </si>
  <si>
    <t>Medium</t>
  </si>
  <si>
    <t>Semipesados</t>
  </si>
  <si>
    <t>Semi-heavy</t>
  </si>
  <si>
    <t>Pesados</t>
  </si>
  <si>
    <t>Heavy</t>
  </si>
  <si>
    <t>Ônibus</t>
  </si>
  <si>
    <t>Bus</t>
  </si>
  <si>
    <t>Total</t>
  </si>
  <si>
    <t>Fonte: http://www.anfavea.com.br/</t>
  </si>
  <si>
    <t>Source: http://www.anfavea.com.br/</t>
  </si>
  <si>
    <t>Frota Circulante</t>
  </si>
  <si>
    <t>Current Fleet - Brazil</t>
  </si>
  <si>
    <t>Frota Circulante Brasil</t>
  </si>
  <si>
    <t>Circulating Fleet Brazil</t>
  </si>
  <si>
    <t>Comerciais Leves</t>
  </si>
  <si>
    <t>Light Commercials</t>
  </si>
  <si>
    <t>Total Autoveículos</t>
  </si>
  <si>
    <t>Total Vehicles</t>
  </si>
  <si>
    <t>Fleet Middle Ages Brazil</t>
  </si>
  <si>
    <t>Motocicletas</t>
  </si>
  <si>
    <t>Motorcycles</t>
  </si>
  <si>
    <t>Autoveículos + Motos</t>
  </si>
  <si>
    <t>Cars + Motorcycles</t>
  </si>
  <si>
    <t>Fonte: https://www.sindipecas.org.br/</t>
  </si>
  <si>
    <t>Source: https://www.sindipecas.org.br/</t>
  </si>
  <si>
    <t>Projetado</t>
  </si>
  <si>
    <t>Projected</t>
  </si>
  <si>
    <t>Frota Idade Média</t>
  </si>
  <si>
    <t>Average age - Fleet Brazil</t>
  </si>
  <si>
    <t>Frota Idade Média Brasil</t>
  </si>
  <si>
    <t>Onibus</t>
  </si>
  <si>
    <t>Market Share</t>
  </si>
  <si>
    <t>Pastilhas de freio p/ automóveis (PDA)</t>
  </si>
  <si>
    <t>Brake pads for cars</t>
  </si>
  <si>
    <t>Sapata de freio p/ automóveis (SPA)</t>
  </si>
  <si>
    <t xml:space="preserve">Shoes for cars </t>
  </si>
  <si>
    <t>Lonas de freio p/ veíc. Comercial (LC)</t>
  </si>
  <si>
    <t>Pastilhas de freio p/ veíc. Comercial (PDC)</t>
  </si>
  <si>
    <t>Pads for Heavy Vehicles</t>
  </si>
  <si>
    <t>Lonas p/ automóveis (LA)</t>
  </si>
  <si>
    <t>Brake linings for cars</t>
  </si>
  <si>
    <t>Disco de freio</t>
  </si>
  <si>
    <t>Brake Discs</t>
  </si>
  <si>
    <t>Tambor de freio</t>
  </si>
  <si>
    <t>Brake Drums</t>
  </si>
  <si>
    <t>Cilindro mestre</t>
  </si>
  <si>
    <t>Master Cylinder</t>
  </si>
  <si>
    <t>Cilindro de roda</t>
  </si>
  <si>
    <t>Wheel Cylinder</t>
  </si>
  <si>
    <t>Servo freio</t>
  </si>
  <si>
    <t>Vacuum Booster</t>
  </si>
  <si>
    <t>Amortecedores</t>
  </si>
  <si>
    <t>Shock Absorbers</t>
  </si>
  <si>
    <t xml:space="preserve">Peças Suspensão &amp; Direção </t>
  </si>
  <si>
    <t xml:space="preserve">Suspension &amp; Ride Parts </t>
  </si>
  <si>
    <t>Bandejas</t>
  </si>
  <si>
    <t xml:space="preserve">Suspension Plate  </t>
  </si>
  <si>
    <t>Juntas Homocinéticas</t>
  </si>
  <si>
    <t>CV Joint</t>
  </si>
  <si>
    <t>Cubo de Roda</t>
  </si>
  <si>
    <t>Wheel Hubs</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</si>
  <si>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</si>
  <si>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</si>
  <si>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Português</t>
  </si>
  <si>
    <t>English</t>
  </si>
  <si>
    <t>Idioma/Language:</t>
  </si>
  <si>
    <t>1T15</t>
  </si>
  <si>
    <t>2T15</t>
  </si>
  <si>
    <t>Ajuste Correção Monetária</t>
  </si>
  <si>
    <t>9M25</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</si>
  <si>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</si>
  <si>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</si>
  <si>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</si>
  <si>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</si>
  <si>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</si>
  <si>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</si>
  <si>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</si>
  <si>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</si>
  <si>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</si>
  <si>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</si>
  <si>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</si>
  <si>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</si>
  <si>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</si>
  <si>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</si>
  <si>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</si>
  <si>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</si>
  <si>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</si>
  <si>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</si>
  <si>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</si>
  <si>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</si>
  <si>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</si>
  <si>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</si>
  <si>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</si>
  <si>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</si>
  <si>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</si>
  <si>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</si>
  <si>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</si>
  <si>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</si>
  <si>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</si>
  <si>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</si>
  <si>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</si>
  <si>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</si>
  <si>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</si>
  <si>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</si>
  <si>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</si>
  <si>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</si>
  <si>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 xml:space="preserve">29 d </t>
  </si>
  <si>
    <t xml:space="preserve">25 d </t>
  </si>
  <si>
    <t>35 d</t>
  </si>
  <si>
    <t>36 d</t>
  </si>
  <si>
    <t>30 d</t>
  </si>
  <si>
    <t>31 d</t>
  </si>
  <si>
    <t>44 d</t>
  </si>
  <si>
    <t>28 d</t>
  </si>
  <si>
    <t xml:space="preserve">89 d </t>
  </si>
  <si>
    <t xml:space="preserve">80 d </t>
  </si>
  <si>
    <t>65 d</t>
  </si>
  <si>
    <t>69 d</t>
  </si>
  <si>
    <t>76 d</t>
  </si>
  <si>
    <t xml:space="preserve">111 d </t>
  </si>
  <si>
    <t>103 d</t>
  </si>
  <si>
    <t>92 d</t>
  </si>
  <si>
    <t>81 d</t>
  </si>
  <si>
    <t xml:space="preserve">38 d </t>
  </si>
  <si>
    <t xml:space="preserve">36 d </t>
  </si>
  <si>
    <t>37 d</t>
  </si>
  <si>
    <t>45 d</t>
  </si>
  <si>
    <t>42 d</t>
  </si>
  <si>
    <t>38 d</t>
  </si>
  <si>
    <t>61 d</t>
  </si>
  <si>
    <t>55 d</t>
  </si>
  <si>
    <t>54 d</t>
  </si>
  <si>
    <t>95 d</t>
  </si>
  <si>
    <t>82 d</t>
  </si>
  <si>
    <t>66 d</t>
  </si>
  <si>
    <t>Capex</t>
  </si>
  <si>
    <t>1,9 x</t>
  </si>
  <si>
    <t>0 x</t>
  </si>
  <si>
    <t>2,6 x</t>
  </si>
  <si>
    <t>2,2 x</t>
  </si>
  <si>
    <t>1,7 x</t>
  </si>
  <si>
    <t>* Empréstimos e Financiamentos + Instrumentos financeiros derivativos + Débitos com outras partes relacionadas + Contas a pagar por combinação de negocio + Operações com derivativos</t>
  </si>
  <si>
    <t>Após 2030</t>
  </si>
  <si>
    <t>IAM BR</t>
  </si>
  <si>
    <t>2018</t>
  </si>
  <si>
    <t>2025¹</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</si>
  <si>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</si>
  <si>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</si>
  <si>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</si>
  <si>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</si>
  <si>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</si>
  <si>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</si>
  <si>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</si>
  <si>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</si>
  <si>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</si>
  <si>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</si>
  <si>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</si>
  <si>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</si>
  <si>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</si>
  <si>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</si>
  <si>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</si>
  <si>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</si>
  <si>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</si>
  <si>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</si>
  <si>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</si>
  <si>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</si>
  <si>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</si>
  <si>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</si>
  <si>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</si>
  <si>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</si>
  <si>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</si>
  <si>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</si>
  <si>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</si>
  <si>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</si>
  <si>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</si>
  <si>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</si>
  <si>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</si>
  <si>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</si>
  <si>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</si>
  <si>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</si>
  <si>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</si>
  <si>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</si>
  <si>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</si>
  <si>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</si>
  <si>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</si>
  <si>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</si>
  <si>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</si>
  <si>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</si>
  <si>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</si>
  <si>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</si>
  <si>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</si>
  <si>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</si>
  <si>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</si>
  <si>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</si>
  <si>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</si>
  <si>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</si>
  <si>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</si>
  <si>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</si>
  <si>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</si>
  <si>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</si>
  <si>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</si>
  <si>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</si>
  <si>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</si>
  <si>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ARG</t>
  </si>
  <si>
    <t>BRA</t>
  </si>
  <si>
    <t>CHN</t>
  </si>
  <si>
    <t>EMU</t>
  </si>
  <si>
    <t>IND</t>
  </si>
  <si>
    <t>https://data.worldbank.org/</t>
  </si>
  <si>
    <t>GDP growth (annual %)</t>
  </si>
  <si>
    <t>2019</t>
  </si>
  <si>
    <t>Unemployment, total
(% of total labor force) (national estimate)</t>
  </si>
  <si>
    <t xml:space="preserve">    </t>
  </si>
  <si>
    <t>REINO UNIDO</t>
  </si>
  <si>
    <t>Libra Esterlina - Venda</t>
  </si>
  <si>
    <t>Libra Esterlina - Médio</t>
  </si>
  <si>
    <t>https://www.bcb.gov.br/</t>
  </si>
  <si>
    <t>AL</t>
  </si>
  <si>
    <t>AM</t>
  </si>
  <si>
    <t>BA</t>
  </si>
  <si>
    <t>CE</t>
  </si>
  <si>
    <t>DF</t>
  </si>
  <si>
    <t>ES</t>
  </si>
  <si>
    <t>GO</t>
  </si>
  <si>
    <t>MA</t>
  </si>
  <si>
    <t>MG</t>
  </si>
  <si>
    <t>MS</t>
  </si>
  <si>
    <t>MT</t>
  </si>
  <si>
    <t>PA</t>
  </si>
  <si>
    <t>PB</t>
  </si>
  <si>
    <t>PE</t>
  </si>
  <si>
    <t>PR</t>
  </si>
  <si>
    <t>RJ</t>
  </si>
  <si>
    <t>RO</t>
  </si>
  <si>
    <t>RS</t>
  </si>
  <si>
    <t>SC</t>
  </si>
  <si>
    <t>SE</t>
  </si>
  <si>
    <t>SP</t>
  </si>
  <si>
    <t/>
  </si>
  <si>
    <t>http://www.cbicdados.com.br/menu/materiais-de-construcao/aco-10mm-e-produtos-de-aco-longo</t>
  </si>
  <si>
    <t>https://www.indexmundi.com/pt/pre%C3%A7os-de-mercado/?mercadoria=petr%C3%B3leo-bruto&amp;meses=300</t>
  </si>
  <si>
    <t>https://anfavea.com.br/site/edicoes-em-excel/</t>
  </si>
  <si>
    <t>8 anos e 11 meses</t>
  </si>
  <si>
    <t>9 anos e 3 meses</t>
  </si>
  <si>
    <t>9 anos e 6 meses</t>
  </si>
  <si>
    <t>9 anos e 7 meses</t>
  </si>
  <si>
    <t>9 anos e 10 meses</t>
  </si>
  <si>
    <t>10 anos e 2 meses</t>
  </si>
  <si>
    <t>10 anos e 5 meses</t>
  </si>
  <si>
    <t>10 anos e 9 meses</t>
  </si>
  <si>
    <t>11 anos e 1 mês</t>
  </si>
  <si>
    <t>11 anos e 2 meses</t>
  </si>
  <si>
    <t>7 anos e 3 meses</t>
  </si>
  <si>
    <t>7 anos e 6 meses</t>
  </si>
  <si>
    <t>7 anos e 9 meses</t>
  </si>
  <si>
    <t>7 anos e 11 meses</t>
  </si>
  <si>
    <t>8 anos e 2 meses</t>
  </si>
  <si>
    <t>8 anos e 5 meses</t>
  </si>
  <si>
    <t>8 anos e 7 meses</t>
  </si>
  <si>
    <t>8 anos e 9 meses</t>
  </si>
  <si>
    <t>10 anos</t>
  </si>
  <si>
    <t>10 anos e 6 meses</t>
  </si>
  <si>
    <t>11 anos</t>
  </si>
  <si>
    <t>11 anos e 4 meses</t>
  </si>
  <si>
    <t>11 anos e 7 meses</t>
  </si>
  <si>
    <t>11 anos e 11 meses</t>
  </si>
  <si>
    <t>12 anos e 2 meses</t>
  </si>
  <si>
    <t>9 anos e 8 meses</t>
  </si>
  <si>
    <t>10 anos e 1 mês</t>
  </si>
  <si>
    <t>10 anos e 4 meses</t>
  </si>
  <si>
    <t>10 anos e 7 meses</t>
  </si>
  <si>
    <t>11 anos e 3 meses</t>
  </si>
  <si>
    <t>9 anos e 1 mês</t>
  </si>
  <si>
    <t>9 anos e 4 meses</t>
  </si>
  <si>
    <t>10 anos e 3 meses</t>
  </si>
  <si>
    <t>10 anos e 8 meses</t>
  </si>
  <si>
    <t>10 anos e 11 meses</t>
  </si>
  <si>
    <t>6 anos e 5 meses</t>
  </si>
  <si>
    <t>6 anos e 11 meses</t>
  </si>
  <si>
    <t>7 anos e 4 meses</t>
  </si>
  <si>
    <t>8 anos</t>
  </si>
  <si>
    <t>8 anos e 4 meses</t>
  </si>
  <si>
    <t>8 anos e 3 meses</t>
  </si>
  <si>
    <t>1T26</t>
  </si>
  <si>
    <t>33 d</t>
  </si>
  <si>
    <t>79 d</t>
  </si>
  <si>
    <t>Frenagem</t>
  </si>
  <si>
    <t>Trem de Força</t>
  </si>
  <si>
    <t>67 d</t>
  </si>
  <si>
    <t>Lonas de freio para veículos comerciais, Pastilhas de freio para veículos comerciais, automóveis, motocicletas e aeronaves de pequeno porte, Lonas de freio para automóveis, Sapatas ferroviárias, Sapatas de freio para veículos comerciais, automóveis e motocicletas, revestimentos de embreagem, lonas moldadas, placas universais e produtos industriais. Disco de Freio, Tambor, Cilindro Mestre, Servos, Cilindro de Roda, Reparos, Atuadores, Válvulas de Retenção.</t>
  </si>
  <si>
    <t>Amortecedores, Molas a Gás, Bandejas de Suspensão, Barras, Pivos e terminais, Caixas de Direção, Peças Borracha &amp; Metal Borracha, Bucha Suspensão, Rótulas, Molas de Suspensão, Barras  de terminal, de ligação, de reação e lateral da Direção, Extremos, Articulações.</t>
  </si>
  <si>
    <t>Pistões, Válvulas, Bombas d'água, Bombas d'óleo, Bombas de combustível, Mangueiras, Filtro de Ar, Juntas de Motores.Juntas Homocinéticas, Cubos de Roda, Conjunto Coroa e Pinhão, Componentes de Cardans, Cruzetas, Motopeças - Transmissão, Mancais, Eixos, Flange.</t>
  </si>
  <si>
    <t>Líquidos Envasados (Fluídos de freio, Líquidos de arrefecimento, Anticorrosivos, Anticongelantes, Aditivos Concentrados, Lubrificantes), Materiais Compósitos, Outros Produtos Diversos (Materiais em polímeros que não se enquadram nas categorias anteriores, Plaquetas, Rebitadeiras, Rebites, Matrizes e Sucata de ferro, aço).</t>
  </si>
  <si>
    <t>Detailed description - Product family</t>
  </si>
  <si>
    <t>Braking</t>
  </si>
  <si>
    <t>Brake linings for commercial vehicles, Brake pads for commercial vehicles, automobiles, motorcycles and small-sized aircraft, Brake linings for automobiles, railway shoes, Brake Shoes for commercial vehicles, automobiles and motorcycles, clutch facings, molded linings, universal sheets and industrial products. Brake Discs, Brake Drums, Master Cylinder, Vacuum Booster, Wheel Cylinder, Wheel hubs, repair kits, actuators, and retaining valves.</t>
  </si>
  <si>
    <t>Shock absorbers, Gas Springs, Suspension Plate, Bars, Pivots and Terminals, Steering Boxes, Rubber &amp; Metal Rubber Parts, Suspension bushing kits, ball joints, Suspension springs, Terminal, Connecting, Reaction and Side Steering Bars, End Links, Joints.</t>
  </si>
  <si>
    <t>Powertrain</t>
  </si>
  <si>
    <t>Pistons, valves, water pumps, oil pumps, fuel pumps, hoses, air filters, Engine gaskets. CV joints, Wheel hubs, Crown and pinion sets, Cardan components, Crossheads, Motorcycle parts - Transmission, Bearings, shafts, flanges.</t>
  </si>
  <si>
    <t>Packed liquids (Brake fluids, coolants, Antifreeze, anticorrosive, additives, Lubricants), Composite Materials, Other Various Products (Polymer materials that do not fall into the previous categories,  riveting machines, rivets, dies and iron and steel scrap).</t>
  </si>
  <si>
    <t>*Lucro Líquido considera a soma de Atribuído a Sócios da Empresa Controladora e Sócios Não Controladores</t>
  </si>
  <si>
    <t>*Net Income comprises the sum of amounts attributable to the Parent Company’s shareholders and Non-controlling interests.</t>
  </si>
  <si>
    <r>
      <rPr>
        <sz val="11"/>
        <color theme="0"/>
        <rFont val="Calibri"/>
        <family val="2"/>
        <scheme val="minor"/>
      </rPr>
      <t>R</t>
    </r>
    <r>
      <rPr>
        <sz val="11"/>
        <color rgb="FF54565B"/>
        <rFont val="Calibri"/>
        <family val="2"/>
        <scheme val="minor"/>
      </rPr>
      <t>Componentes p/ Sistema de Freio</t>
    </r>
  </si>
  <si>
    <r>
      <rPr>
        <sz val="11"/>
        <color theme="0"/>
        <rFont val="Calibri"/>
        <family val="2"/>
        <scheme val="minor"/>
      </rPr>
      <t>R</t>
    </r>
    <r>
      <rPr>
        <sz val="11"/>
        <color rgb="FF54565B"/>
        <rFont val="Calibri"/>
        <family val="2"/>
        <scheme val="minor"/>
      </rPr>
      <t>Fricção</t>
    </r>
  </si>
  <si>
    <r>
      <rPr>
        <sz val="11"/>
        <color theme="0"/>
        <rFont val="Calibri"/>
        <family val="2"/>
        <scheme val="minor"/>
      </rPr>
      <t>R</t>
    </r>
    <r>
      <rPr>
        <b/>
        <sz val="11"/>
        <color rgb="FF54565B"/>
        <rFont val="Calibri"/>
        <family val="2"/>
        <scheme val="minor"/>
      </rPr>
      <t>Direção e Conforto</t>
    </r>
  </si>
  <si>
    <r>
      <rPr>
        <sz val="11"/>
        <color theme="0"/>
        <rFont val="Calibri"/>
        <family val="2"/>
        <scheme val="minor"/>
      </rPr>
      <t>R</t>
    </r>
    <r>
      <rPr>
        <sz val="11"/>
        <color rgb="FF54565B"/>
        <rFont val="Calibri"/>
        <family val="2"/>
        <scheme val="minor"/>
      </rPr>
      <t>Componentes p/ Motor</t>
    </r>
  </si>
  <si>
    <r>
      <rPr>
        <sz val="11"/>
        <color theme="0"/>
        <rFont val="Calibri"/>
        <family val="2"/>
        <scheme val="minor"/>
      </rPr>
      <t>R</t>
    </r>
    <r>
      <rPr>
        <sz val="11"/>
        <color rgb="FF54565B"/>
        <rFont val="Calibri"/>
        <family val="2"/>
        <scheme val="minor"/>
      </rPr>
      <t>Componentes para Transmissão e Powertrain</t>
    </r>
  </si>
  <si>
    <r>
      <rPr>
        <b/>
        <sz val="11"/>
        <color theme="0"/>
        <rFont val="Calibri"/>
        <family val="2"/>
        <scheme val="minor"/>
      </rPr>
      <t>R</t>
    </r>
    <r>
      <rPr>
        <b/>
        <sz val="11"/>
        <color rgb="FF54565B"/>
        <rFont val="Calibri"/>
        <family val="2"/>
        <scheme val="minor"/>
      </rPr>
      <t>Outros Produtos</t>
    </r>
  </si>
  <si>
    <t>*O volume e a receita de vendas de materiais de fricção e componentes para sistema de freio sofreram alteração no total divulgado em 2024 e 2025, devido a ajustes na contabilização de peças.</t>
  </si>
  <si>
    <t>*The sales volume and revenue of friction materials and brake system components were revised in the totals disclosed for 2024 and 2025, due to adjustments in the accounting of parts.</t>
  </si>
  <si>
    <r>
      <rPr>
        <sz val="11"/>
        <color theme="0"/>
        <rFont val="Calibri"/>
        <family val="2"/>
        <scheme val="minor"/>
      </rPr>
      <t>V</t>
    </r>
    <r>
      <rPr>
        <sz val="11"/>
        <color rgb="FF54565B"/>
        <rFont val="Calibri"/>
        <family val="2"/>
        <scheme val="minor"/>
      </rPr>
      <t>Fricção</t>
    </r>
  </si>
  <si>
    <r>
      <rPr>
        <sz val="11"/>
        <color theme="0"/>
        <rFont val="Calibri"/>
        <family val="2"/>
        <scheme val="minor"/>
      </rPr>
      <t>V</t>
    </r>
    <r>
      <rPr>
        <sz val="11"/>
        <color rgb="FF54565B"/>
        <rFont val="Calibri"/>
        <family val="2"/>
        <scheme val="minor"/>
      </rPr>
      <t>Componentes p/ Sistema de Freio</t>
    </r>
  </si>
  <si>
    <r>
      <rPr>
        <sz val="11"/>
        <color theme="0"/>
        <rFont val="Roboto"/>
      </rPr>
      <t>V</t>
    </r>
    <r>
      <rPr>
        <b/>
        <sz val="11"/>
        <color rgb="FF54565B"/>
        <rFont val="Roboto"/>
      </rPr>
      <t>Direção e Conforto</t>
    </r>
  </si>
  <si>
    <r>
      <rPr>
        <sz val="11"/>
        <color theme="0"/>
        <rFont val="Calibri"/>
        <family val="2"/>
        <scheme val="minor"/>
      </rPr>
      <t>V</t>
    </r>
    <r>
      <rPr>
        <sz val="11"/>
        <color rgb="FF54565B"/>
        <rFont val="Calibri"/>
        <family val="2"/>
        <scheme val="minor"/>
      </rPr>
      <t>Componentes p/ Motor</t>
    </r>
  </si>
  <si>
    <r>
      <rPr>
        <sz val="11"/>
        <color theme="0"/>
        <rFont val="Calibri"/>
        <family val="2"/>
        <scheme val="minor"/>
      </rPr>
      <t>V</t>
    </r>
    <r>
      <rPr>
        <sz val="11"/>
        <color rgb="FF54565B"/>
        <rFont val="Calibri"/>
        <family val="2"/>
        <scheme val="minor"/>
      </rPr>
      <t>Componentes para Transmissão e Powertrain</t>
    </r>
  </si>
  <si>
    <t>1,5 x</t>
  </si>
  <si>
    <t>1,6 x</t>
  </si>
  <si>
    <t>Ride &amp; Confort</t>
  </si>
  <si>
    <t>**Due to a reallocation of values between the Aftermarket and OEM categories, the data related to the Domestic Market disclosed for the first quarter of 2026 (1Q26) has been revised. The figures previously communicated to the market were updated to reflect the proper allocation between the segments, with no impact on the consolidated total for the period.</t>
  </si>
  <si>
    <t>**Em virtude de uma redistribuição de valores entre as categorias de Reposição e Montadora, ocorreu uma atualização dos dados referente ao Mercado Interno divulgado para o 1º Trimestre de 2026 (1T26). Os valores anteriormente comunicados ao mercado foram revisados para refletir a alocação correta entre os segmentos, sem impacto no total consolidado do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</si>
</sst>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 numFmtId="176" formatCode="_-* #,##0.0_-;\-* #,##0.0_-;_-* &quot;-&quot;?_-;_-@_-"/>
    <numFmt numFmtId="177" formatCode="#,##0.0_ ;\-#,##0.0\ "/>
    <numFmt numFmtId="178" formatCode="_-* #,##0.000_-;\-* #,##0.000_-;_-* &quot;-&quot;?_-;_-@_-"/>
  </numFmts>
  <fonts count="96">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sz val="8"/>
      <color theme="0"/>
      <name val="Calibri"/>
      <family val="2"/>
    </font>
    <font>
      <b/>
      <sz val="26"/>
      <color theme="0"/>
      <name val="Calibri"/>
      <family val="2"/>
      <scheme val="minor"/>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sz val="10"/>
      <name val="Arial"/>
      <family val="2"/>
    </font>
    <font>
      <b/>
      <sz val="12"/>
      <color rgb="FFFFFFFF"/>
      <name val="Calibri"/>
      <family val="2"/>
    </font>
    <font>
      <sz val="10"/>
      <color rgb="FF54565B"/>
      <name val="Calibri"/>
      <family val="2"/>
    </font>
    <font>
      <sz val="10"/>
      <name val="Arial"/>
    </font>
    <font>
      <i/>
      <sz val="6"/>
      <color rgb="FF54565B"/>
      <name val="Calibri"/>
      <family val="2"/>
    </font>
    <font>
      <sz val="11"/>
      <color rgb="FF54565B"/>
      <name val="Roboto"/>
    </font>
    <font>
      <b/>
      <sz val="11"/>
      <color rgb="FF54565B"/>
      <name val="Segoe UI"/>
      <family val="2"/>
    </font>
    <font>
      <sz val="11"/>
      <color rgb="FF54565B"/>
      <name val="Segoe UI"/>
      <family val="2"/>
    </font>
    <font>
      <sz val="12"/>
      <color theme="1" tint="0.249977111117893"/>
      <name val="Calibri"/>
      <family val="2"/>
      <scheme val="minor"/>
    </font>
    <font>
      <sz val="11"/>
      <color theme="0"/>
      <name val="Roboto"/>
    </font>
  </fonts>
  <fills count="4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C1C24"/>
        <bgColor rgb="FF000000"/>
      </patternFill>
    </fill>
    <fill>
      <patternFill patternType="solid">
        <fgColor rgb="FFFFFFFF"/>
        <bgColor rgb="FF000000"/>
      </patternFill>
    </fill>
    <fill>
      <patternFill patternType="solid">
        <fgColor rgb="FFD8D9DB"/>
        <bgColor indexed="64"/>
      </patternFill>
    </fill>
    <fill>
      <patternFill patternType="solid">
        <fgColor rgb="FFFFFF99"/>
        <bgColor indexed="64"/>
      </patternFill>
    </fill>
  </fills>
  <borders count="102">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
      <left/>
      <right style="thin">
        <color rgb="FFBFBFBF"/>
      </right>
      <top/>
      <bottom/>
      <diagonal/>
    </border>
    <border>
      <left/>
      <right style="thin">
        <color rgb="FFBFBFBF"/>
      </right>
      <top/>
      <bottom style="thin">
        <color rgb="FFBFBFBF"/>
      </bottom>
      <diagonal/>
    </border>
    <border>
      <left/>
      <right/>
      <top style="thin">
        <color theme="0" tint="-0.249977111117893"/>
      </top>
      <bottom style="thin">
        <color rgb="FFD8D9DB"/>
      </bottom>
      <diagonal/>
    </border>
    <border>
      <left style="thin">
        <color theme="0" tint="-0.24994659260841701"/>
      </left>
      <right style="thin">
        <color theme="0" tint="-0.24994659260841701"/>
      </right>
      <top style="thin">
        <color theme="0" tint="-0.249977111117893"/>
      </top>
      <bottom style="thin">
        <color rgb="FFD8D9DB"/>
      </bottom>
      <diagonal/>
    </border>
    <border>
      <left style="thin">
        <color theme="0" tint="-0.24994659260841701"/>
      </left>
      <right style="thin">
        <color rgb="FFD8D9DB"/>
      </right>
      <top style="thin">
        <color theme="0" tint="-0.249977111117893"/>
      </top>
      <bottom style="thin">
        <color rgb="FFD8D9DB"/>
      </bottom>
      <diagonal/>
    </border>
    <border>
      <left/>
      <right style="thin">
        <color theme="0" tint="-0.24994659260841701"/>
      </right>
      <top style="thin">
        <color theme="0" tint="-0.249977111117893"/>
      </top>
      <bottom style="thin">
        <color rgb="FFD8D9DB"/>
      </bottom>
      <diagonal/>
    </border>
    <border>
      <left style="thin">
        <color rgb="FFD8D9DB"/>
      </left>
      <right style="thin">
        <color rgb="FFD8D9DB"/>
      </right>
      <top style="thin">
        <color rgb="FFD8D9DB"/>
      </top>
      <bottom style="thin">
        <color rgb="FFD8D9DB"/>
      </bottom>
      <diagonal/>
    </border>
    <border>
      <left style="thin">
        <color theme="0" tint="-0.24994659260841701"/>
      </left>
      <right/>
      <top style="thin">
        <color theme="0" tint="-0.249977111117893"/>
      </top>
      <bottom style="thin">
        <color theme="0" tint="-0.24994659260841701"/>
      </bottom>
      <diagonal/>
    </border>
    <border>
      <left style="thin">
        <color theme="0" tint="-0.24994659260841701"/>
      </left>
      <right style="thin">
        <color rgb="FFD8D9DB"/>
      </right>
      <top/>
      <bottom/>
      <diagonal/>
    </border>
    <border>
      <left style="thin">
        <color theme="0" tint="-0.24994659260841701"/>
      </left>
      <right style="thin">
        <color rgb="FFD8D9DB"/>
      </right>
      <top/>
      <bottom style="thin">
        <color theme="0" tint="-0.249977111117893"/>
      </bottom>
      <diagonal/>
    </border>
    <border>
      <left style="thin">
        <color theme="0" tint="-0.24994659260841701"/>
      </left>
      <right style="thin">
        <color rgb="FFD8D9DB"/>
      </right>
      <top style="thin">
        <color theme="0" tint="-0.249977111117893"/>
      </top>
      <bottom style="thin">
        <color theme="0" tint="-0.249977111117893"/>
      </bottom>
      <diagonal/>
    </border>
    <border>
      <left/>
      <right/>
      <top style="thin">
        <color rgb="FFD8D9DB"/>
      </top>
      <bottom/>
      <diagonal/>
    </border>
    <border>
      <left/>
      <right style="thin">
        <color rgb="FFD8D9DB"/>
      </right>
      <top/>
      <bottom/>
      <diagonal/>
    </border>
    <border>
      <left/>
      <right style="thin">
        <color theme="0" tint="-0.24994659260841701"/>
      </right>
      <top style="thin">
        <color theme="0" tint="-0.249977111117893"/>
      </top>
      <bottom/>
      <diagonal/>
    </border>
    <border>
      <left/>
      <right style="thin">
        <color rgb="FFD8D9DB"/>
      </right>
      <top style="thin">
        <color theme="0" tint="-0.249977111117893"/>
      </top>
      <bottom/>
      <diagonal/>
    </border>
    <border>
      <left/>
      <right style="thin">
        <color rgb="FFD8D9DB"/>
      </right>
      <top/>
      <bottom style="thin">
        <color rgb="FFD8D9DB"/>
      </bottom>
      <diagonal/>
    </border>
    <border>
      <left style="thin">
        <color theme="0" tint="-0.249977111117893"/>
      </left>
      <right style="thin">
        <color rgb="FFD8D9DB"/>
      </right>
      <top/>
      <bottom style="thin">
        <color theme="0" tint="-0.249977111117893"/>
      </bottom>
      <diagonal/>
    </border>
    <border>
      <left style="thin">
        <color rgb="FFD8D9DB"/>
      </left>
      <right style="thin">
        <color rgb="FFD8D9DB"/>
      </right>
      <top/>
      <bottom/>
      <diagonal/>
    </border>
    <border>
      <left style="thin">
        <color rgb="FFD8D9DB"/>
      </left>
      <right style="thin">
        <color rgb="FFD8D9DB"/>
      </right>
      <top/>
      <bottom style="thin">
        <color theme="0" tint="-0.249977111117893"/>
      </bottom>
      <diagonal/>
    </border>
    <border>
      <left/>
      <right style="thin">
        <color rgb="FFD8D9DB"/>
      </right>
      <top style="thin">
        <color rgb="FFD8D9DB"/>
      </top>
      <bottom/>
      <diagonal/>
    </border>
    <border>
      <left/>
      <right style="thin">
        <color rgb="FFD8D9DB"/>
      </right>
      <top style="thin">
        <color theme="0" tint="-0.24994659260841701"/>
      </top>
      <bottom/>
      <diagonal/>
    </border>
    <border>
      <left style="thin">
        <color rgb="FFD8D9DB"/>
      </left>
      <right/>
      <top style="thin">
        <color rgb="FFD8D9DB"/>
      </top>
      <bottom/>
      <diagonal/>
    </border>
    <border>
      <left style="thin">
        <color rgb="FFD8D9DB"/>
      </left>
      <right/>
      <top style="thin">
        <color theme="0" tint="-0.24994659260841701"/>
      </top>
      <bottom/>
      <diagonal/>
    </border>
    <border>
      <left style="thin">
        <color rgb="FFD8D9DB"/>
      </left>
      <right/>
      <top style="thin">
        <color theme="0" tint="-0.24994659260841701"/>
      </top>
      <bottom style="thin">
        <color rgb="FFD8D9DB"/>
      </bottom>
      <diagonal/>
    </border>
    <border>
      <left/>
      <right/>
      <top style="thin">
        <color theme="0" tint="-0.24994659260841701"/>
      </top>
      <bottom style="thin">
        <color rgb="FFD8D9DB"/>
      </bottom>
      <diagonal/>
    </border>
    <border>
      <left/>
      <right style="thin">
        <color rgb="FFD8D9DB"/>
      </right>
      <top style="thin">
        <color theme="0" tint="-0.24994659260841701"/>
      </top>
      <bottom style="thin">
        <color rgb="FFD8D9DB"/>
      </bottom>
      <diagonal/>
    </border>
    <border>
      <left style="thin">
        <color rgb="FFD8D9DB"/>
      </left>
      <right/>
      <top style="thin">
        <color rgb="FFD8D9DB"/>
      </top>
      <bottom style="thin">
        <color rgb="FFD8D9DB"/>
      </bottom>
      <diagonal/>
    </border>
    <border>
      <left/>
      <right style="thin">
        <color rgb="FFD8D9DB"/>
      </right>
      <top style="thin">
        <color rgb="FFD8D9DB"/>
      </top>
      <bottom style="thin">
        <color rgb="FFD8D9DB"/>
      </bottom>
      <diagonal/>
    </border>
    <border>
      <left/>
      <right/>
      <top/>
      <bottom style="thin">
        <color rgb="FFD8D9DB"/>
      </bottom>
      <diagonal/>
    </border>
    <border>
      <left/>
      <right/>
      <top style="thin">
        <color rgb="FFD8D9DB"/>
      </top>
      <bottom style="thin">
        <color rgb="FFD8D9DB"/>
      </bottom>
      <diagonal/>
    </border>
  </borders>
  <cellStyleXfs count="69">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28"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5" fillId="0" borderId="0"/>
    <xf numFmtId="165" fontId="35" fillId="0" borderId="0" applyFont="0" applyFill="0" applyBorder="0" applyAlignment="0" applyProtection="0"/>
    <xf numFmtId="165" fontId="7" fillId="0" borderId="0" applyFont="0" applyFill="0" applyBorder="0" applyAlignment="0" applyProtection="0"/>
    <xf numFmtId="0" fontId="36" fillId="0" borderId="0"/>
    <xf numFmtId="165" fontId="36" fillId="0" borderId="0" applyFont="0" applyFill="0" applyBorder="0" applyAlignment="0" applyProtection="0"/>
    <xf numFmtId="9" fontId="36" fillId="0" borderId="0" applyFont="0" applyFill="0" applyBorder="0" applyAlignment="0" applyProtection="0"/>
    <xf numFmtId="0" fontId="79" fillId="0" borderId="0"/>
    <xf numFmtId="0" fontId="80" fillId="0" borderId="0" applyNumberFormat="0" applyFill="0" applyBorder="0" applyAlignment="0" applyProtection="0">
      <alignment vertical="top"/>
      <protection locked="0"/>
    </xf>
    <xf numFmtId="0" fontId="7" fillId="0" borderId="0"/>
    <xf numFmtId="9" fontId="79"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0" fontId="86" fillId="0" borderId="0"/>
    <xf numFmtId="9" fontId="86" fillId="0" borderId="0" applyFont="0" applyFill="0" applyBorder="0" applyAlignment="0" applyProtection="0"/>
    <xf numFmtId="43" fontId="86" fillId="0" borderId="0" applyFont="0" applyFill="0" applyBorder="0" applyAlignment="0" applyProtection="0"/>
    <xf numFmtId="165" fontId="5" fillId="0" borderId="0" applyFont="0" applyFill="0" applyBorder="0" applyAlignment="0" applyProtection="0"/>
    <xf numFmtId="0" fontId="89" fillId="0" borderId="0"/>
    <xf numFmtId="9" fontId="89" fillId="0" borderId="0" applyFont="0" applyFill="0" applyBorder="0" applyAlignment="0" applyProtection="0"/>
    <xf numFmtId="43" fontId="89" fillId="0" borderId="0" applyFont="0" applyFill="0" applyBorder="0" applyAlignment="0" applyProtection="0"/>
  </cellStyleXfs>
  <cellXfs count="499">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6"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7" fillId="0" borderId="45" xfId="0" applyFont="1" applyBorder="1" applyAlignment="1">
      <alignment vertical="center" textRotation="90"/>
    </xf>
    <xf numFmtId="0" fontId="0" fillId="0" borderId="0" xfId="0" applyAlignment="1">
      <alignment horizontal="left" vertical="center"/>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3" fillId="0" borderId="0" xfId="0" applyFont="1"/>
    <xf numFmtId="0" fontId="34" fillId="0" borderId="0" xfId="0" applyFont="1" applyAlignment="1">
      <alignment horizontal="centerContinuous"/>
    </xf>
    <xf numFmtId="0" fontId="33" fillId="0" borderId="0" xfId="0" applyFont="1" applyAlignment="1">
      <alignment vertical="center"/>
    </xf>
    <xf numFmtId="0" fontId="34" fillId="0" borderId="0" xfId="0" applyFont="1" applyAlignment="1">
      <alignment horizontal="center"/>
    </xf>
    <xf numFmtId="0" fontId="34" fillId="0" borderId="0" xfId="0" applyFont="1"/>
    <xf numFmtId="40" fontId="34" fillId="0" borderId="0" xfId="0" applyNumberFormat="1" applyFont="1"/>
    <xf numFmtId="40" fontId="33" fillId="0" borderId="0" xfId="0" applyNumberFormat="1" applyFont="1" applyAlignment="1">
      <alignment horizontal="center"/>
    </xf>
    <xf numFmtId="43" fontId="34" fillId="0" borderId="0" xfId="49" applyFont="1" applyBorder="1" applyAlignment="1">
      <alignment horizontal="center"/>
    </xf>
    <xf numFmtId="17" fontId="33" fillId="0" borderId="0" xfId="0" applyNumberFormat="1" applyFont="1"/>
    <xf numFmtId="4" fontId="33" fillId="0" borderId="0" xfId="0" applyNumberFormat="1" applyFont="1"/>
    <xf numFmtId="2" fontId="33" fillId="0" borderId="0" xfId="49" applyNumberFormat="1" applyFont="1" applyBorder="1" applyAlignment="1">
      <alignment horizontal="center"/>
    </xf>
    <xf numFmtId="0" fontId="37" fillId="2" borderId="0" xfId="53" applyFont="1" applyFill="1"/>
    <xf numFmtId="49" fontId="37" fillId="2" borderId="0" xfId="53" applyNumberFormat="1" applyFont="1" applyFill="1"/>
    <xf numFmtId="0" fontId="38" fillId="0" borderId="0" xfId="53" applyFont="1" applyAlignment="1">
      <alignment vertical="center"/>
    </xf>
    <xf numFmtId="0" fontId="37" fillId="0" borderId="0" xfId="53" applyFont="1" applyAlignment="1">
      <alignment horizontal="center" vertical="center"/>
    </xf>
    <xf numFmtId="0" fontId="39" fillId="2" borderId="0" xfId="53" applyFont="1" applyFill="1" applyAlignment="1">
      <alignment vertical="center"/>
    </xf>
    <xf numFmtId="168" fontId="37" fillId="2" borderId="0" xfId="54" applyNumberFormat="1" applyFont="1" applyFill="1" applyBorder="1" applyAlignment="1">
      <alignment vertical="center"/>
    </xf>
    <xf numFmtId="168" fontId="37" fillId="2" borderId="0" xfId="54" applyNumberFormat="1" applyFont="1" applyFill="1" applyBorder="1"/>
    <xf numFmtId="168" fontId="37" fillId="2" borderId="0" xfId="54" applyNumberFormat="1" applyFont="1" applyFill="1"/>
    <xf numFmtId="0" fontId="37" fillId="0" borderId="0" xfId="53" applyFont="1" applyAlignment="1">
      <alignment horizontal="left" vertical="center"/>
    </xf>
    <xf numFmtId="0" fontId="39" fillId="0" borderId="0" xfId="53" applyFont="1" applyAlignment="1">
      <alignment vertical="center"/>
    </xf>
    <xf numFmtId="0" fontId="37" fillId="0" borderId="0" xfId="53" applyFont="1" applyAlignment="1">
      <alignment vertical="center"/>
    </xf>
    <xf numFmtId="0" fontId="39" fillId="2" borderId="0" xfId="53" applyFont="1" applyFill="1" applyAlignment="1">
      <alignment vertical="top"/>
    </xf>
    <xf numFmtId="0" fontId="40" fillId="0" borderId="0" xfId="53" applyFont="1"/>
    <xf numFmtId="0" fontId="41" fillId="0" borderId="0" xfId="53" applyFont="1"/>
    <xf numFmtId="165" fontId="37" fillId="2" borderId="0" xfId="54" applyFont="1" applyFill="1"/>
    <xf numFmtId="14" fontId="37" fillId="2" borderId="0" xfId="53" applyNumberFormat="1" applyFont="1" applyFill="1"/>
    <xf numFmtId="0" fontId="37" fillId="0" borderId="0" xfId="53" applyFont="1"/>
    <xf numFmtId="0" fontId="0" fillId="0" borderId="0" xfId="0" applyAlignment="1">
      <alignment vertical="center"/>
    </xf>
    <xf numFmtId="0" fontId="42" fillId="0" borderId="0" xfId="0" applyFont="1" applyAlignment="1">
      <alignment vertical="center"/>
    </xf>
    <xf numFmtId="3" fontId="42" fillId="0" borderId="0" xfId="0" applyNumberFormat="1" applyFont="1" applyAlignment="1">
      <alignment vertical="center"/>
    </xf>
    <xf numFmtId="10" fontId="42" fillId="0" borderId="0" xfId="0" applyNumberFormat="1" applyFont="1" applyAlignment="1">
      <alignment vertical="center"/>
    </xf>
    <xf numFmtId="9" fontId="42" fillId="0" borderId="0" xfId="0" applyNumberFormat="1" applyFont="1" applyAlignment="1">
      <alignment vertical="center"/>
    </xf>
    <xf numFmtId="0" fontId="43" fillId="0" borderId="0" xfId="0" applyFont="1" applyAlignment="1">
      <alignment vertical="center"/>
    </xf>
    <xf numFmtId="0" fontId="44" fillId="0" borderId="0" xfId="0" applyFont="1" applyAlignment="1">
      <alignment vertical="center"/>
    </xf>
    <xf numFmtId="41" fontId="44" fillId="0" borderId="0" xfId="0" applyNumberFormat="1" applyFont="1" applyAlignment="1">
      <alignment vertical="center"/>
    </xf>
    <xf numFmtId="0" fontId="35" fillId="0" borderId="0" xfId="50"/>
    <xf numFmtId="0" fontId="46" fillId="0" borderId="0" xfId="0" applyFont="1"/>
    <xf numFmtId="0" fontId="46"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2" xfId="0" applyFill="1" applyBorder="1"/>
    <xf numFmtId="0" fontId="0" fillId="34" borderId="51" xfId="0" applyFill="1" applyBorder="1"/>
    <xf numFmtId="0" fontId="0" fillId="34" borderId="53" xfId="0" applyFill="1" applyBorder="1"/>
    <xf numFmtId="0" fontId="0" fillId="34" borderId="54" xfId="0" applyFill="1" applyBorder="1"/>
    <xf numFmtId="0" fontId="32" fillId="34" borderId="0" xfId="0" applyFont="1" applyFill="1"/>
    <xf numFmtId="0" fontId="35"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7" fillId="0" borderId="35" xfId="1" applyFont="1" applyBorder="1" applyAlignment="1">
      <alignment wrapText="1"/>
    </xf>
    <xf numFmtId="0" fontId="50" fillId="0" borderId="35" xfId="0" applyFont="1" applyBorder="1" applyAlignment="1">
      <alignment horizontal="left" vertical="center"/>
    </xf>
    <xf numFmtId="0" fontId="0" fillId="0" borderId="19" xfId="0" applyBorder="1"/>
    <xf numFmtId="0" fontId="52" fillId="2" borderId="2" xfId="2" applyFont="1" applyFill="1" applyBorder="1" applyAlignment="1">
      <alignment horizontal="left" vertical="center" wrapText="1"/>
    </xf>
    <xf numFmtId="0" fontId="7" fillId="0" borderId="0" xfId="0" applyFont="1"/>
    <xf numFmtId="0" fontId="28"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28" fillId="0" borderId="0" xfId="47"/>
    <xf numFmtId="17" fontId="54" fillId="0" borderId="0" xfId="0" applyNumberFormat="1" applyFont="1"/>
    <xf numFmtId="17" fontId="6" fillId="0" borderId="0" xfId="50" applyNumberFormat="1" applyFont="1"/>
    <xf numFmtId="0" fontId="51" fillId="0" borderId="0" xfId="47" applyFont="1"/>
    <xf numFmtId="0" fontId="1" fillId="2" borderId="0" xfId="1" applyFont="1" applyFill="1" applyAlignment="1">
      <alignment horizontal="center" vertical="center" wrapText="1"/>
    </xf>
    <xf numFmtId="0" fontId="55" fillId="0" borderId="0" xfId="0" applyFont="1"/>
    <xf numFmtId="0" fontId="56" fillId="0" borderId="35" xfId="0" applyFont="1" applyBorder="1" applyAlignment="1">
      <alignment horizontal="left" vertical="center"/>
    </xf>
    <xf numFmtId="0" fontId="11" fillId="0" borderId="0" xfId="0" applyFont="1"/>
    <xf numFmtId="0" fontId="55" fillId="0" borderId="19" xfId="0" applyFont="1" applyBorder="1"/>
    <xf numFmtId="0" fontId="0" fillId="0" borderId="0" xfId="50" applyFont="1"/>
    <xf numFmtId="0" fontId="28" fillId="2" borderId="0" xfId="47" applyFill="1" applyBorder="1" applyAlignment="1">
      <alignment horizontal="left" vertical="center"/>
    </xf>
    <xf numFmtId="0" fontId="57"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58" fillId="2" borderId="19" xfId="0" applyNumberFormat="1" applyFont="1" applyFill="1" applyBorder="1" applyAlignment="1">
      <alignment horizontal="center" vertical="center"/>
    </xf>
    <xf numFmtId="3" fontId="59" fillId="2" borderId="19" xfId="0" applyNumberFormat="1" applyFont="1" applyFill="1" applyBorder="1" applyAlignment="1">
      <alignment horizontal="center" vertical="center"/>
    </xf>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1" fillId="2" borderId="19" xfId="3" applyNumberFormat="1" applyFont="1" applyFill="1" applyBorder="1" applyAlignment="1">
      <alignment horizontal="center" vertical="center"/>
    </xf>
    <xf numFmtId="3" fontId="58" fillId="2" borderId="19" xfId="3" applyNumberFormat="1" applyFont="1" applyFill="1" applyBorder="1" applyAlignment="1">
      <alignment horizontal="center" vertical="center"/>
    </xf>
    <xf numFmtId="3" fontId="58"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58" fillId="2" borderId="42" xfId="0" applyFont="1" applyFill="1" applyBorder="1" applyAlignment="1">
      <alignment horizontal="left" vertical="center"/>
    </xf>
    <xf numFmtId="3" fontId="58" fillId="2" borderId="1" xfId="0" applyNumberFormat="1" applyFont="1" applyFill="1" applyBorder="1" applyAlignment="1">
      <alignment horizontal="center" vertical="center"/>
    </xf>
    <xf numFmtId="0" fontId="61" fillId="2" borderId="43" xfId="0" applyFont="1" applyFill="1" applyBorder="1" applyAlignment="1">
      <alignment horizontal="left" vertical="center" wrapText="1" indent="1"/>
    </xf>
    <xf numFmtId="0" fontId="60" fillId="2" borderId="43" xfId="0" applyFont="1" applyFill="1" applyBorder="1" applyAlignment="1">
      <alignment horizontal="right" vertical="center"/>
    </xf>
    <xf numFmtId="0" fontId="59" fillId="2" borderId="43" xfId="0" applyFont="1" applyFill="1" applyBorder="1" applyAlignment="1">
      <alignment horizontal="right" vertical="center"/>
    </xf>
    <xf numFmtId="0" fontId="58" fillId="2" borderId="43" xfId="0" applyFont="1" applyFill="1" applyBorder="1" applyAlignment="1">
      <alignment horizontal="left" vertical="center"/>
    </xf>
    <xf numFmtId="0" fontId="61" fillId="2" borderId="43" xfId="0" applyFont="1" applyFill="1" applyBorder="1" applyAlignment="1">
      <alignment horizontal="left" vertical="center" indent="1"/>
    </xf>
    <xf numFmtId="0" fontId="61" fillId="2" borderId="43" xfId="0" applyFont="1" applyFill="1" applyBorder="1" applyAlignment="1">
      <alignment horizontal="left" vertical="center" indent="2"/>
    </xf>
    <xf numFmtId="0" fontId="58" fillId="2" borderId="36" xfId="0" applyFont="1" applyFill="1" applyBorder="1" applyAlignment="1">
      <alignment horizontal="left" vertical="center"/>
    </xf>
    <xf numFmtId="0" fontId="58" fillId="2" borderId="17" xfId="0" applyFont="1" applyFill="1" applyBorder="1" applyAlignment="1">
      <alignment horizontal="left" vertical="center"/>
    </xf>
    <xf numFmtId="3" fontId="58" fillId="2" borderId="19" xfId="0" applyNumberFormat="1" applyFont="1" applyFill="1" applyBorder="1" applyAlignment="1">
      <alignment horizontal="right" vertical="center"/>
    </xf>
    <xf numFmtId="3" fontId="58" fillId="2" borderId="13" xfId="0" applyNumberFormat="1" applyFont="1" applyFill="1" applyBorder="1" applyAlignment="1">
      <alignment horizontal="right" vertical="center"/>
    </xf>
    <xf numFmtId="0" fontId="58" fillId="2" borderId="14" xfId="0" applyFont="1" applyFill="1" applyBorder="1" applyAlignment="1">
      <alignment horizontal="left" vertical="center" wrapText="1" indent="1"/>
    </xf>
    <xf numFmtId="0" fontId="61" fillId="2" borderId="14" xfId="0" applyFont="1" applyFill="1" applyBorder="1" applyAlignment="1">
      <alignment horizontal="left" vertical="center" indent="2"/>
    </xf>
    <xf numFmtId="3" fontId="61" fillId="2" borderId="19" xfId="3" applyNumberFormat="1" applyFont="1" applyFill="1" applyBorder="1" applyAlignment="1">
      <alignment horizontal="right" vertical="center"/>
    </xf>
    <xf numFmtId="3" fontId="61" fillId="2" borderId="1" xfId="3" applyNumberFormat="1" applyFont="1" applyFill="1" applyBorder="1" applyAlignment="1">
      <alignment horizontal="right" vertical="center"/>
    </xf>
    <xf numFmtId="3" fontId="61" fillId="2" borderId="13" xfId="3" applyNumberFormat="1" applyFont="1" applyFill="1" applyBorder="1" applyAlignment="1">
      <alignment horizontal="right" vertical="center"/>
    </xf>
    <xf numFmtId="0" fontId="58" fillId="2" borderId="14" xfId="0" applyFont="1" applyFill="1" applyBorder="1" applyAlignment="1">
      <alignment horizontal="left" vertical="center" indent="1"/>
    </xf>
    <xf numFmtId="0" fontId="62" fillId="2" borderId="14" xfId="0" applyFont="1" applyFill="1" applyBorder="1" applyAlignment="1">
      <alignment horizontal="left" vertical="center" indent="2"/>
    </xf>
    <xf numFmtId="3" fontId="61" fillId="2" borderId="28" xfId="3" applyNumberFormat="1" applyFont="1" applyFill="1" applyBorder="1" applyAlignment="1">
      <alignment horizontal="right" vertical="center"/>
    </xf>
    <xf numFmtId="0" fontId="58" fillId="2" borderId="68" xfId="0" applyFont="1" applyFill="1" applyBorder="1" applyAlignment="1">
      <alignment horizontal="left" vertical="center" indent="1"/>
    </xf>
    <xf numFmtId="3" fontId="58" fillId="2" borderId="68" xfId="0" applyNumberFormat="1" applyFont="1" applyFill="1" applyBorder="1" applyAlignment="1">
      <alignment horizontal="right" vertical="center"/>
    </xf>
    <xf numFmtId="3" fontId="58" fillId="2" borderId="0" xfId="0" applyNumberFormat="1" applyFont="1" applyFill="1" applyAlignment="1">
      <alignment horizontal="right" vertical="center"/>
    </xf>
    <xf numFmtId="0" fontId="58" fillId="2" borderId="14" xfId="0" applyFont="1" applyFill="1" applyBorder="1" applyAlignment="1">
      <alignment horizontal="left" vertical="center"/>
    </xf>
    <xf numFmtId="3" fontId="61" fillId="0" borderId="13" xfId="3" applyNumberFormat="1" applyFont="1" applyFill="1" applyBorder="1" applyAlignment="1">
      <alignment horizontal="right" vertical="center"/>
    </xf>
    <xf numFmtId="3" fontId="61" fillId="2" borderId="1" xfId="0" applyNumberFormat="1" applyFont="1" applyFill="1" applyBorder="1" applyAlignment="1">
      <alignment horizontal="right" vertical="center"/>
    </xf>
    <xf numFmtId="3" fontId="61" fillId="0" borderId="13" xfId="0" applyNumberFormat="1" applyFont="1" applyBorder="1" applyAlignment="1">
      <alignment horizontal="right" vertical="center"/>
    </xf>
    <xf numFmtId="3" fontId="61" fillId="2" borderId="13" xfId="0" applyNumberFormat="1" applyFont="1" applyFill="1" applyBorder="1" applyAlignment="1">
      <alignment horizontal="right" vertical="center"/>
    </xf>
    <xf numFmtId="3" fontId="61" fillId="0" borderId="1" xfId="3" applyNumberFormat="1" applyFont="1" applyFill="1" applyBorder="1" applyAlignment="1">
      <alignment horizontal="right" vertical="center"/>
    </xf>
    <xf numFmtId="3" fontId="61" fillId="0" borderId="1" xfId="0" applyNumberFormat="1" applyFont="1" applyBorder="1" applyAlignment="1">
      <alignment horizontal="right" vertical="center"/>
    </xf>
    <xf numFmtId="166" fontId="61" fillId="2" borderId="2" xfId="45" applyNumberFormat="1" applyFont="1" applyFill="1" applyBorder="1" applyAlignment="1">
      <alignment horizontal="right" vertical="center" wrapText="1"/>
    </xf>
    <xf numFmtId="0" fontId="62" fillId="0" borderId="0" xfId="0" applyFont="1"/>
    <xf numFmtId="166" fontId="61" fillId="2" borderId="67" xfId="45" applyNumberFormat="1" applyFont="1" applyFill="1" applyBorder="1" applyAlignment="1">
      <alignment horizontal="right" vertical="center" wrapText="1"/>
    </xf>
    <xf numFmtId="0" fontId="62" fillId="0" borderId="66" xfId="0" applyFont="1" applyBorder="1"/>
    <xf numFmtId="166" fontId="58" fillId="2" borderId="22" xfId="45" applyNumberFormat="1" applyFont="1" applyFill="1" applyBorder="1" applyAlignment="1">
      <alignment horizontal="right" vertical="center" wrapText="1"/>
    </xf>
    <xf numFmtId="0" fontId="66" fillId="0" borderId="35" xfId="0" applyFont="1" applyBorder="1" applyAlignment="1">
      <alignment horizontal="left" vertical="center"/>
    </xf>
    <xf numFmtId="0" fontId="63" fillId="0" borderId="0" xfId="47" applyFont="1" applyFill="1" applyBorder="1" applyAlignment="1">
      <alignment horizontal="left" vertical="center"/>
    </xf>
    <xf numFmtId="166" fontId="61" fillId="2" borderId="24" xfId="45" applyNumberFormat="1" applyFont="1" applyFill="1" applyBorder="1" applyAlignment="1">
      <alignment horizontal="right" vertical="center" wrapText="1"/>
    </xf>
    <xf numFmtId="166" fontId="61" fillId="2" borderId="22" xfId="45" applyNumberFormat="1" applyFont="1" applyFill="1" applyBorder="1" applyAlignment="1">
      <alignment horizontal="right" vertical="center" wrapText="1"/>
    </xf>
    <xf numFmtId="0" fontId="58" fillId="2" borderId="40" xfId="46" applyFont="1" applyFill="1" applyBorder="1" applyAlignment="1">
      <alignment horizontal="left" vertical="center"/>
    </xf>
    <xf numFmtId="164" fontId="58" fillId="2" borderId="40" xfId="46" applyNumberFormat="1" applyFont="1" applyFill="1" applyBorder="1" applyAlignment="1">
      <alignment horizontal="right" vertical="center"/>
    </xf>
    <xf numFmtId="0" fontId="61" fillId="2" borderId="2" xfId="46" applyFont="1" applyFill="1" applyBorder="1" applyAlignment="1">
      <alignment horizontal="left" vertical="center" wrapText="1" indent="1"/>
    </xf>
    <xf numFmtId="164" fontId="61" fillId="2" borderId="2" xfId="46" applyNumberFormat="1" applyFont="1" applyFill="1" applyBorder="1" applyAlignment="1">
      <alignment horizontal="right" vertical="center"/>
    </xf>
    <xf numFmtId="0" fontId="61" fillId="2" borderId="2" xfId="46" applyFont="1" applyFill="1" applyBorder="1" applyAlignment="1">
      <alignment horizontal="left" vertical="center" indent="1"/>
    </xf>
    <xf numFmtId="164" fontId="61" fillId="2" borderId="2" xfId="3" applyNumberFormat="1" applyFont="1" applyFill="1" applyBorder="1" applyAlignment="1">
      <alignment horizontal="right" vertical="center"/>
    </xf>
    <xf numFmtId="0" fontId="58" fillId="2" borderId="41" xfId="46" applyFont="1" applyFill="1" applyBorder="1" applyAlignment="1">
      <alignment horizontal="left" vertical="center"/>
    </xf>
    <xf numFmtId="164" fontId="58" fillId="2" borderId="41" xfId="3" applyNumberFormat="1" applyFont="1" applyFill="1" applyBorder="1" applyAlignment="1">
      <alignment horizontal="right" vertical="center"/>
    </xf>
    <xf numFmtId="164" fontId="58" fillId="2" borderId="40" xfId="3" applyNumberFormat="1" applyFont="1" applyFill="1" applyBorder="1" applyAlignment="1">
      <alignment horizontal="right" vertical="center"/>
    </xf>
    <xf numFmtId="0" fontId="66" fillId="0" borderId="0" xfId="1" applyFont="1" applyAlignment="1">
      <alignment horizontal="left" vertical="center" wrapText="1"/>
    </xf>
    <xf numFmtId="164" fontId="58" fillId="0" borderId="0" xfId="3" applyNumberFormat="1" applyFont="1" applyFill="1" applyBorder="1" applyAlignment="1">
      <alignment horizontal="right" vertical="center"/>
    </xf>
    <xf numFmtId="164" fontId="61" fillId="2" borderId="2" xfId="46" applyNumberFormat="1" applyFont="1" applyFill="1" applyBorder="1" applyAlignment="1">
      <alignment horizontal="center" vertical="center"/>
    </xf>
    <xf numFmtId="164" fontId="61" fillId="2" borderId="42" xfId="46" applyNumberFormat="1" applyFont="1" applyFill="1" applyBorder="1" applyAlignment="1">
      <alignment horizontal="center" vertical="center"/>
    </xf>
    <xf numFmtId="0" fontId="67" fillId="2" borderId="2" xfId="46" applyFont="1" applyFill="1" applyBorder="1" applyAlignment="1">
      <alignment horizontal="left" vertical="center" wrapText="1" indent="3"/>
    </xf>
    <xf numFmtId="164" fontId="67" fillId="2" borderId="2" xfId="46" applyNumberFormat="1" applyFont="1" applyFill="1" applyBorder="1" applyAlignment="1">
      <alignment horizontal="center" vertical="center"/>
    </xf>
    <xf numFmtId="164" fontId="67" fillId="2" borderId="43" xfId="46" applyNumberFormat="1" applyFont="1" applyFill="1" applyBorder="1" applyAlignment="1">
      <alignment horizontal="center" vertical="center"/>
    </xf>
    <xf numFmtId="164" fontId="61" fillId="2" borderId="43" xfId="46" applyNumberFormat="1" applyFont="1" applyFill="1" applyBorder="1" applyAlignment="1">
      <alignment horizontal="center" vertical="center"/>
    </xf>
    <xf numFmtId="164" fontId="58" fillId="2" borderId="25" xfId="3" applyNumberFormat="1" applyFont="1" applyFill="1" applyBorder="1" applyAlignment="1">
      <alignment horizontal="center" vertical="center"/>
    </xf>
    <xf numFmtId="0" fontId="58" fillId="0" borderId="39" xfId="46" applyFont="1" applyBorder="1" applyAlignment="1">
      <alignment horizontal="left" vertical="center"/>
    </xf>
    <xf numFmtId="164" fontId="58" fillId="0" borderId="39" xfId="46" applyNumberFormat="1" applyFont="1" applyBorder="1" applyAlignment="1">
      <alignment horizontal="center" vertical="center"/>
    </xf>
    <xf numFmtId="164" fontId="61" fillId="0" borderId="39" xfId="46" applyNumberFormat="1" applyFont="1" applyBorder="1" applyAlignment="1">
      <alignment horizontal="center" vertical="center"/>
    </xf>
    <xf numFmtId="164" fontId="61" fillId="2" borderId="2" xfId="3" applyNumberFormat="1" applyFont="1" applyFill="1" applyBorder="1" applyAlignment="1">
      <alignment horizontal="center" vertical="center"/>
    </xf>
    <xf numFmtId="164" fontId="58" fillId="2" borderId="41" xfId="3" applyNumberFormat="1" applyFont="1" applyFill="1" applyBorder="1" applyAlignment="1">
      <alignment horizontal="center" vertical="center"/>
    </xf>
    <xf numFmtId="0" fontId="58" fillId="0" borderId="0" xfId="46" applyFont="1" applyAlignment="1">
      <alignment horizontal="left" vertical="center"/>
    </xf>
    <xf numFmtId="164" fontId="58" fillId="0" borderId="44" xfId="3" applyNumberFormat="1" applyFont="1" applyFill="1" applyBorder="1" applyAlignment="1">
      <alignment horizontal="center" vertical="center"/>
    </xf>
    <xf numFmtId="0" fontId="58" fillId="2" borderId="21" xfId="46" applyFont="1" applyFill="1" applyBorder="1" applyAlignment="1">
      <alignment horizontal="left" vertical="center"/>
    </xf>
    <xf numFmtId="164" fontId="58" fillId="2" borderId="21" xfId="3" applyNumberFormat="1" applyFont="1" applyFill="1" applyBorder="1" applyAlignment="1">
      <alignment horizontal="center" vertical="center"/>
    </xf>
    <xf numFmtId="0" fontId="67" fillId="2" borderId="40" xfId="46" applyFont="1" applyFill="1" applyBorder="1" applyAlignment="1">
      <alignment horizontal="left" vertical="center" wrapText="1"/>
    </xf>
    <xf numFmtId="173" fontId="68" fillId="0" borderId="40" xfId="46" applyNumberFormat="1" applyFont="1" applyBorder="1" applyAlignment="1">
      <alignment horizontal="center" vertical="center"/>
    </xf>
    <xf numFmtId="0" fontId="66" fillId="0" borderId="0" xfId="1" applyFont="1" applyAlignment="1">
      <alignment horizontal="left" vertical="top" wrapText="1"/>
    </xf>
    <xf numFmtId="167" fontId="69" fillId="0" borderId="0" xfId="3" applyNumberFormat="1" applyFont="1" applyFill="1" applyBorder="1" applyAlignment="1">
      <alignment horizontal="center" vertical="center"/>
    </xf>
    <xf numFmtId="0" fontId="71" fillId="2" borderId="21" xfId="2" applyFont="1" applyFill="1" applyBorder="1" applyAlignment="1">
      <alignment horizontal="left" vertical="center" wrapText="1"/>
    </xf>
    <xf numFmtId="0" fontId="71" fillId="2" borderId="22" xfId="2" applyFont="1" applyFill="1" applyBorder="1" applyAlignment="1">
      <alignment horizontal="justify" vertical="center" wrapText="1"/>
    </xf>
    <xf numFmtId="0" fontId="65" fillId="2" borderId="23" xfId="2" applyFont="1" applyFill="1" applyBorder="1" applyAlignment="1">
      <alignment horizontal="justify" vertical="center" wrapText="1"/>
    </xf>
    <xf numFmtId="166" fontId="58" fillId="2" borderId="34" xfId="45" applyNumberFormat="1" applyFont="1" applyFill="1" applyBorder="1" applyAlignment="1">
      <alignment horizontal="right" vertical="center" wrapText="1"/>
    </xf>
    <xf numFmtId="0" fontId="65" fillId="0" borderId="0" xfId="2" applyFont="1" applyAlignment="1">
      <alignment horizontal="justify" vertical="center" wrapText="1"/>
    </xf>
    <xf numFmtId="166" fontId="58" fillId="0" borderId="35" xfId="45" applyNumberFormat="1" applyFont="1" applyFill="1" applyBorder="1" applyAlignment="1">
      <alignment horizontal="right" vertical="center" wrapText="1"/>
    </xf>
    <xf numFmtId="0" fontId="71" fillId="2" borderId="31" xfId="2" applyFont="1" applyFill="1" applyBorder="1" applyAlignment="1">
      <alignment horizontal="left" vertical="center" wrapText="1"/>
    </xf>
    <xf numFmtId="166" fontId="61"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1" fillId="2" borderId="46" xfId="2" applyFont="1" applyFill="1" applyBorder="1" applyAlignment="1">
      <alignment vertical="center" wrapText="1"/>
    </xf>
    <xf numFmtId="0" fontId="71" fillId="2" borderId="69" xfId="2" applyFont="1" applyFill="1" applyBorder="1" applyAlignment="1">
      <alignment vertical="center" wrapText="1"/>
    </xf>
    <xf numFmtId="9" fontId="61" fillId="2" borderId="2" xfId="48" applyFont="1" applyFill="1" applyBorder="1" applyAlignment="1">
      <alignment horizontal="right" vertical="center" wrapText="1"/>
    </xf>
    <xf numFmtId="9" fontId="61" fillId="2" borderId="22" xfId="48" applyFont="1" applyFill="1" applyBorder="1" applyAlignment="1">
      <alignment horizontal="right" vertical="center" wrapText="1"/>
    </xf>
    <xf numFmtId="0" fontId="71" fillId="0" borderId="47" xfId="2" applyFont="1" applyBorder="1" applyAlignment="1">
      <alignment horizontal="justify" vertical="center" wrapText="1"/>
    </xf>
    <xf numFmtId="9" fontId="61" fillId="0" borderId="45" xfId="48" applyFont="1" applyFill="1" applyBorder="1" applyAlignment="1">
      <alignment horizontal="right" vertical="center" wrapText="1"/>
    </xf>
    <xf numFmtId="9" fontId="61" fillId="0" borderId="2" xfId="48" applyFont="1" applyFill="1" applyBorder="1" applyAlignment="1">
      <alignment horizontal="right" vertical="center" wrapText="1"/>
    </xf>
    <xf numFmtId="9" fontId="61" fillId="0" borderId="48" xfId="48" applyFont="1" applyFill="1" applyBorder="1" applyAlignment="1">
      <alignment horizontal="right" vertical="center" wrapText="1"/>
    </xf>
    <xf numFmtId="0" fontId="71" fillId="2" borderId="59" xfId="2" applyFont="1" applyFill="1" applyBorder="1" applyAlignment="1">
      <alignment vertical="center" wrapText="1"/>
    </xf>
    <xf numFmtId="166" fontId="61" fillId="2" borderId="38" xfId="45" applyNumberFormat="1" applyFont="1" applyFill="1" applyBorder="1" applyAlignment="1">
      <alignment horizontal="right" vertical="center" wrapText="1"/>
    </xf>
    <xf numFmtId="166" fontId="61" fillId="2" borderId="34" xfId="45" applyNumberFormat="1" applyFont="1" applyFill="1" applyBorder="1" applyAlignment="1">
      <alignment horizontal="right" vertical="center" wrapText="1"/>
    </xf>
    <xf numFmtId="0" fontId="71" fillId="2" borderId="48" xfId="2" applyFont="1" applyFill="1" applyBorder="1" applyAlignment="1">
      <alignment vertical="center" wrapText="1"/>
    </xf>
    <xf numFmtId="166" fontId="61" fillId="0" borderId="47" xfId="45" applyNumberFormat="1" applyFont="1" applyFill="1" applyBorder="1" applyAlignment="1">
      <alignment horizontal="right" vertical="center" wrapText="1"/>
    </xf>
    <xf numFmtId="166" fontId="61" fillId="0" borderId="0" xfId="45" applyNumberFormat="1" applyFont="1" applyFill="1" applyBorder="1" applyAlignment="1">
      <alignment horizontal="right" vertical="center" wrapText="1"/>
    </xf>
    <xf numFmtId="0" fontId="58" fillId="2" borderId="42" xfId="0" applyFont="1" applyFill="1" applyBorder="1" applyAlignment="1">
      <alignment horizontal="center" vertical="center"/>
    </xf>
    <xf numFmtId="4" fontId="58" fillId="2" borderId="19" xfId="0" applyNumberFormat="1" applyFont="1" applyFill="1" applyBorder="1" applyAlignment="1">
      <alignment horizontal="center" vertical="center"/>
    </xf>
    <xf numFmtId="0" fontId="58" fillId="2" borderId="43" xfId="0" applyFont="1" applyFill="1" applyBorder="1" applyAlignment="1">
      <alignment horizontal="center" vertical="center"/>
    </xf>
    <xf numFmtId="164" fontId="61" fillId="2" borderId="19" xfId="0" applyNumberFormat="1" applyFont="1" applyFill="1" applyBorder="1" applyAlignment="1">
      <alignment horizontal="center" vertical="center"/>
    </xf>
    <xf numFmtId="0" fontId="61" fillId="2" borderId="36" xfId="0" applyFont="1" applyFill="1" applyBorder="1" applyAlignment="1">
      <alignment horizontal="left" vertical="center" indent="1"/>
    </xf>
    <xf numFmtId="3" fontId="61" fillId="2" borderId="33" xfId="0" applyNumberFormat="1" applyFont="1" applyFill="1" applyBorder="1" applyAlignment="1">
      <alignment horizontal="center" vertical="center"/>
    </xf>
    <xf numFmtId="3" fontId="61" fillId="2" borderId="37" xfId="0" applyNumberFormat="1" applyFont="1" applyFill="1" applyBorder="1" applyAlignment="1">
      <alignment horizontal="center" vertical="center"/>
    </xf>
    <xf numFmtId="0" fontId="61" fillId="0" borderId="47" xfId="0" applyFont="1" applyBorder="1" applyAlignment="1">
      <alignment horizontal="left" vertical="center" indent="1"/>
    </xf>
    <xf numFmtId="0" fontId="72" fillId="2" borderId="34" xfId="0" applyFont="1" applyFill="1" applyBorder="1" applyAlignment="1">
      <alignment horizontal="left" vertical="center" indent="2"/>
    </xf>
    <xf numFmtId="3" fontId="73" fillId="2" borderId="50" xfId="0" applyNumberFormat="1" applyFont="1" applyFill="1" applyBorder="1" applyAlignment="1">
      <alignment horizontal="center" vertical="center"/>
    </xf>
    <xf numFmtId="3" fontId="73" fillId="2" borderId="31" xfId="0" applyNumberFormat="1" applyFont="1" applyFill="1" applyBorder="1" applyAlignment="1">
      <alignment horizontal="center" vertical="center"/>
    </xf>
    <xf numFmtId="0" fontId="59" fillId="2" borderId="43" xfId="0" applyFont="1" applyFill="1" applyBorder="1" applyAlignment="1">
      <alignment horizontal="left" vertical="center" indent="2"/>
    </xf>
    <xf numFmtId="3" fontId="59" fillId="2" borderId="1" xfId="0" applyNumberFormat="1" applyFont="1" applyFill="1" applyBorder="1" applyAlignment="1">
      <alignment horizontal="center" vertical="center"/>
    </xf>
    <xf numFmtId="0" fontId="59" fillId="2" borderId="36" xfId="0" applyFont="1" applyFill="1" applyBorder="1" applyAlignment="1">
      <alignment horizontal="left" vertical="center" indent="2"/>
    </xf>
    <xf numFmtId="3" fontId="59" fillId="2" borderId="33" xfId="0" applyNumberFormat="1" applyFont="1" applyFill="1" applyBorder="1" applyAlignment="1">
      <alignment horizontal="center" vertical="center"/>
    </xf>
    <xf numFmtId="0" fontId="71" fillId="2" borderId="24" xfId="2" applyFont="1" applyFill="1" applyBorder="1" applyAlignment="1">
      <alignment horizontal="justify" vertical="center" wrapText="1"/>
    </xf>
    <xf numFmtId="169" fontId="61" fillId="2" borderId="24" xfId="45" applyNumberFormat="1" applyFont="1" applyFill="1" applyBorder="1" applyAlignment="1">
      <alignment horizontal="right" vertical="center" wrapText="1"/>
    </xf>
    <xf numFmtId="0" fontId="71" fillId="2" borderId="48" xfId="2" applyFont="1" applyFill="1" applyBorder="1" applyAlignment="1">
      <alignment horizontal="justify" vertical="center" wrapText="1"/>
    </xf>
    <xf numFmtId="169" fontId="61" fillId="2" borderId="31" xfId="45" applyNumberFormat="1" applyFont="1" applyFill="1" applyBorder="1" applyAlignment="1">
      <alignment horizontal="right" vertical="center" wrapText="1"/>
    </xf>
    <xf numFmtId="0" fontId="66"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1" fillId="2" borderId="45" xfId="2" applyNumberFormat="1" applyFont="1" applyFill="1" applyBorder="1" applyAlignment="1">
      <alignment horizontal="justify" vertical="center" wrapText="1"/>
    </xf>
    <xf numFmtId="171" fontId="61" fillId="2" borderId="2" xfId="45" applyNumberFormat="1" applyFont="1" applyFill="1" applyBorder="1" applyAlignment="1">
      <alignment horizontal="right" vertical="center" wrapText="1"/>
    </xf>
    <xf numFmtId="17" fontId="71" fillId="2" borderId="57" xfId="2" applyNumberFormat="1" applyFont="1" applyFill="1" applyBorder="1" applyAlignment="1">
      <alignment horizontal="justify" vertical="center" wrapText="1"/>
    </xf>
    <xf numFmtId="171" fontId="61" fillId="2" borderId="36" xfId="45" applyNumberFormat="1" applyFont="1" applyFill="1" applyBorder="1" applyAlignment="1">
      <alignment horizontal="right" vertical="center" wrapText="1"/>
    </xf>
    <xf numFmtId="171" fontId="61" fillId="2" borderId="57" xfId="45" applyNumberFormat="1" applyFont="1" applyFill="1" applyBorder="1" applyAlignment="1">
      <alignment horizontal="right" vertical="center" wrapText="1"/>
    </xf>
    <xf numFmtId="171" fontId="61" fillId="2" borderId="22" xfId="45" applyNumberFormat="1" applyFont="1" applyFill="1" applyBorder="1" applyAlignment="1">
      <alignment horizontal="right" vertical="center" wrapText="1"/>
    </xf>
    <xf numFmtId="0" fontId="74" fillId="0" borderId="58" xfId="53" applyFont="1" applyBorder="1" applyAlignment="1">
      <alignment vertical="center"/>
    </xf>
    <xf numFmtId="168" fontId="75" fillId="2" borderId="0" xfId="54" applyNumberFormat="1" applyFont="1" applyFill="1" applyBorder="1" applyAlignment="1">
      <alignment vertical="center"/>
    </xf>
    <xf numFmtId="168" fontId="75" fillId="2" borderId="0" xfId="54" applyNumberFormat="1" applyFont="1" applyFill="1" applyBorder="1"/>
    <xf numFmtId="168" fontId="75" fillId="2" borderId="0" xfId="54" applyNumberFormat="1" applyFont="1" applyFill="1"/>
    <xf numFmtId="168" fontId="75" fillId="2" borderId="60" xfId="54" applyNumberFormat="1" applyFont="1" applyFill="1" applyBorder="1"/>
    <xf numFmtId="168" fontId="75" fillId="2" borderId="35" xfId="54" applyNumberFormat="1" applyFont="1" applyFill="1" applyBorder="1"/>
    <xf numFmtId="168" fontId="75" fillId="2" borderId="32" xfId="54" applyNumberFormat="1" applyFont="1" applyFill="1" applyBorder="1"/>
    <xf numFmtId="17" fontId="71" fillId="2" borderId="0" xfId="2" applyNumberFormat="1" applyFont="1" applyFill="1" applyAlignment="1">
      <alignment horizontal="justify" vertical="center" wrapText="1"/>
    </xf>
    <xf numFmtId="171" fontId="61" fillId="2" borderId="61" xfId="45" applyNumberFormat="1" applyFont="1" applyFill="1" applyBorder="1" applyAlignment="1">
      <alignment horizontal="right" vertical="center" wrapText="1"/>
    </xf>
    <xf numFmtId="171" fontId="61" fillId="2" borderId="24" xfId="45" applyNumberFormat="1" applyFont="1" applyFill="1" applyBorder="1" applyAlignment="1">
      <alignment horizontal="right" vertical="center" wrapText="1"/>
    </xf>
    <xf numFmtId="171" fontId="61" fillId="2" borderId="62" xfId="45" applyNumberFormat="1" applyFont="1" applyFill="1" applyBorder="1" applyAlignment="1">
      <alignment horizontal="right" vertical="center" wrapText="1"/>
    </xf>
    <xf numFmtId="17" fontId="71" fillId="2" borderId="66" xfId="2" applyNumberFormat="1" applyFont="1" applyFill="1" applyBorder="1" applyAlignment="1">
      <alignment horizontal="justify" vertical="center" wrapText="1"/>
    </xf>
    <xf numFmtId="171" fontId="61" fillId="2" borderId="37" xfId="45" applyNumberFormat="1" applyFont="1" applyFill="1" applyBorder="1" applyAlignment="1">
      <alignment horizontal="right" vertical="center" wrapText="1"/>
    </xf>
    <xf numFmtId="168" fontId="75" fillId="2" borderId="63" xfId="54" applyNumberFormat="1" applyFont="1" applyFill="1" applyBorder="1" applyAlignment="1">
      <alignment vertical="center"/>
    </xf>
    <xf numFmtId="168" fontId="75" fillId="2" borderId="47" xfId="54" applyNumberFormat="1" applyFont="1" applyFill="1" applyBorder="1" applyAlignment="1">
      <alignment vertical="center"/>
    </xf>
    <xf numFmtId="168" fontId="75" fillId="2" borderId="47" xfId="54" applyNumberFormat="1" applyFont="1" applyFill="1" applyBorder="1"/>
    <xf numFmtId="168" fontId="75" fillId="2" borderId="59" xfId="54" applyNumberFormat="1" applyFont="1" applyFill="1" applyBorder="1"/>
    <xf numFmtId="168" fontId="75" fillId="2" borderId="50" xfId="54" applyNumberFormat="1" applyFont="1" applyFill="1" applyBorder="1"/>
    <xf numFmtId="0" fontId="1" fillId="37" borderId="50"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29" fillId="37" borderId="31" xfId="1" applyNumberFormat="1" applyFont="1" applyFill="1" applyBorder="1" applyAlignment="1">
      <alignment horizontal="left" vertical="center" wrapText="1"/>
    </xf>
    <xf numFmtId="0" fontId="29" fillId="37" borderId="0" xfId="1" applyFont="1" applyFill="1" applyAlignment="1">
      <alignment horizontal="center" vertical="center" wrapText="1"/>
    </xf>
    <xf numFmtId="170" fontId="59" fillId="2" borderId="31" xfId="45" applyNumberFormat="1" applyFont="1" applyFill="1" applyBorder="1" applyAlignment="1">
      <alignment horizontal="right" vertical="center" wrapText="1"/>
    </xf>
    <xf numFmtId="170" fontId="59" fillId="2" borderId="31" xfId="45" quotePrefix="1" applyNumberFormat="1" applyFont="1" applyFill="1" applyBorder="1" applyAlignment="1">
      <alignment horizontal="right" vertical="center" wrapText="1"/>
    </xf>
    <xf numFmtId="17" fontId="63" fillId="0" borderId="0" xfId="0" applyNumberFormat="1" applyFont="1" applyAlignment="1">
      <alignment horizontal="left" vertical="center"/>
    </xf>
    <xf numFmtId="0" fontId="76" fillId="0" borderId="0" xfId="0" applyFont="1"/>
    <xf numFmtId="0" fontId="63" fillId="0" borderId="0" xfId="0" applyFont="1" applyAlignment="1">
      <alignment horizontal="left" vertical="center"/>
    </xf>
    <xf numFmtId="0" fontId="63" fillId="0" borderId="0" xfId="0" applyFont="1"/>
    <xf numFmtId="40" fontId="76"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2" fillId="0" borderId="56" xfId="50" applyFont="1" applyBorder="1" applyAlignment="1">
      <alignment horizontal="center"/>
    </xf>
    <xf numFmtId="17" fontId="66" fillId="0" borderId="35" xfId="0" applyNumberFormat="1" applyFont="1" applyBorder="1" applyAlignment="1">
      <alignment horizontal="left" vertical="center"/>
    </xf>
    <xf numFmtId="0" fontId="62" fillId="0" borderId="0" xfId="50" applyFont="1"/>
    <xf numFmtId="0" fontId="66" fillId="0" borderId="0" xfId="0" applyFont="1" applyAlignment="1">
      <alignment horizontal="left" vertical="center"/>
    </xf>
    <xf numFmtId="41" fontId="58" fillId="2" borderId="2" xfId="45" applyNumberFormat="1" applyFont="1" applyFill="1" applyBorder="1" applyAlignment="1">
      <alignment horizontal="right" vertical="center" wrapText="1"/>
    </xf>
    <xf numFmtId="0" fontId="77" fillId="2" borderId="2" xfId="2" applyFont="1" applyFill="1" applyBorder="1" applyAlignment="1">
      <alignment horizontal="right" vertical="center" wrapText="1"/>
    </xf>
    <xf numFmtId="41" fontId="62" fillId="2" borderId="2" xfId="45" applyNumberFormat="1" applyFont="1" applyFill="1" applyBorder="1" applyAlignment="1">
      <alignment horizontal="right" vertical="center" wrapText="1"/>
    </xf>
    <xf numFmtId="41" fontId="58" fillId="2" borderId="22" xfId="45" applyNumberFormat="1" applyFont="1" applyFill="1" applyBorder="1" applyAlignment="1">
      <alignment horizontal="right" vertical="center" wrapText="1"/>
    </xf>
    <xf numFmtId="0" fontId="58" fillId="2" borderId="38" xfId="0" applyFont="1" applyFill="1" applyBorder="1" applyAlignment="1">
      <alignment horizontal="center" vertical="center"/>
    </xf>
    <xf numFmtId="17" fontId="62" fillId="0" borderId="0" xfId="0" applyNumberFormat="1" applyFont="1" applyAlignment="1">
      <alignment vertical="center"/>
    </xf>
    <xf numFmtId="41" fontId="61" fillId="2" borderId="2" xfId="45" applyNumberFormat="1" applyFont="1" applyFill="1" applyBorder="1" applyAlignment="1">
      <alignment horizontal="right" vertical="center" wrapText="1"/>
    </xf>
    <xf numFmtId="0" fontId="62" fillId="0" borderId="0" xfId="0" applyFont="1" applyAlignment="1">
      <alignment vertical="center"/>
    </xf>
    <xf numFmtId="0" fontId="72" fillId="0" borderId="0" xfId="0" applyFont="1" applyAlignment="1">
      <alignment vertical="center"/>
    </xf>
    <xf numFmtId="0" fontId="72" fillId="0" borderId="64" xfId="0" applyFont="1" applyBorder="1" applyAlignment="1">
      <alignment vertical="center"/>
    </xf>
    <xf numFmtId="17" fontId="62" fillId="0" borderId="0" xfId="0" applyNumberFormat="1" applyFont="1"/>
    <xf numFmtId="41" fontId="61" fillId="2" borderId="2" xfId="45" applyNumberFormat="1" applyFont="1" applyFill="1" applyBorder="1" applyAlignment="1">
      <alignment horizontal="center" vertical="center"/>
    </xf>
    <xf numFmtId="0" fontId="72" fillId="0" borderId="0" xfId="0" applyFont="1"/>
    <xf numFmtId="41" fontId="58" fillId="2" borderId="2" xfId="45" applyNumberFormat="1" applyFont="1" applyFill="1" applyBorder="1" applyAlignment="1">
      <alignment horizontal="center" vertical="center"/>
    </xf>
    <xf numFmtId="0" fontId="62" fillId="0" borderId="64" xfId="0" applyFont="1" applyBorder="1"/>
    <xf numFmtId="41" fontId="61"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78" fillId="38" borderId="18" xfId="0" applyFont="1" applyFill="1" applyBorder="1"/>
    <xf numFmtId="0" fontId="78" fillId="38" borderId="0" xfId="0" applyFont="1" applyFill="1"/>
    <xf numFmtId="0" fontId="78" fillId="38"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8" borderId="12" xfId="0" applyFont="1" applyFill="1" applyBorder="1" applyAlignment="1">
      <alignment vertical="center"/>
    </xf>
    <xf numFmtId="0" fontId="6" fillId="38" borderId="18" xfId="0" applyFont="1" applyFill="1" applyBorder="1" applyAlignment="1">
      <alignment vertical="center"/>
    </xf>
    <xf numFmtId="0" fontId="6" fillId="38" borderId="0" xfId="0" applyFont="1" applyFill="1" applyAlignment="1">
      <alignment vertical="center" wrapText="1"/>
    </xf>
    <xf numFmtId="0" fontId="6" fillId="38" borderId="20" xfId="0" applyFont="1" applyFill="1" applyBorder="1" applyAlignment="1">
      <alignment vertical="center" wrapText="1"/>
    </xf>
    <xf numFmtId="169" fontId="61" fillId="2" borderId="70" xfId="45" applyNumberFormat="1" applyFont="1" applyFill="1" applyBorder="1" applyAlignment="1">
      <alignment horizontal="right" vertical="center" wrapText="1"/>
    </xf>
    <xf numFmtId="0" fontId="61" fillId="2" borderId="15" xfId="0" applyFont="1" applyFill="1" applyBorder="1" applyAlignment="1">
      <alignment horizontal="left" vertical="center" indent="1"/>
    </xf>
    <xf numFmtId="3" fontId="61" fillId="2" borderId="65" xfId="0" applyNumberFormat="1" applyFont="1" applyFill="1" applyBorder="1" applyAlignment="1">
      <alignment horizontal="right" vertical="center"/>
    </xf>
    <xf numFmtId="3" fontId="61" fillId="2" borderId="16" xfId="0" applyNumberFormat="1" applyFont="1" applyFill="1" applyBorder="1" applyAlignment="1">
      <alignment horizontal="right" vertical="center"/>
    </xf>
    <xf numFmtId="3" fontId="59" fillId="0" borderId="19" xfId="0" applyNumberFormat="1" applyFont="1" applyBorder="1" applyAlignment="1">
      <alignment horizontal="center" vertical="center"/>
    </xf>
    <xf numFmtId="3" fontId="60" fillId="0" borderId="19" xfId="0" applyNumberFormat="1" applyFont="1" applyBorder="1" applyAlignment="1">
      <alignment horizontal="center" vertical="center"/>
    </xf>
    <xf numFmtId="169" fontId="61" fillId="2" borderId="24" xfId="45" applyNumberFormat="1" applyFont="1" applyFill="1" applyBorder="1" applyAlignment="1" applyProtection="1">
      <alignment horizontal="right" vertical="center" wrapText="1"/>
    </xf>
    <xf numFmtId="169" fontId="61" fillId="2" borderId="31" xfId="45" applyNumberFormat="1" applyFont="1" applyFill="1" applyBorder="1" applyAlignment="1" applyProtection="1">
      <alignment horizontal="right" vertical="center" wrapText="1"/>
    </xf>
    <xf numFmtId="41" fontId="61" fillId="2" borderId="22" xfId="45" applyNumberFormat="1" applyFont="1" applyFill="1" applyBorder="1" applyAlignment="1" applyProtection="1">
      <alignment horizontal="center" vertical="center"/>
    </xf>
    <xf numFmtId="41" fontId="58" fillId="2" borderId="2" xfId="45" applyNumberFormat="1" applyFont="1" applyFill="1" applyBorder="1" applyAlignment="1" applyProtection="1">
      <alignment horizontal="center" vertical="center"/>
    </xf>
    <xf numFmtId="41" fontId="61" fillId="2" borderId="2" xfId="45" applyNumberFormat="1" applyFont="1" applyFill="1" applyBorder="1" applyAlignment="1" applyProtection="1">
      <alignment horizontal="center" vertical="center"/>
    </xf>
    <xf numFmtId="3" fontId="59" fillId="39" borderId="19" xfId="0" applyNumberFormat="1" applyFont="1" applyFill="1" applyBorder="1" applyAlignment="1">
      <alignment horizontal="center" vertical="center"/>
    </xf>
    <xf numFmtId="3" fontId="60" fillId="39" borderId="19" xfId="0" applyNumberFormat="1" applyFont="1" applyFill="1" applyBorder="1" applyAlignment="1">
      <alignment horizontal="center" vertical="center"/>
    </xf>
    <xf numFmtId="174" fontId="62" fillId="0" borderId="0" xfId="0" applyNumberFormat="1" applyFont="1"/>
    <xf numFmtId="174" fontId="0" fillId="0" borderId="0" xfId="0" applyNumberFormat="1"/>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2" fillId="0" borderId="38" xfId="2" applyFont="1" applyBorder="1" applyAlignment="1">
      <alignment horizontal="justify" vertical="center" wrapText="1"/>
    </xf>
    <xf numFmtId="0" fontId="72" fillId="0" borderId="22" xfId="2" applyFont="1" applyBorder="1" applyAlignment="1">
      <alignment horizontal="justify" vertical="center" wrapText="1"/>
    </xf>
    <xf numFmtId="0" fontId="58" fillId="2" borderId="22" xfId="2" applyFont="1" applyFill="1" applyBorder="1" applyAlignment="1">
      <alignment horizontal="left" vertical="center" wrapText="1"/>
    </xf>
    <xf numFmtId="0" fontId="63" fillId="0" borderId="35" xfId="0" applyFont="1" applyBorder="1" applyAlignment="1">
      <alignment horizontal="left" vertical="center"/>
    </xf>
    <xf numFmtId="0" fontId="81" fillId="0" borderId="0" xfId="0" applyFont="1"/>
    <xf numFmtId="3" fontId="61" fillId="2" borderId="71" xfId="3" applyNumberFormat="1" applyFont="1" applyFill="1" applyBorder="1" applyAlignment="1">
      <alignment horizontal="right" vertical="center"/>
    </xf>
    <xf numFmtId="0" fontId="82" fillId="0" borderId="0" xfId="0" applyFont="1" applyAlignment="1">
      <alignment horizontal="center" vertical="center"/>
    </xf>
    <xf numFmtId="0" fontId="83" fillId="0" borderId="0" xfId="0" applyFont="1" applyProtection="1">
      <protection locked="0"/>
    </xf>
    <xf numFmtId="0" fontId="84" fillId="0" borderId="0" xfId="0" applyFont="1" applyProtection="1">
      <protection locked="0"/>
    </xf>
    <xf numFmtId="0" fontId="0" fillId="0" borderId="0" xfId="0" applyAlignment="1">
      <alignment horizontal="center"/>
    </xf>
    <xf numFmtId="3" fontId="58" fillId="2" borderId="19" xfId="0" applyNumberFormat="1" applyFont="1" applyFill="1" applyBorder="1" applyAlignment="1">
      <alignment horizontal="left" vertical="center"/>
    </xf>
    <xf numFmtId="3" fontId="61" fillId="2" borderId="1" xfId="3" applyNumberFormat="1" applyFont="1" applyFill="1" applyBorder="1" applyAlignment="1">
      <alignment horizontal="left" vertical="center"/>
    </xf>
    <xf numFmtId="3" fontId="58" fillId="2" borderId="1" xfId="3" applyNumberFormat="1" applyFont="1" applyFill="1" applyBorder="1" applyAlignment="1">
      <alignment horizontal="center" vertical="center"/>
    </xf>
    <xf numFmtId="3" fontId="61" fillId="2" borderId="1" xfId="3" applyNumberFormat="1" applyFont="1" applyFill="1" applyBorder="1" applyAlignment="1">
      <alignment horizontal="center" vertical="center"/>
    </xf>
    <xf numFmtId="0" fontId="84" fillId="0" borderId="0" xfId="0" applyFont="1" applyAlignment="1" applyProtection="1">
      <alignment horizontal="center"/>
      <protection locked="0"/>
    </xf>
    <xf numFmtId="0" fontId="83" fillId="0" borderId="0" xfId="0" applyFont="1" applyAlignment="1" applyProtection="1">
      <alignment horizontal="center"/>
      <protection locked="0"/>
    </xf>
    <xf numFmtId="167" fontId="61"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58" fillId="2" borderId="0" xfId="0" applyNumberFormat="1" applyFont="1" applyFill="1" applyAlignment="1">
      <alignment horizontal="left" vertical="center"/>
    </xf>
    <xf numFmtId="3" fontId="61" fillId="2" borderId="0" xfId="0" applyNumberFormat="1" applyFont="1" applyFill="1" applyAlignment="1">
      <alignment horizontal="left" vertical="center"/>
    </xf>
    <xf numFmtId="167" fontId="61" fillId="2" borderId="22" xfId="48" applyNumberFormat="1" applyFont="1" applyFill="1" applyBorder="1" applyAlignment="1">
      <alignment horizontal="left" vertical="center" wrapText="1"/>
    </xf>
    <xf numFmtId="167" fontId="61" fillId="2" borderId="22" xfId="48" applyNumberFormat="1" applyFont="1" applyFill="1" applyBorder="1" applyAlignment="1">
      <alignment horizontal="center" vertical="center" wrapText="1"/>
    </xf>
    <xf numFmtId="3" fontId="58" fillId="2" borderId="71" xfId="3" applyNumberFormat="1" applyFont="1" applyFill="1" applyBorder="1" applyAlignment="1">
      <alignment horizontal="center" vertical="center"/>
    </xf>
    <xf numFmtId="3" fontId="61" fillId="2" borderId="71" xfId="3" applyNumberFormat="1" applyFont="1" applyFill="1" applyBorder="1" applyAlignment="1">
      <alignment horizontal="center" vertical="center"/>
    </xf>
    <xf numFmtId="167" fontId="61" fillId="2" borderId="69" xfId="48" applyNumberFormat="1" applyFont="1" applyFill="1" applyBorder="1" applyAlignment="1">
      <alignment horizontal="center" vertical="center" wrapText="1"/>
    </xf>
    <xf numFmtId="167" fontId="61" fillId="2" borderId="57" xfId="48" applyNumberFormat="1" applyFont="1" applyFill="1" applyBorder="1" applyAlignment="1">
      <alignment horizontal="center" vertical="center" wrapText="1"/>
    </xf>
    <xf numFmtId="3" fontId="61" fillId="2" borderId="1" xfId="0" applyNumberFormat="1" applyFont="1" applyFill="1" applyBorder="1" applyAlignment="1">
      <alignment horizontal="center" vertical="center"/>
    </xf>
    <xf numFmtId="167" fontId="61" fillId="2" borderId="37" xfId="48" applyNumberFormat="1" applyFont="1" applyFill="1" applyBorder="1" applyAlignment="1">
      <alignment horizontal="center" vertical="center" wrapText="1"/>
    </xf>
    <xf numFmtId="167" fontId="61" fillId="2" borderId="19" xfId="48" applyNumberFormat="1" applyFont="1" applyFill="1" applyBorder="1" applyAlignment="1">
      <alignment horizontal="center" vertical="center"/>
    </xf>
    <xf numFmtId="3" fontId="58" fillId="40" borderId="19" xfId="0" applyNumberFormat="1" applyFont="1" applyFill="1" applyBorder="1" applyAlignment="1">
      <alignment horizontal="center" vertical="center"/>
    </xf>
    <xf numFmtId="3" fontId="58" fillId="40" borderId="1" xfId="0" applyNumberFormat="1" applyFont="1" applyFill="1" applyBorder="1" applyAlignment="1">
      <alignment horizontal="center" vertical="center"/>
    </xf>
    <xf numFmtId="167" fontId="61" fillId="2" borderId="71" xfId="48" applyNumberFormat="1" applyFont="1" applyFill="1" applyBorder="1" applyAlignment="1">
      <alignment horizontal="center" vertical="center"/>
    </xf>
    <xf numFmtId="3" fontId="58" fillId="0" borderId="1" xfId="3" applyNumberFormat="1" applyFont="1" applyFill="1" applyBorder="1" applyAlignment="1">
      <alignment horizontal="center" vertical="center"/>
    </xf>
    <xf numFmtId="3" fontId="83" fillId="0" borderId="0" xfId="0" applyNumberFormat="1" applyFont="1" applyAlignment="1" applyProtection="1">
      <alignment horizontal="center"/>
      <protection locked="0"/>
    </xf>
    <xf numFmtId="0" fontId="35" fillId="0" borderId="0" xfId="50" applyAlignment="1">
      <alignment horizontal="center"/>
    </xf>
    <xf numFmtId="166" fontId="61" fillId="39" borderId="2" xfId="45" applyNumberFormat="1" applyFont="1" applyFill="1" applyBorder="1" applyAlignment="1">
      <alignment horizontal="right" vertical="center" wrapText="1"/>
    </xf>
    <xf numFmtId="0" fontId="63" fillId="0" borderId="0" xfId="47" applyFont="1" applyFill="1" applyBorder="1" applyAlignment="1">
      <alignment vertical="center"/>
    </xf>
    <xf numFmtId="43" fontId="84" fillId="0" borderId="0" xfId="0" applyNumberFormat="1" applyFont="1" applyAlignment="1" applyProtection="1">
      <alignment horizontal="center"/>
      <protection locked="0"/>
    </xf>
    <xf numFmtId="0" fontId="58" fillId="40" borderId="19" xfId="0" applyFont="1" applyFill="1" applyBorder="1" applyAlignment="1">
      <alignment horizontal="center" vertical="center"/>
    </xf>
    <xf numFmtId="166" fontId="61" fillId="2" borderId="45" xfId="45" applyNumberFormat="1" applyFont="1" applyFill="1" applyBorder="1" applyAlignment="1">
      <alignment horizontal="right" vertical="center" wrapText="1"/>
    </xf>
    <xf numFmtId="166" fontId="62" fillId="0" borderId="0" xfId="0" applyNumberFormat="1" applyFont="1"/>
    <xf numFmtId="0" fontId="72" fillId="2" borderId="22" xfId="2" applyFont="1" applyFill="1" applyBorder="1" applyAlignment="1">
      <alignment horizontal="left" vertical="center" wrapText="1"/>
    </xf>
    <xf numFmtId="0" fontId="70" fillId="0" borderId="0" xfId="0" applyFont="1" applyAlignment="1">
      <alignment vertical="center"/>
    </xf>
    <xf numFmtId="3" fontId="5" fillId="0" borderId="0" xfId="0" applyNumberFormat="1" applyFont="1" applyAlignment="1">
      <alignment horizontal="center"/>
    </xf>
    <xf numFmtId="3" fontId="61" fillId="0" borderId="1" xfId="3" applyNumberFormat="1" applyFont="1" applyFill="1" applyBorder="1" applyAlignment="1">
      <alignment horizontal="center" vertical="center"/>
    </xf>
    <xf numFmtId="175" fontId="61" fillId="2" borderId="19" xfId="3" applyNumberFormat="1" applyFont="1" applyFill="1" applyBorder="1" applyAlignment="1">
      <alignment horizontal="center" vertical="center"/>
    </xf>
    <xf numFmtId="167" fontId="61" fillId="0" borderId="1" xfId="48" applyNumberFormat="1" applyFont="1" applyFill="1" applyBorder="1" applyAlignment="1">
      <alignment horizontal="center" vertical="center"/>
    </xf>
    <xf numFmtId="0" fontId="87" fillId="41" borderId="0" xfId="1" applyFont="1" applyFill="1" applyAlignment="1">
      <alignment horizontal="center" vertical="center" wrapText="1"/>
    </xf>
    <xf numFmtId="3" fontId="65" fillId="42" borderId="72" xfId="0" applyNumberFormat="1" applyFont="1" applyFill="1" applyBorder="1" applyAlignment="1">
      <alignment horizontal="center" vertical="center"/>
    </xf>
    <xf numFmtId="3" fontId="88" fillId="42" borderId="72" xfId="0" applyNumberFormat="1" applyFont="1" applyFill="1" applyBorder="1" applyAlignment="1">
      <alignment horizontal="center" vertical="center"/>
    </xf>
    <xf numFmtId="3" fontId="69" fillId="42" borderId="72" xfId="0" applyNumberFormat="1" applyFont="1" applyFill="1" applyBorder="1" applyAlignment="1">
      <alignment horizontal="center" vertical="center"/>
    </xf>
    <xf numFmtId="3" fontId="71" fillId="42" borderId="72" xfId="0" applyNumberFormat="1" applyFont="1" applyFill="1" applyBorder="1" applyAlignment="1">
      <alignment horizontal="center" vertical="center"/>
    </xf>
    <xf numFmtId="3" fontId="71" fillId="42" borderId="72" xfId="3" applyNumberFormat="1" applyFont="1" applyFill="1" applyBorder="1" applyAlignment="1">
      <alignment horizontal="center" vertical="center"/>
    </xf>
    <xf numFmtId="3" fontId="65" fillId="42" borderId="72" xfId="3" applyNumberFormat="1" applyFont="1" applyFill="1" applyBorder="1" applyAlignment="1">
      <alignment horizontal="center" vertical="center"/>
    </xf>
    <xf numFmtId="3" fontId="65" fillId="42" borderId="73" xfId="0" applyNumberFormat="1" applyFont="1" applyFill="1" applyBorder="1" applyAlignment="1">
      <alignment horizontal="center" vertical="center"/>
    </xf>
    <xf numFmtId="175" fontId="84" fillId="0" borderId="0" xfId="0" applyNumberFormat="1" applyFont="1" applyAlignment="1" applyProtection="1">
      <alignment horizontal="center"/>
      <protection locked="0"/>
    </xf>
    <xf numFmtId="41" fontId="0" fillId="0" borderId="0" xfId="0" applyNumberFormat="1"/>
    <xf numFmtId="0" fontId="71" fillId="2" borderId="46" xfId="2" applyFont="1" applyFill="1" applyBorder="1" applyAlignment="1">
      <alignment horizontal="left" vertical="center" wrapText="1"/>
    </xf>
    <xf numFmtId="0" fontId="65" fillId="2" borderId="48" xfId="2" applyFont="1" applyFill="1" applyBorder="1" applyAlignment="1">
      <alignment horizontal="left" vertical="center" wrapText="1"/>
    </xf>
    <xf numFmtId="0" fontId="0" fillId="0" borderId="74" xfId="0" applyBorder="1"/>
    <xf numFmtId="17" fontId="71" fillId="2" borderId="24" xfId="2" applyNumberFormat="1" applyFont="1" applyFill="1" applyBorder="1" applyAlignment="1">
      <alignment horizontal="justify" vertical="center" wrapText="1"/>
    </xf>
    <xf numFmtId="9" fontId="61" fillId="2" borderId="24" xfId="48" applyFont="1" applyFill="1" applyBorder="1" applyAlignment="1">
      <alignment horizontal="center" vertical="center" wrapText="1"/>
    </xf>
    <xf numFmtId="9" fontId="61" fillId="2" borderId="24" xfId="48" applyFont="1" applyFill="1" applyBorder="1" applyAlignment="1" applyProtection="1">
      <alignment horizontal="center" vertical="center" wrapText="1"/>
    </xf>
    <xf numFmtId="9" fontId="61" fillId="2" borderId="70" xfId="48" applyFont="1" applyFill="1" applyBorder="1" applyAlignment="1">
      <alignment horizontal="left" vertical="center" wrapText="1"/>
    </xf>
    <xf numFmtId="9" fontId="61" fillId="2" borderId="70" xfId="48" applyFont="1" applyFill="1" applyBorder="1" applyAlignment="1">
      <alignment horizontal="center" vertical="center" wrapText="1"/>
    </xf>
    <xf numFmtId="9" fontId="61" fillId="2" borderId="70" xfId="48" applyFont="1" applyFill="1" applyBorder="1" applyAlignment="1" applyProtection="1">
      <alignment horizontal="center" vertical="center" wrapText="1"/>
    </xf>
    <xf numFmtId="169" fontId="4" fillId="2" borderId="75" xfId="45" applyNumberFormat="1" applyFont="1" applyFill="1" applyBorder="1" applyAlignment="1">
      <alignment horizontal="right" vertical="center" wrapText="1"/>
    </xf>
    <xf numFmtId="169" fontId="4" fillId="2" borderId="76" xfId="45" applyNumberFormat="1" applyFont="1" applyFill="1" applyBorder="1" applyAlignment="1">
      <alignment horizontal="right" vertical="center" wrapText="1"/>
    </xf>
    <xf numFmtId="169" fontId="4" fillId="2" borderId="77" xfId="45" applyNumberFormat="1" applyFont="1" applyFill="1" applyBorder="1" applyAlignment="1">
      <alignment horizontal="right" vertical="center" wrapText="1"/>
    </xf>
    <xf numFmtId="169" fontId="4" fillId="2" borderId="75" xfId="45" applyNumberFormat="1" applyFont="1" applyFill="1" applyBorder="1" applyAlignment="1" applyProtection="1">
      <alignment horizontal="right" vertical="center" wrapText="1"/>
    </xf>
    <xf numFmtId="169" fontId="61" fillId="2" borderId="79" xfId="45" applyNumberFormat="1" applyFont="1" applyFill="1" applyBorder="1" applyAlignment="1">
      <alignment horizontal="right" vertical="center" wrapText="1"/>
    </xf>
    <xf numFmtId="169" fontId="61" fillId="2" borderId="78" xfId="45" applyNumberFormat="1" applyFont="1" applyFill="1" applyBorder="1" applyAlignment="1">
      <alignment horizontal="right" vertical="center" wrapText="1"/>
    </xf>
    <xf numFmtId="41" fontId="58" fillId="2" borderId="69" xfId="45" applyNumberFormat="1" applyFont="1" applyFill="1" applyBorder="1" applyAlignment="1">
      <alignment horizontal="right" vertical="center" wrapText="1"/>
    </xf>
    <xf numFmtId="0" fontId="52" fillId="2" borderId="0" xfId="2" applyFont="1" applyFill="1" applyAlignment="1">
      <alignment horizontal="left" vertical="center" wrapText="1"/>
    </xf>
    <xf numFmtId="41" fontId="58" fillId="2" borderId="81" xfId="45" applyNumberFormat="1" applyFont="1" applyFill="1" applyBorder="1" applyAlignment="1">
      <alignment horizontal="right" vertical="center" wrapText="1"/>
    </xf>
    <xf numFmtId="41" fontId="58" fillId="2" borderId="82" xfId="45" applyNumberFormat="1" applyFont="1" applyFill="1" applyBorder="1" applyAlignment="1">
      <alignment horizontal="right" vertical="center" wrapText="1"/>
    </xf>
    <xf numFmtId="41" fontId="61" fillId="2" borderId="80" xfId="45" applyNumberFormat="1" applyFont="1" applyFill="1" applyBorder="1" applyAlignment="1" applyProtection="1">
      <alignment horizontal="center" vertical="center"/>
    </xf>
    <xf numFmtId="41" fontId="58" fillId="2" borderId="80" xfId="45" applyNumberFormat="1" applyFont="1" applyFill="1" applyBorder="1" applyAlignment="1" applyProtection="1">
      <alignment horizontal="center" vertical="center"/>
    </xf>
    <xf numFmtId="0" fontId="0" fillId="0" borderId="83" xfId="0" applyBorder="1"/>
    <xf numFmtId="3" fontId="58" fillId="2" borderId="28" xfId="0" applyNumberFormat="1" applyFont="1" applyFill="1" applyBorder="1" applyAlignment="1">
      <alignment horizontal="right" vertical="center"/>
    </xf>
    <xf numFmtId="3" fontId="58" fillId="40" borderId="0" xfId="0" applyNumberFormat="1" applyFont="1" applyFill="1" applyAlignment="1">
      <alignment horizontal="center" vertical="center"/>
    </xf>
    <xf numFmtId="3" fontId="58" fillId="2" borderId="0" xfId="0" applyNumberFormat="1" applyFont="1" applyFill="1" applyAlignment="1">
      <alignment horizontal="center" vertical="center"/>
    </xf>
    <xf numFmtId="3" fontId="61" fillId="2" borderId="0" xfId="3" applyNumberFormat="1" applyFont="1" applyFill="1" applyBorder="1" applyAlignment="1">
      <alignment horizontal="center" vertical="center"/>
    </xf>
    <xf numFmtId="3" fontId="58" fillId="2" borderId="0" xfId="3" applyNumberFormat="1" applyFont="1" applyFill="1" applyBorder="1" applyAlignment="1">
      <alignment horizontal="center" vertical="center"/>
    </xf>
    <xf numFmtId="167" fontId="61" fillId="2" borderId="0" xfId="48" applyNumberFormat="1" applyFont="1" applyFill="1" applyBorder="1" applyAlignment="1">
      <alignment horizontal="center" vertical="center"/>
    </xf>
    <xf numFmtId="3" fontId="61" fillId="2" borderId="0" xfId="0" applyNumberFormat="1" applyFont="1" applyFill="1" applyAlignment="1">
      <alignment horizontal="center" vertical="center"/>
    </xf>
    <xf numFmtId="167" fontId="61" fillId="2" borderId="66" xfId="48" applyNumberFormat="1" applyFont="1" applyFill="1" applyBorder="1" applyAlignment="1">
      <alignment horizontal="center" vertical="center" wrapText="1"/>
    </xf>
    <xf numFmtId="0" fontId="58" fillId="40" borderId="1" xfId="0" applyFont="1" applyFill="1" applyBorder="1" applyAlignment="1">
      <alignment horizontal="center" vertical="center"/>
    </xf>
    <xf numFmtId="177" fontId="61" fillId="2" borderId="2" xfId="45" applyNumberFormat="1" applyFont="1" applyFill="1" applyBorder="1" applyAlignment="1">
      <alignment horizontal="right" vertical="center" wrapText="1"/>
    </xf>
    <xf numFmtId="176" fontId="62" fillId="0" borderId="44" xfId="2" applyNumberFormat="1" applyFont="1" applyBorder="1" applyAlignment="1">
      <alignment horizontal="justify" vertical="center" wrapText="1"/>
    </xf>
    <xf numFmtId="0" fontId="91" fillId="0" borderId="49" xfId="2" applyFont="1" applyBorder="1" applyAlignment="1">
      <alignment horizontal="justify" vertical="center" wrapText="1"/>
    </xf>
    <xf numFmtId="3" fontId="61" fillId="0" borderId="19" xfId="3" applyNumberFormat="1" applyFont="1" applyFill="1" applyBorder="1" applyAlignment="1">
      <alignment horizontal="center" vertical="center"/>
    </xf>
    <xf numFmtId="0" fontId="0" fillId="0" borderId="84" xfId="0" applyBorder="1"/>
    <xf numFmtId="43" fontId="37" fillId="2" borderId="0" xfId="68" applyFont="1" applyFill="1"/>
    <xf numFmtId="0" fontId="92" fillId="0" borderId="0" xfId="2" applyFont="1" applyAlignment="1">
      <alignment horizontal="left" vertical="center" wrapText="1"/>
    </xf>
    <xf numFmtId="164" fontId="93" fillId="0" borderId="0" xfId="45" applyNumberFormat="1" applyFont="1" applyBorder="1" applyAlignment="1">
      <alignment horizontal="left" vertical="center" wrapText="1"/>
    </xf>
    <xf numFmtId="164" fontId="61" fillId="2" borderId="2" xfId="45" applyNumberFormat="1" applyFont="1" applyFill="1" applyBorder="1" applyAlignment="1">
      <alignment horizontal="right" vertical="center" wrapText="1"/>
    </xf>
    <xf numFmtId="0" fontId="58" fillId="40" borderId="0" xfId="0" applyFont="1" applyFill="1" applyAlignment="1">
      <alignment horizontal="center" vertical="center"/>
    </xf>
    <xf numFmtId="167" fontId="58" fillId="2" borderId="0" xfId="0" applyNumberFormat="1" applyFont="1" applyFill="1" applyAlignment="1">
      <alignment horizontal="left" vertical="center"/>
    </xf>
    <xf numFmtId="3" fontId="58" fillId="0" borderId="13" xfId="0" applyNumberFormat="1" applyFont="1" applyBorder="1" applyAlignment="1">
      <alignment horizontal="right" vertical="center"/>
    </xf>
    <xf numFmtId="3" fontId="61" fillId="0" borderId="28" xfId="3" applyNumberFormat="1" applyFont="1" applyFill="1" applyBorder="1" applyAlignment="1">
      <alignment horizontal="right" vertical="center"/>
    </xf>
    <xf numFmtId="166" fontId="58" fillId="43" borderId="2" xfId="45" applyNumberFormat="1" applyFont="1" applyFill="1" applyBorder="1" applyAlignment="1">
      <alignment horizontal="right" vertical="center" wrapText="1"/>
    </xf>
    <xf numFmtId="166" fontId="58" fillId="43" borderId="36" xfId="45" applyNumberFormat="1" applyFont="1" applyFill="1" applyBorder="1" applyAlignment="1">
      <alignment horizontal="right" vertical="center" wrapText="1"/>
    </xf>
    <xf numFmtId="176" fontId="62" fillId="0" borderId="0" xfId="0" applyNumberFormat="1" applyFont="1"/>
    <xf numFmtId="178" fontId="62" fillId="0" borderId="0" xfId="0" applyNumberFormat="1" applyFont="1"/>
    <xf numFmtId="0" fontId="72" fillId="0" borderId="86" xfId="2" applyFont="1" applyBorder="1" applyAlignment="1">
      <alignment horizontal="justify" vertical="center" wrapText="1"/>
    </xf>
    <xf numFmtId="0" fontId="62" fillId="0" borderId="84" xfId="2" applyFont="1" applyBorder="1" applyAlignment="1">
      <alignment horizontal="right" vertical="center" wrapText="1"/>
    </xf>
    <xf numFmtId="0" fontId="62" fillId="0" borderId="87" xfId="2" applyFont="1" applyBorder="1" applyAlignment="1">
      <alignment horizontal="right" vertical="center" wrapText="1"/>
    </xf>
    <xf numFmtId="0" fontId="62" fillId="0" borderId="88" xfId="2" applyFont="1" applyBorder="1" applyAlignment="1">
      <alignment horizontal="justify" vertical="center" wrapText="1"/>
    </xf>
    <xf numFmtId="166" fontId="94" fillId="0" borderId="2" xfId="45" applyNumberFormat="1" applyFont="1" applyFill="1" applyBorder="1" applyAlignment="1">
      <alignment horizontal="right" vertical="center" wrapText="1"/>
    </xf>
    <xf numFmtId="166" fontId="61" fillId="2" borderId="85" xfId="45" applyNumberFormat="1" applyFont="1" applyFill="1" applyBorder="1" applyAlignment="1">
      <alignment horizontal="right" vertical="center" wrapText="1"/>
    </xf>
    <xf numFmtId="166" fontId="61" fillId="2" borderId="84" xfId="45" applyNumberFormat="1" applyFont="1" applyFill="1" applyBorder="1" applyAlignment="1">
      <alignment horizontal="right" vertical="center" wrapText="1"/>
    </xf>
    <xf numFmtId="0" fontId="62" fillId="0" borderId="89" xfId="2" applyFont="1" applyBorder="1" applyAlignment="1">
      <alignment horizontal="right" vertical="center" wrapText="1"/>
    </xf>
    <xf numFmtId="0" fontId="62" fillId="0" borderId="90" xfId="2" applyFont="1" applyBorder="1" applyAlignment="1">
      <alignment horizontal="right" vertical="center" wrapText="1"/>
    </xf>
    <xf numFmtId="166" fontId="58" fillId="43" borderId="86" xfId="45" applyNumberFormat="1" applyFont="1" applyFill="1" applyBorder="1" applyAlignment="1">
      <alignment horizontal="right" vertical="center" wrapText="1"/>
    </xf>
    <xf numFmtId="0" fontId="64" fillId="0" borderId="49" xfId="2" applyFont="1" applyBorder="1" applyAlignment="1">
      <alignment horizontal="justify" vertical="center" wrapText="1"/>
    </xf>
    <xf numFmtId="176" fontId="0" fillId="0" borderId="0" xfId="0" applyNumberFormat="1"/>
    <xf numFmtId="174" fontId="58" fillId="43" borderId="2" xfId="45" applyNumberFormat="1" applyFont="1" applyFill="1" applyBorder="1" applyAlignment="1">
      <alignment horizontal="right" vertical="center" wrapText="1"/>
    </xf>
    <xf numFmtId="174" fontId="61" fillId="2" borderId="2" xfId="45" applyNumberFormat="1" applyFont="1" applyFill="1" applyBorder="1" applyAlignment="1">
      <alignment horizontal="right" vertical="center" wrapText="1"/>
    </xf>
    <xf numFmtId="174" fontId="58" fillId="43" borderId="36" xfId="45" applyNumberFormat="1" applyFont="1" applyFill="1" applyBorder="1" applyAlignment="1">
      <alignment horizontal="right" vertical="center" wrapText="1"/>
    </xf>
    <xf numFmtId="174" fontId="62" fillId="0" borderId="66" xfId="0" applyNumberFormat="1" applyFont="1" applyBorder="1"/>
    <xf numFmtId="174" fontId="62" fillId="0" borderId="74" xfId="0" applyNumberFormat="1" applyFont="1" applyBorder="1"/>
    <xf numFmtId="174" fontId="58" fillId="2" borderId="22" xfId="45" applyNumberFormat="1" applyFont="1" applyFill="1" applyBorder="1" applyAlignment="1">
      <alignment horizontal="right" vertical="center" wrapText="1"/>
    </xf>
    <xf numFmtId="174" fontId="58" fillId="43" borderId="86" xfId="45" applyNumberFormat="1" applyFont="1" applyFill="1" applyBorder="1" applyAlignment="1">
      <alignment horizontal="right" vertical="center" wrapText="1"/>
    </xf>
    <xf numFmtId="174" fontId="61" fillId="2" borderId="22" xfId="45" applyNumberFormat="1" applyFont="1" applyFill="1" applyBorder="1" applyAlignment="1">
      <alignment horizontal="right" vertical="center" wrapText="1"/>
    </xf>
    <xf numFmtId="176" fontId="62" fillId="0" borderId="83" xfId="2" applyNumberFormat="1" applyFont="1" applyBorder="1" applyAlignment="1">
      <alignment horizontal="justify" vertical="center" wrapText="1"/>
    </xf>
    <xf numFmtId="176" fontId="62" fillId="0" borderId="91" xfId="2" applyNumberFormat="1" applyFont="1" applyBorder="1" applyAlignment="1">
      <alignment horizontal="justify" vertical="center" wrapText="1"/>
    </xf>
    <xf numFmtId="176" fontId="62" fillId="0" borderId="92" xfId="2" applyNumberFormat="1" applyFont="1" applyBorder="1" applyAlignment="1">
      <alignment horizontal="justify" vertical="center" wrapText="1"/>
    </xf>
    <xf numFmtId="176" fontId="62" fillId="0" borderId="93" xfId="2" applyNumberFormat="1" applyFont="1" applyBorder="1" applyAlignment="1">
      <alignment horizontal="justify" vertical="center" wrapText="1"/>
    </xf>
    <xf numFmtId="176" fontId="62" fillId="0" borderId="94" xfId="2" applyNumberFormat="1" applyFont="1" applyBorder="1" applyAlignment="1">
      <alignment horizontal="justify" vertical="center" wrapText="1"/>
    </xf>
    <xf numFmtId="176" fontId="62" fillId="0" borderId="95" xfId="2" applyNumberFormat="1" applyFont="1" applyBorder="1" applyAlignment="1">
      <alignment horizontal="justify" vertical="center" wrapText="1"/>
    </xf>
    <xf numFmtId="176" fontId="62" fillId="0" borderId="96" xfId="2" applyNumberFormat="1" applyFont="1" applyBorder="1" applyAlignment="1">
      <alignment horizontal="justify" vertical="center" wrapText="1"/>
    </xf>
    <xf numFmtId="176" fontId="62" fillId="0" borderId="97" xfId="2" applyNumberFormat="1" applyFont="1" applyBorder="1" applyAlignment="1">
      <alignment horizontal="justify" vertical="center" wrapText="1"/>
    </xf>
    <xf numFmtId="0" fontId="90" fillId="0" borderId="0" xfId="2" applyFont="1" applyAlignment="1">
      <alignment horizontal="left" vertical="center" wrapText="1"/>
    </xf>
    <xf numFmtId="0" fontId="60" fillId="0" borderId="0" xfId="0" applyFont="1"/>
    <xf numFmtId="0" fontId="92" fillId="0" borderId="98" xfId="2" applyFont="1" applyBorder="1" applyAlignment="1">
      <alignment horizontal="left" vertical="center" wrapText="1"/>
    </xf>
    <xf numFmtId="164" fontId="93" fillId="0" borderId="99" xfId="45" applyNumberFormat="1" applyFont="1" applyBorder="1" applyAlignment="1">
      <alignment horizontal="left" vertical="center" wrapText="1"/>
    </xf>
    <xf numFmtId="0" fontId="30" fillId="34" borderId="0" xfId="0" applyFont="1" applyFill="1" applyAlignment="1">
      <alignment horizontal="right"/>
    </xf>
    <xf numFmtId="0" fontId="3" fillId="34" borderId="0" xfId="0" applyFont="1" applyFill="1" applyAlignment="1">
      <alignment horizontal="center" vertical="center"/>
    </xf>
    <xf numFmtId="0" fontId="31" fillId="34" borderId="0" xfId="0" applyFont="1" applyFill="1" applyAlignment="1">
      <alignment horizontal="justify" vertical="justify" wrapText="1"/>
    </xf>
    <xf numFmtId="0" fontId="31" fillId="34" borderId="54" xfId="0" applyFont="1" applyFill="1" applyBorder="1" applyAlignment="1">
      <alignment horizontal="justify" vertical="justify" wrapText="1"/>
    </xf>
    <xf numFmtId="0" fontId="31" fillId="34" borderId="53" xfId="0" applyFont="1" applyFill="1" applyBorder="1" applyAlignment="1">
      <alignment horizontal="justify" vertical="justify" wrapText="1"/>
    </xf>
    <xf numFmtId="0" fontId="31" fillId="34" borderId="55" xfId="0" applyFont="1" applyFill="1" applyBorder="1" applyAlignment="1">
      <alignment horizontal="justify" vertical="justify" wrapText="1"/>
    </xf>
    <xf numFmtId="0" fontId="45" fillId="34" borderId="0" xfId="0" applyFont="1" applyFill="1" applyAlignment="1">
      <alignment horizontal="center" vertical="center"/>
    </xf>
    <xf numFmtId="0" fontId="63" fillId="0" borderId="0" xfId="1" applyFont="1" applyAlignment="1">
      <alignment horizontal="left" wrapText="1"/>
    </xf>
    <xf numFmtId="0" fontId="63" fillId="0" borderId="0" xfId="1" applyFont="1" applyAlignment="1">
      <alignment horizontal="right" wrapText="1"/>
    </xf>
    <xf numFmtId="0" fontId="47" fillId="0" borderId="0" xfId="1" applyFont="1" applyAlignment="1">
      <alignment horizontal="left" wrapText="1"/>
    </xf>
    <xf numFmtId="0" fontId="1" fillId="37" borderId="0" xfId="1" applyFont="1" applyFill="1" applyAlignment="1">
      <alignment horizontal="center" vertical="center" wrapText="1"/>
    </xf>
    <xf numFmtId="0" fontId="27" fillId="0" borderId="0" xfId="0" applyFont="1" applyAlignment="1">
      <alignment horizontal="center" vertical="center" textRotation="90"/>
    </xf>
    <xf numFmtId="17" fontId="63" fillId="0" borderId="0" xfId="50" applyNumberFormat="1" applyFont="1" applyAlignment="1">
      <alignment horizontal="left" vertical="top" wrapText="1"/>
    </xf>
    <xf numFmtId="0" fontId="22" fillId="0" borderId="0" xfId="50" applyFont="1" applyAlignment="1">
      <alignment horizontal="center"/>
    </xf>
    <xf numFmtId="0" fontId="28" fillId="2" borderId="0" xfId="47" applyFill="1" applyBorder="1" applyAlignment="1">
      <alignment horizontal="left" vertical="center" wrapText="1"/>
    </xf>
    <xf numFmtId="17" fontId="1" fillId="37" borderId="0" xfId="1" applyNumberFormat="1" applyFont="1" applyFill="1" applyAlignment="1">
      <alignment horizontal="center" vertical="center" wrapText="1"/>
    </xf>
    <xf numFmtId="17" fontId="1" fillId="36"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3" fillId="0" borderId="0" xfId="0" applyFont="1" applyAlignment="1">
      <alignment horizontal="left" vertical="center"/>
    </xf>
    <xf numFmtId="0" fontId="29" fillId="37" borderId="32" xfId="1" applyFont="1" applyFill="1" applyBorder="1" applyAlignment="1">
      <alignment horizontal="center" vertical="center" wrapText="1"/>
    </xf>
    <xf numFmtId="0" fontId="29" fillId="37" borderId="19" xfId="1" applyFont="1" applyFill="1" applyBorder="1" applyAlignment="1">
      <alignment horizontal="center" vertical="center" wrapText="1"/>
    </xf>
    <xf numFmtId="0" fontId="29" fillId="37" borderId="31" xfId="1" applyFont="1" applyFill="1" applyBorder="1" applyAlignment="1">
      <alignment horizontal="center" vertical="center" wrapText="1"/>
    </xf>
    <xf numFmtId="17" fontId="63" fillId="0" borderId="0" xfId="0" applyNumberFormat="1" applyFont="1" applyAlignment="1">
      <alignment horizontal="center"/>
    </xf>
    <xf numFmtId="0" fontId="63" fillId="0" borderId="0" xfId="0" applyFont="1" applyAlignment="1">
      <alignment horizontal="center"/>
    </xf>
    <xf numFmtId="0" fontId="49" fillId="0" borderId="0" xfId="0" applyFont="1" applyAlignment="1">
      <alignment horizontal="center"/>
    </xf>
    <xf numFmtId="0" fontId="48"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0"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43" fillId="0" borderId="0" xfId="0" applyFont="1" applyAlignment="1">
      <alignment horizontal="center" vertical="center"/>
    </xf>
    <xf numFmtId="3" fontId="60" fillId="44" borderId="19" xfId="0" applyNumberFormat="1" applyFont="1" applyFill="1" applyBorder="1" applyAlignment="1">
      <alignment horizontal="center" vertical="center"/>
    </xf>
    <xf numFmtId="3" fontId="59" fillId="44" borderId="19" xfId="0" applyNumberFormat="1" applyFont="1" applyFill="1" applyBorder="1" applyAlignment="1">
      <alignment horizontal="center" vertical="center"/>
    </xf>
    <xf numFmtId="0" fontId="60" fillId="0" borderId="100" xfId="0" applyFont="1" applyBorder="1" applyAlignment="1">
      <alignment horizontal="left" wrapText="1"/>
    </xf>
    <xf numFmtId="0" fontId="60" fillId="0" borderId="101" xfId="0" applyFont="1" applyBorder="1" applyAlignment="1">
      <alignment horizontal="left" wrapText="1"/>
    </xf>
  </cellXfs>
  <cellStyles count="69">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rmal 7" xfId="66" xr:uid="{7A7E45D3-1D41-460C-8FBF-5EFC169EF264}"/>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Porcentagem 6" xfId="67" xr:uid="{D6B84D1B-4AF1-40C8-B1F0-F439CF13EE15}"/>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 name="Vírgula 9" xfId="68" xr:uid="{854619F7-1D73-4A96-A59E-0AB6E5B36E9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54565B"/>
      <color rgb="FFD8D9DB"/>
      <color rgb="FFFFFF99"/>
      <color rgb="FFEC00D6"/>
      <color rgb="FFEC1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0531" y="87925"/>
          <a:ext cx="1062175" cy="1231901"/>
        </a:xfrm>
        <a:prstGeom prst="rect">
          <a:avLst/>
        </a:prstGeom>
      </xdr:spPr>
    </xdr:pic>
    <xdr:clientData/>
  </xdr:twoCellAnchor>
  <xdr:twoCellAnchor>
    <xdr:from>
      <xdr:col>8</xdr:col>
      <xdr:colOff>0</xdr:colOff>
      <xdr:row>0</xdr:row>
      <xdr:rowOff>0</xdr:rowOff>
    </xdr:from>
    <xdr:to>
      <xdr:col>9</xdr:col>
      <xdr:colOff>571500</xdr:colOff>
      <xdr:row>13</xdr:row>
      <xdr:rowOff>22087</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947478" y="0"/>
          <a:ext cx="1189935" cy="2457174"/>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1422464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1744613</xdr:colOff>
      <xdr:row>1</xdr:row>
      <xdr:rowOff>30842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oneCellAnchor>
    <xdr:from>
      <xdr:col>46</xdr:col>
      <xdr:colOff>493058</xdr:colOff>
      <xdr:row>3</xdr:row>
      <xdr:rowOff>0</xdr:rowOff>
    </xdr:from>
    <xdr:ext cx="312393" cy="248851"/>
    <xdr:sp macro="" textlink="">
      <xdr:nvSpPr>
        <xdr:cNvPr id="3" name="CaixaDeTexto 2">
          <a:extLst>
            <a:ext uri="{FF2B5EF4-FFF2-40B4-BE49-F238E27FC236}">
              <a16:creationId xmlns:a16="http://schemas.microsoft.com/office/drawing/2014/main" id="{F358A906-EF73-0A64-EFDD-BF18D85D7411}"/>
            </a:ext>
          </a:extLst>
        </xdr:cNvPr>
        <xdr:cNvSpPr txBox="1"/>
      </xdr:nvSpPr>
      <xdr:spPr>
        <a:xfrm>
          <a:off x="3018117" y="851647"/>
          <a:ext cx="3123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000">
              <a:solidFill>
                <a:srgbClr val="54565B"/>
              </a:solidFill>
            </a:rPr>
            <a:t>**</a:t>
          </a:r>
        </a:p>
      </xdr:txBody>
    </xdr:sp>
    <xdr:clientData/>
  </xdr:oneCellAnchor>
  <xdr:oneCellAnchor>
    <xdr:from>
      <xdr:col>46</xdr:col>
      <xdr:colOff>458693</xdr:colOff>
      <xdr:row>4</xdr:row>
      <xdr:rowOff>2988</xdr:rowOff>
    </xdr:from>
    <xdr:ext cx="312393" cy="248851"/>
    <xdr:sp macro="" textlink="">
      <xdr:nvSpPr>
        <xdr:cNvPr id="4" name="CaixaDeTexto 3">
          <a:extLst>
            <a:ext uri="{FF2B5EF4-FFF2-40B4-BE49-F238E27FC236}">
              <a16:creationId xmlns:a16="http://schemas.microsoft.com/office/drawing/2014/main" id="{6F912B20-3DA3-4A01-9BB4-8CB9B298CAF1}"/>
            </a:ext>
          </a:extLst>
        </xdr:cNvPr>
        <xdr:cNvSpPr txBox="1"/>
      </xdr:nvSpPr>
      <xdr:spPr>
        <a:xfrm>
          <a:off x="2983752" y="1063812"/>
          <a:ext cx="3123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000">
              <a:solidFill>
                <a:srgbClr val="54565B"/>
              </a:solidFill>
            </a:rPr>
            <a:t>**</a:t>
          </a:r>
        </a:p>
      </xdr:txBody>
    </xdr:sp>
    <xdr:clientData/>
  </xdr:oneCellAnchor>
  <xdr:oneCellAnchor>
    <xdr:from>
      <xdr:col>46</xdr:col>
      <xdr:colOff>439269</xdr:colOff>
      <xdr:row>5</xdr:row>
      <xdr:rowOff>13447</xdr:rowOff>
    </xdr:from>
    <xdr:ext cx="312393" cy="248851"/>
    <xdr:sp macro="" textlink="">
      <xdr:nvSpPr>
        <xdr:cNvPr id="5" name="CaixaDeTexto 4">
          <a:extLst>
            <a:ext uri="{FF2B5EF4-FFF2-40B4-BE49-F238E27FC236}">
              <a16:creationId xmlns:a16="http://schemas.microsoft.com/office/drawing/2014/main" id="{9A729260-E273-4BE6-A131-91AB6A22677F}"/>
            </a:ext>
          </a:extLst>
        </xdr:cNvPr>
        <xdr:cNvSpPr txBox="1"/>
      </xdr:nvSpPr>
      <xdr:spPr>
        <a:xfrm>
          <a:off x="2964328" y="1283447"/>
          <a:ext cx="3123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000">
              <a:solidFill>
                <a:srgbClr val="54565B"/>
              </a:solidFill>
            </a:rPr>
            <a:t>**</a:t>
          </a:r>
        </a:p>
      </xdr:txBody>
    </xdr:sp>
    <xdr:clientData/>
  </xdr:oneCellAnchor>
  <xdr:oneCellAnchor>
    <xdr:from>
      <xdr:col>1</xdr:col>
      <xdr:colOff>785905</xdr:colOff>
      <xdr:row>24</xdr:row>
      <xdr:rowOff>1494</xdr:rowOff>
    </xdr:from>
    <xdr:ext cx="248530" cy="248851"/>
    <xdr:sp macro="" textlink="">
      <xdr:nvSpPr>
        <xdr:cNvPr id="6" name="CaixaDeTexto 5">
          <a:extLst>
            <a:ext uri="{FF2B5EF4-FFF2-40B4-BE49-F238E27FC236}">
              <a16:creationId xmlns:a16="http://schemas.microsoft.com/office/drawing/2014/main" id="{9B4A174A-5E3B-4364-B3DE-5DDB7128E67B}"/>
            </a:ext>
          </a:extLst>
        </xdr:cNvPr>
        <xdr:cNvSpPr txBox="1"/>
      </xdr:nvSpPr>
      <xdr:spPr>
        <a:xfrm>
          <a:off x="1024964" y="5111376"/>
          <a:ext cx="24853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000">
              <a:solidFill>
                <a:srgbClr val="54565B"/>
              </a:solidFill>
            </a:rPr>
            <a:t>*</a:t>
          </a: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65654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33475</xdr:colOff>
      <xdr:row>0</xdr:row>
      <xdr:rowOff>227134</xdr:rowOff>
    </xdr:from>
    <xdr:to>
      <xdr:col>1</xdr:col>
      <xdr:colOff>1446414</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534" y="227134"/>
          <a:ext cx="1412939"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1299</xdr:colOff>
      <xdr:row>0</xdr:row>
      <xdr:rowOff>184654</xdr:rowOff>
    </xdr:from>
    <xdr:to>
      <xdr:col>1</xdr:col>
      <xdr:colOff>1404713</xdr:colOff>
      <xdr:row>0</xdr:row>
      <xdr:rowOff>424933</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58" y="184654"/>
          <a:ext cx="1403414" cy="240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959328</xdr:colOff>
      <xdr:row>0</xdr:row>
      <xdr:rowOff>425672</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2003877</xdr:colOff>
      <xdr:row>3</xdr:row>
      <xdr:rowOff>27214</xdr:rowOff>
    </xdr:from>
    <xdr:to>
      <xdr:col>1</xdr:col>
      <xdr:colOff>2183002</xdr:colOff>
      <xdr:row>3</xdr:row>
      <xdr:rowOff>190500</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505527" y="1195614"/>
          <a:ext cx="172775" cy="163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BA234"/>
  <sheetViews>
    <sheetView topLeftCell="A36" zoomScale="55" zoomScaleNormal="55" workbookViewId="0">
      <selection activeCell="I44" sqref="I44"/>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3" ht="15" thickBot="1"/>
    <row r="2" spans="2:53">
      <c r="B2" s="293" t="s">
        <v>0</v>
      </c>
      <c r="C2" s="294" t="s">
        <v>1</v>
      </c>
      <c r="D2" s="295" t="s">
        <v>2</v>
      </c>
      <c r="F2" s="299" t="s">
        <v>0</v>
      </c>
      <c r="G2" s="300" t="s">
        <v>1</v>
      </c>
      <c r="H2" s="295" t="s">
        <v>2</v>
      </c>
      <c r="I2" s="8"/>
      <c r="J2" s="301" t="s">
        <v>1</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BA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c r="BA2" s="10" t="str">
        <f t="shared" si="1"/>
        <v>1Q26</v>
      </c>
    </row>
    <row r="3" spans="2:53">
      <c r="B3" s="296" t="s">
        <v>3</v>
      </c>
      <c r="C3" s="297" t="s">
        <v>4</v>
      </c>
      <c r="D3" s="298" t="str">
        <f>IF('Frasle Mobility'!$K$3=1,B3,C3)</f>
        <v>Balanço</v>
      </c>
      <c r="F3" s="296" t="s">
        <v>5</v>
      </c>
      <c r="G3" s="297" t="s">
        <v>6</v>
      </c>
      <c r="H3" s="298" t="str">
        <f>IF('Frasle Mobility'!$K$3=1,F3,G3)</f>
        <v>DRE</v>
      </c>
      <c r="I3" s="8"/>
      <c r="J3" s="302" t="s">
        <v>0</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7</v>
      </c>
      <c r="AR3" s="12" t="s">
        <v>8</v>
      </c>
      <c r="AS3" s="12" t="s">
        <v>9</v>
      </c>
      <c r="AT3" s="12" t="s">
        <v>10</v>
      </c>
      <c r="AU3" s="12" t="s">
        <v>11</v>
      </c>
      <c r="AV3" s="12" t="s">
        <v>12</v>
      </c>
      <c r="AW3" s="12" t="s">
        <v>13</v>
      </c>
      <c r="AX3" s="12" t="s">
        <v>14</v>
      </c>
      <c r="AY3" s="12" t="s">
        <v>15</v>
      </c>
      <c r="AZ3" s="12" t="s">
        <v>16</v>
      </c>
      <c r="BA3" s="12" t="s">
        <v>756</v>
      </c>
    </row>
    <row r="4" spans="2:53" ht="15" thickBot="1">
      <c r="B4" s="3" t="s">
        <v>17</v>
      </c>
      <c r="C4" s="2" t="s">
        <v>18</v>
      </c>
      <c r="D4" s="4" t="str">
        <f>IF('Frasle Mobility'!$K$3=1,B4,C4)</f>
        <v>Ativo Total</v>
      </c>
      <c r="F4" s="3" t="s">
        <v>19</v>
      </c>
      <c r="G4" s="2" t="s">
        <v>20</v>
      </c>
      <c r="H4" s="4" t="str">
        <f>IF('Frasle Mobility'!$K$3=1,F4,G4)</f>
        <v>Receita Líquida</v>
      </c>
      <c r="J4" s="303" t="s">
        <v>2</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c r="BA4" s="14" t="str">
        <f>IF('Frasle Mobility'!$K$3=1,BA3,BA2)</f>
        <v>1T26</v>
      </c>
    </row>
    <row r="5" spans="2:53" ht="15" thickBot="1">
      <c r="B5" s="3" t="s">
        <v>21</v>
      </c>
      <c r="C5" s="2" t="s">
        <v>22</v>
      </c>
      <c r="D5" s="4" t="str">
        <f>IF('Frasle Mobility'!$K$3=1,B5,C5)</f>
        <v>Ativo Circulante</v>
      </c>
      <c r="F5" s="3" t="s">
        <v>23</v>
      </c>
      <c r="G5" s="2" t="s">
        <v>24</v>
      </c>
      <c r="H5" s="4" t="str">
        <f>IF('Frasle Mobility'!$K$3=1,F5,G5)</f>
        <v>Mercado interno</v>
      </c>
      <c r="J5" s="15"/>
      <c r="Q5" s="20"/>
      <c r="R5" s="20"/>
      <c r="S5" s="20"/>
      <c r="T5" s="20"/>
      <c r="U5" s="20"/>
      <c r="V5" s="20"/>
      <c r="W5" s="20"/>
      <c r="X5" s="20"/>
      <c r="Y5" s="20"/>
      <c r="Z5" s="20"/>
      <c r="AA5" s="20"/>
      <c r="AB5" s="20"/>
      <c r="AC5" s="20"/>
      <c r="AD5" s="20"/>
    </row>
    <row r="6" spans="2:53">
      <c r="B6" s="3" t="s">
        <v>25</v>
      </c>
      <c r="C6" s="2" t="s">
        <v>26</v>
      </c>
      <c r="D6" s="4" t="str">
        <f>IF('Frasle Mobility'!$K$3=1,B6,C6)</f>
        <v>Caixa e Equivalentes de Caixa</v>
      </c>
      <c r="F6" s="3" t="s">
        <v>27</v>
      </c>
      <c r="G6" s="2" t="s">
        <v>28</v>
      </c>
      <c r="H6" s="4" t="str">
        <f>IF('Frasle Mobility'!$K$3=1,F6,G6)</f>
        <v>MI Reposição</v>
      </c>
      <c r="J6" s="301" t="s">
        <v>1</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2Q24</v>
      </c>
      <c r="R6" s="9" t="str">
        <f t="shared" si="34"/>
        <v>3Q24</v>
      </c>
      <c r="S6" s="9" t="str">
        <f t="shared" si="34"/>
        <v>2024</v>
      </c>
      <c r="T6" s="9" t="str">
        <f t="shared" si="34"/>
        <v>2Q25</v>
      </c>
      <c r="U6" s="11"/>
      <c r="V6" s="11"/>
      <c r="W6" s="11"/>
      <c r="X6" s="11"/>
      <c r="Y6" s="11"/>
      <c r="Z6" s="11"/>
      <c r="AA6" s="11"/>
      <c r="AB6" s="11"/>
      <c r="AC6" s="11"/>
      <c r="AD6" s="11"/>
      <c r="AE6" s="11"/>
      <c r="AF6" s="11"/>
    </row>
    <row r="7" spans="2:53">
      <c r="B7" s="3" t="s">
        <v>29</v>
      </c>
      <c r="C7" s="2" t="s">
        <v>30</v>
      </c>
      <c r="D7" s="4" t="str">
        <f>IF('Frasle Mobility'!$K$3=1,B7,C7)</f>
        <v>Aplicações Financeiras</v>
      </c>
      <c r="F7" s="3" t="s">
        <v>31</v>
      </c>
      <c r="G7" s="2" t="s">
        <v>32</v>
      </c>
      <c r="H7" s="4" t="str">
        <f>IF('Frasle Mobility'!$K$3=1,F7,G7)</f>
        <v>MI Montadora</v>
      </c>
      <c r="J7" s="302" t="s">
        <v>0</v>
      </c>
      <c r="K7" s="11">
        <v>2019</v>
      </c>
      <c r="L7" s="11">
        <v>2020</v>
      </c>
      <c r="M7" s="11">
        <v>2021</v>
      </c>
      <c r="N7" s="11">
        <v>2022</v>
      </c>
      <c r="O7" s="12">
        <v>2023</v>
      </c>
      <c r="P7" s="12" t="s">
        <v>9</v>
      </c>
      <c r="Q7" s="12" t="s">
        <v>10</v>
      </c>
      <c r="R7" s="12" t="s">
        <v>11</v>
      </c>
      <c r="S7" s="11">
        <v>2024</v>
      </c>
      <c r="T7" s="12" t="s">
        <v>14</v>
      </c>
      <c r="U7" s="11"/>
      <c r="V7" s="11"/>
      <c r="W7" s="11"/>
      <c r="X7" s="11"/>
      <c r="Y7" s="11"/>
      <c r="Z7" s="11"/>
      <c r="AA7" s="11"/>
      <c r="AB7" s="11"/>
      <c r="AC7" s="11"/>
      <c r="AD7" s="11"/>
      <c r="AE7" s="11"/>
      <c r="AF7" s="11"/>
    </row>
    <row r="8" spans="2:53" ht="15" thickBot="1">
      <c r="B8" s="3" t="s">
        <v>34</v>
      </c>
      <c r="C8" s="2" t="s">
        <v>35</v>
      </c>
      <c r="D8" s="4" t="str">
        <f>IF('Frasle Mobility'!$K$3=1,B8,C8)</f>
        <v>Contas a Receber</v>
      </c>
      <c r="F8" s="3" t="s">
        <v>36</v>
      </c>
      <c r="G8" s="2" t="s">
        <v>37</v>
      </c>
      <c r="H8" s="4" t="str">
        <f>IF('Frasle Mobility'!$K$3=1,F8,G8)</f>
        <v>Mercado externo</v>
      </c>
      <c r="J8" s="303" t="s">
        <v>2</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2T24</v>
      </c>
      <c r="R8" s="13" t="str">
        <f>IF('Frasle Mobility'!$K$3=1,R7,R6)</f>
        <v>3T24</v>
      </c>
      <c r="S8" s="13">
        <f>IF('Frasle Mobility'!$K$3=1,S7,S6)</f>
        <v>2024</v>
      </c>
      <c r="T8" s="13" t="str">
        <f>IF('Frasle Mobility'!$K$3=1,T7,T6)</f>
        <v>2T25</v>
      </c>
      <c r="U8" s="11"/>
      <c r="V8" s="11"/>
      <c r="W8" s="11"/>
      <c r="X8" s="11"/>
      <c r="Y8" s="11"/>
      <c r="Z8" s="11"/>
      <c r="AA8" s="11"/>
      <c r="AB8" s="11"/>
      <c r="AC8" s="11"/>
      <c r="AD8" s="11"/>
      <c r="AE8" s="11"/>
      <c r="AF8" s="11"/>
    </row>
    <row r="9" spans="2:53" ht="15" thickBot="1">
      <c r="B9" s="3" t="s">
        <v>38</v>
      </c>
      <c r="C9" s="2" t="s">
        <v>39</v>
      </c>
      <c r="D9" s="4" t="str">
        <f>IF('Frasle Mobility'!$K$3=1,B9,C9)</f>
        <v>Estoques</v>
      </c>
      <c r="F9" s="3" t="s">
        <v>40</v>
      </c>
      <c r="G9" s="2" t="s">
        <v>41</v>
      </c>
      <c r="H9" s="4" t="str">
        <f>IF('Frasle Mobility'!$K$3=1,F9,G9)</f>
        <v>ME Reposição</v>
      </c>
      <c r="P9" s="20"/>
    </row>
    <row r="10" spans="2:53">
      <c r="B10" s="3" t="s">
        <v>42</v>
      </c>
      <c r="C10" s="2" t="s">
        <v>43</v>
      </c>
      <c r="D10" s="4" t="str">
        <f>IF('Frasle Mobility'!$K$3=1,B10,C10)</f>
        <v>Ativos Biológicos</v>
      </c>
      <c r="F10" s="3" t="s">
        <v>44</v>
      </c>
      <c r="G10" s="2" t="s">
        <v>45</v>
      </c>
      <c r="H10" s="4" t="str">
        <f>IF('Frasle Mobility'!$K$3=1,F10,G10)</f>
        <v>ME Montadora</v>
      </c>
      <c r="J10" s="301" t="s">
        <v>1</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3">
      <c r="B11" s="3" t="s">
        <v>46</v>
      </c>
      <c r="C11" s="2" t="s">
        <v>47</v>
      </c>
      <c r="D11" s="4" t="str">
        <f>IF('Frasle Mobility'!$K$3=1,B11,C11)</f>
        <v>Tributos a Recuperar</v>
      </c>
      <c r="F11" s="3" t="s">
        <v>48</v>
      </c>
      <c r="G11" s="2" t="s">
        <v>49</v>
      </c>
      <c r="H11" s="4" t="str">
        <f>IF('Frasle Mobility'!$K$3=1,F11,G11)</f>
        <v>Mercado Externo US$</v>
      </c>
      <c r="J11" s="302" t="s">
        <v>0</v>
      </c>
      <c r="K11" s="11">
        <v>2024</v>
      </c>
      <c r="L11" s="11">
        <v>2025</v>
      </c>
      <c r="M11" s="11">
        <v>2026</v>
      </c>
      <c r="N11" s="11">
        <v>2027</v>
      </c>
      <c r="O11" s="12" t="s">
        <v>50</v>
      </c>
      <c r="P11" s="21"/>
    </row>
    <row r="12" spans="2:53" ht="15" thickBot="1">
      <c r="B12" s="3" t="s">
        <v>51</v>
      </c>
      <c r="C12" s="2" t="s">
        <v>52</v>
      </c>
      <c r="D12" s="4" t="str">
        <f>IF('Frasle Mobility'!$K$3=1,B12,C12)</f>
        <v>Despesas Antecipadas</v>
      </c>
      <c r="F12" s="3" t="s">
        <v>53</v>
      </c>
      <c r="G12" s="2" t="s">
        <v>54</v>
      </c>
      <c r="H12" s="4" t="str">
        <f>IF('Frasle Mobility'!$K$3=1,F12,G12)</f>
        <v>Exportações - Brasil US$</v>
      </c>
      <c r="J12" s="304" t="s">
        <v>2</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3" ht="15" thickBot="1">
      <c r="B13" s="3" t="s">
        <v>55</v>
      </c>
      <c r="C13" s="2" t="s">
        <v>56</v>
      </c>
      <c r="D13" s="4" t="str">
        <f>IF('Frasle Mobility'!$K$3=1,B13,C13)</f>
        <v>Outros Ativos Circulantes</v>
      </c>
      <c r="F13" s="3" t="s">
        <v>57</v>
      </c>
      <c r="G13" s="2" t="s">
        <v>58</v>
      </c>
      <c r="H13" s="4" t="str">
        <f>IF('Frasle Mobility'!$K$3=1,F13,G13)</f>
        <v>Custo Vendas e Serviços</v>
      </c>
    </row>
    <row r="14" spans="2:53">
      <c r="B14" s="3" t="s">
        <v>59</v>
      </c>
      <c r="C14" s="2" t="s">
        <v>60</v>
      </c>
      <c r="D14" s="4" t="str">
        <f>IF('Frasle Mobility'!$K$3=1,B14,C14)</f>
        <v>Ativo Realizável a Longo Prazo</v>
      </c>
      <c r="F14" s="3" t="s">
        <v>61</v>
      </c>
      <c r="G14" s="2" t="s">
        <v>62</v>
      </c>
      <c r="H14" s="4" t="str">
        <f>IF('Frasle Mobility'!$K$3=1,F14,G14)</f>
        <v>Lucro Bruto</v>
      </c>
      <c r="J14" s="301" t="s">
        <v>1</v>
      </c>
      <c r="N14" s="9"/>
      <c r="O14" s="9"/>
      <c r="P14" s="9"/>
      <c r="Q14" s="9"/>
      <c r="R14" s="9"/>
    </row>
    <row r="15" spans="2:53" ht="15" thickBot="1">
      <c r="B15" s="3" t="s">
        <v>63</v>
      </c>
      <c r="C15" s="2" t="s">
        <v>64</v>
      </c>
      <c r="D15" s="4" t="str">
        <f>IF('Frasle Mobility'!$K$3=1,B15,C15)</f>
        <v>Aplicações Financeiras Avaliadas a Valor Justo</v>
      </c>
      <c r="F15" s="3" t="s">
        <v>65</v>
      </c>
      <c r="G15" s="2" t="s">
        <v>66</v>
      </c>
      <c r="H15" s="4" t="str">
        <f>IF('Frasle Mobility'!$K$3=1,F15,G15)</f>
        <v>Despesas c/ Vendas</v>
      </c>
      <c r="J15" s="302" t="s">
        <v>0</v>
      </c>
      <c r="K15" s="13">
        <v>2016</v>
      </c>
      <c r="L15" s="13">
        <v>2017</v>
      </c>
      <c r="M15" s="13">
        <v>2018</v>
      </c>
      <c r="N15" s="13">
        <v>2019</v>
      </c>
      <c r="O15" s="13">
        <v>2020</v>
      </c>
      <c r="P15" s="13">
        <v>2021</v>
      </c>
      <c r="Q15" s="13">
        <v>2022</v>
      </c>
      <c r="R15" s="13">
        <v>2023</v>
      </c>
      <c r="S15" s="13">
        <v>2024</v>
      </c>
      <c r="T15" s="13">
        <v>2025</v>
      </c>
    </row>
    <row r="16" spans="2:53" ht="15" thickBot="1">
      <c r="B16" s="3" t="s">
        <v>67</v>
      </c>
      <c r="C16" s="2" t="s">
        <v>68</v>
      </c>
      <c r="D16" s="4" t="str">
        <f>IF('Frasle Mobility'!$K$3=1,B16,C16)</f>
        <v>Aplicações Financeiras Avaliadas ao Custo Amortizado</v>
      </c>
      <c r="F16" s="3" t="s">
        <v>69</v>
      </c>
      <c r="G16" s="2" t="s">
        <v>70</v>
      </c>
      <c r="H16" s="4" t="str">
        <f>IF('Frasle Mobility'!$K$3=1,F16,G16)</f>
        <v>Despesas Administrativas</v>
      </c>
      <c r="J16" s="304" t="s">
        <v>2</v>
      </c>
      <c r="K16" s="13">
        <v>2016</v>
      </c>
      <c r="L16" s="13">
        <v>2017</v>
      </c>
      <c r="M16" s="13">
        <v>2018</v>
      </c>
      <c r="N16" s="13">
        <v>2019</v>
      </c>
      <c r="O16" s="13">
        <v>2020</v>
      </c>
      <c r="P16" s="13">
        <v>2021</v>
      </c>
      <c r="Q16" s="13">
        <v>2022</v>
      </c>
      <c r="R16" s="13">
        <v>2023</v>
      </c>
      <c r="S16" s="13">
        <v>2024</v>
      </c>
      <c r="T16" s="13">
        <v>2025</v>
      </c>
    </row>
    <row r="17" spans="2:8">
      <c r="B17" s="3" t="s">
        <v>34</v>
      </c>
      <c r="C17" s="2" t="s">
        <v>35</v>
      </c>
      <c r="D17" s="4" t="str">
        <f>IF('Frasle Mobility'!$K$3=1,B17,C17)</f>
        <v>Contas a Receber</v>
      </c>
      <c r="F17" s="3" t="s">
        <v>71</v>
      </c>
      <c r="G17" s="2" t="s">
        <v>72</v>
      </c>
      <c r="H17" s="4" t="str">
        <f>IF('Frasle Mobility'!$K$3=1,F17,G17)</f>
        <v>Outras Despesas / Receitas</v>
      </c>
    </row>
    <row r="18" spans="2:8">
      <c r="B18" s="3" t="s">
        <v>38</v>
      </c>
      <c r="C18" s="2" t="s">
        <v>39</v>
      </c>
      <c r="D18" s="4" t="str">
        <f>IF('Frasle Mobility'!$K$3=1,B18,C18)</f>
        <v>Estoques</v>
      </c>
      <c r="F18" s="3" t="s">
        <v>73</v>
      </c>
      <c r="G18" s="2" t="s">
        <v>74</v>
      </c>
      <c r="H18" s="4" t="str">
        <f>IF('Frasle Mobility'!$K$3=1,F18,G18)</f>
        <v>Depreciação</v>
      </c>
    </row>
    <row r="19" spans="2:8">
      <c r="B19" s="2" t="s">
        <v>42</v>
      </c>
      <c r="C19" s="2" t="s">
        <v>43</v>
      </c>
      <c r="D19" s="4" t="str">
        <f>IF('Frasle Mobility'!$K$3=1,B19,C19)</f>
        <v>Ativos Biológicos</v>
      </c>
      <c r="F19" s="3" t="s">
        <v>75</v>
      </c>
      <c r="G19" s="2" t="s">
        <v>75</v>
      </c>
      <c r="H19" s="4" t="str">
        <f>IF('Frasle Mobility'!$K$3=1,F19,G19)</f>
        <v>EBITDA</v>
      </c>
    </row>
    <row r="20" spans="2:8">
      <c r="B20" s="3" t="s">
        <v>76</v>
      </c>
      <c r="C20" s="2" t="s">
        <v>77</v>
      </c>
      <c r="D20" s="4" t="str">
        <f>IF('Frasle Mobility'!$K$3=1,B20,C20)</f>
        <v>Tributos Diferidos</v>
      </c>
      <c r="F20" s="3" t="s">
        <v>78</v>
      </c>
      <c r="G20" s="2" t="s">
        <v>78</v>
      </c>
      <c r="H20" s="4" t="str">
        <f>IF('Frasle Mobility'!$K$3=1,F20,G20)</f>
        <v>EBIT</v>
      </c>
    </row>
    <row r="21" spans="2:8">
      <c r="B21" s="2" t="s">
        <v>51</v>
      </c>
      <c r="C21" s="2" t="s">
        <v>52</v>
      </c>
      <c r="D21" s="4" t="str">
        <f>IF('Frasle Mobility'!$K$3=1,B21,C21)</f>
        <v>Despesas Antecipadas</v>
      </c>
      <c r="F21" s="3" t="s">
        <v>79</v>
      </c>
      <c r="G21" s="2" t="s">
        <v>80</v>
      </c>
      <c r="H21" s="4" t="str">
        <f>IF('Frasle Mobility'!$K$3=1,F21,G21)</f>
        <v>Resultado Financeiro</v>
      </c>
    </row>
    <row r="22" spans="2:8">
      <c r="B22" s="3" t="s">
        <v>81</v>
      </c>
      <c r="C22" s="2" t="s">
        <v>82</v>
      </c>
      <c r="D22" s="4" t="str">
        <f>IF('Frasle Mobility'!$K$3=1,B22,C22)</f>
        <v>Créditos com Partes Relacionadas</v>
      </c>
      <c r="F22" s="3" t="s">
        <v>83</v>
      </c>
      <c r="G22" s="2" t="s">
        <v>84</v>
      </c>
      <c r="H22" s="4" t="str">
        <f>IF('Frasle Mobility'!$K$3=1,F22,G22)</f>
        <v>Receitas Financeiras</v>
      </c>
    </row>
    <row r="23" spans="2:8">
      <c r="B23" s="3" t="s">
        <v>85</v>
      </c>
      <c r="C23" s="2" t="s">
        <v>86</v>
      </c>
      <c r="D23" s="4" t="str">
        <f>IF('Frasle Mobility'!$K$3=1,B23,C23)</f>
        <v>Outros Ativos Não Circulantes</v>
      </c>
      <c r="F23" s="3" t="s">
        <v>87</v>
      </c>
      <c r="G23" s="2" t="s">
        <v>88</v>
      </c>
      <c r="H23" s="4" t="str">
        <f>IF('Frasle Mobility'!$K$3=1,F23,G23)</f>
        <v>Despesas Financeiras</v>
      </c>
    </row>
    <row r="24" spans="2:8">
      <c r="B24" s="3" t="s">
        <v>89</v>
      </c>
      <c r="C24" s="2" t="s">
        <v>90</v>
      </c>
      <c r="D24" s="4" t="str">
        <f>IF('Frasle Mobility'!$K$3=1,B24,C24)</f>
        <v>Investimentos</v>
      </c>
      <c r="F24" s="3" t="s">
        <v>91</v>
      </c>
      <c r="G24" s="2" t="s">
        <v>92</v>
      </c>
      <c r="H24" s="4" t="str">
        <f>IF('Frasle Mobility'!$K$3=1,F24,G24)</f>
        <v>Lucro Antes IRPJ e CSLL</v>
      </c>
    </row>
    <row r="25" spans="2:8">
      <c r="B25" s="3" t="s">
        <v>93</v>
      </c>
      <c r="C25" s="2" t="s">
        <v>94</v>
      </c>
      <c r="D25" s="4" t="str">
        <f>IF('Frasle Mobility'!$K$3=1,B25,C25)</f>
        <v>Imobilizado</v>
      </c>
      <c r="F25" s="3" t="s">
        <v>95</v>
      </c>
      <c r="G25" s="2" t="s">
        <v>96</v>
      </c>
      <c r="H25" s="4" t="str">
        <f>IF('Frasle Mobility'!$K$3=1,F25,G25)</f>
        <v>Provisão para IR e CSLL</v>
      </c>
    </row>
    <row r="26" spans="2:8">
      <c r="B26" s="3" t="s">
        <v>97</v>
      </c>
      <c r="C26" s="2" t="s">
        <v>98</v>
      </c>
      <c r="D26" s="4" t="str">
        <f>IF('Frasle Mobility'!$K$3=1,B26,C26)</f>
        <v>Intangível</v>
      </c>
      <c r="F26" s="3" t="s">
        <v>99</v>
      </c>
      <c r="G26" s="2" t="s">
        <v>100</v>
      </c>
      <c r="H26" s="4" t="str">
        <f>IF('Frasle Mobility'!$K$3=1,F26,G26)</f>
        <v>Lucro Líquido</v>
      </c>
    </row>
    <row r="27" spans="2:8">
      <c r="B27" s="3" t="s">
        <v>101</v>
      </c>
      <c r="C27" s="2" t="s">
        <v>102</v>
      </c>
      <c r="D27" s="4" t="str">
        <f>IF('Frasle Mobility'!$K$3=1,B27,C27)</f>
        <v>Diferido</v>
      </c>
      <c r="F27" s="3" t="s">
        <v>103</v>
      </c>
      <c r="G27" s="2" t="s">
        <v>104</v>
      </c>
      <c r="H27" s="4" t="str">
        <f>IF('Frasle Mobility'!$K$3=1,F27,G27)</f>
        <v>Imposto país</v>
      </c>
    </row>
    <row r="28" spans="2:8">
      <c r="F28" s="3" t="s">
        <v>105</v>
      </c>
      <c r="G28" s="2" t="s">
        <v>106</v>
      </c>
      <c r="H28" s="4" t="str">
        <f>IF('Frasle Mobility'!$K$3=1,F28,G28)</f>
        <v>MARGEM BRUTA (%)</v>
      </c>
    </row>
    <row r="29" spans="2:8">
      <c r="B29" s="2" t="s">
        <v>107</v>
      </c>
      <c r="C29" s="2" t="s">
        <v>108</v>
      </c>
      <c r="D29" s="4" t="str">
        <f>IF('Frasle Mobility'!$K$3=1,B29,C29)</f>
        <v>Passivo Total</v>
      </c>
      <c r="F29" s="3" t="s">
        <v>109</v>
      </c>
      <c r="G29" s="2" t="s">
        <v>110</v>
      </c>
      <c r="H29" s="4" t="str">
        <f>IF('Frasle Mobility'!$K$3=1,F29,G29)</f>
        <v>Despesas/Receitas Operacionais</v>
      </c>
    </row>
    <row r="30" spans="2:8">
      <c r="B30" s="3" t="s">
        <v>111</v>
      </c>
      <c r="C30" s="2" t="s">
        <v>112</v>
      </c>
      <c r="D30" s="4" t="str">
        <f>IF('Frasle Mobility'!$K$3=1,B30,C30)</f>
        <v>Passivo Circulante</v>
      </c>
      <c r="F30" s="3" t="s">
        <v>113</v>
      </c>
      <c r="G30" s="2" t="s">
        <v>114</v>
      </c>
      <c r="H30" s="4" t="str">
        <f>IF('Frasle Mobility'!$K$3=1,F30,G30)</f>
        <v>Equivalência Patrimonial</v>
      </c>
    </row>
    <row r="31" spans="2:8">
      <c r="B31" s="3" t="s">
        <v>115</v>
      </c>
      <c r="C31" s="2" t="s">
        <v>116</v>
      </c>
      <c r="D31" s="4" t="str">
        <f>IF('Frasle Mobility'!$K$3=1,B31,C31)</f>
        <v>Obrigações Sociais e Trabalhistas</v>
      </c>
      <c r="F31" s="3" t="s">
        <v>117</v>
      </c>
      <c r="G31" s="2" t="s">
        <v>118</v>
      </c>
      <c r="H31" s="4" t="str">
        <f>IF('Frasle Mobility'!$K$3=1,F31,G31)</f>
        <v>MARGEM EBITDA (%)</v>
      </c>
    </row>
    <row r="32" spans="2:8">
      <c r="B32" s="3" t="s">
        <v>119</v>
      </c>
      <c r="C32" s="2" t="s">
        <v>120</v>
      </c>
      <c r="D32" s="4" t="str">
        <f>IF('Frasle Mobility'!$K$3=1,B32,C32)</f>
        <v>Fornecedores</v>
      </c>
      <c r="F32" s="3" t="s">
        <v>121</v>
      </c>
      <c r="G32" s="2" t="s">
        <v>122</v>
      </c>
      <c r="H32" s="4" t="str">
        <f>IF('Frasle Mobility'!$K$3=1,F32,G32)</f>
        <v xml:space="preserve">Desvalorização e hiperinflação </v>
      </c>
    </row>
    <row r="33" spans="2:8">
      <c r="B33" s="3" t="s">
        <v>123</v>
      </c>
      <c r="C33" s="2" t="s">
        <v>124</v>
      </c>
      <c r="D33" s="4" t="str">
        <f>IF('Frasle Mobility'!$K$3=1,B33,C33)</f>
        <v>Obrigações Fiscais</v>
      </c>
      <c r="F33" s="3" t="s">
        <v>125</v>
      </c>
      <c r="G33" s="2" t="s">
        <v>126</v>
      </c>
      <c r="H33" s="4" t="str">
        <f>IF('Frasle Mobility'!$K$3=1,F33,G33)</f>
        <v>EBITDA Ajustado</v>
      </c>
    </row>
    <row r="34" spans="2:8">
      <c r="B34" s="3" t="s">
        <v>127</v>
      </c>
      <c r="C34" s="2" t="s">
        <v>128</v>
      </c>
      <c r="D34" s="4" t="str">
        <f>IF('Frasle Mobility'!$K$3=1,B34,C34)</f>
        <v>Empréstimos e Financiamentos</v>
      </c>
      <c r="F34" s="3" t="s">
        <v>129</v>
      </c>
      <c r="G34" s="2" t="s">
        <v>130</v>
      </c>
      <c r="H34" s="4" t="str">
        <f>IF('Frasle Mobility'!$K$3=1,F34,G34)</f>
        <v>Lucro antes Atrib. sócios não Controladores</v>
      </c>
    </row>
    <row r="35" spans="2:8">
      <c r="B35" s="3" t="s">
        <v>131</v>
      </c>
      <c r="C35" s="2" t="s">
        <v>132</v>
      </c>
      <c r="D35" s="4" t="str">
        <f>IF('Frasle Mobility'!$K$3=1,B35,C35)</f>
        <v>Passivos com Partes Relacionadas</v>
      </c>
      <c r="F35" s="3" t="s">
        <v>133</v>
      </c>
      <c r="G35" s="2" t="s">
        <v>134</v>
      </c>
      <c r="H35" s="4" t="str">
        <f>IF('Frasle Mobility'!$K$3=1,F35,G35)</f>
        <v>Atribuído a sócios não Controladores</v>
      </c>
    </row>
    <row r="36" spans="2:8">
      <c r="B36" s="2" t="s">
        <v>135</v>
      </c>
      <c r="C36" s="2" t="s">
        <v>136</v>
      </c>
      <c r="D36" s="4" t="str">
        <f>IF('Frasle Mobility'!$K$3=1,B36,C36)</f>
        <v>Dividendos e JCP a Pagar</v>
      </c>
      <c r="F36" s="3" t="s">
        <v>137</v>
      </c>
      <c r="G36" s="2" t="s">
        <v>138</v>
      </c>
      <c r="H36" s="4" t="str">
        <f>IF('Frasle Mobility'!$K$3=1,F36,G36)</f>
        <v>MARGEM EBITDA Ajustado (%)</v>
      </c>
    </row>
    <row r="37" spans="2:8" ht="15" thickBot="1">
      <c r="B37" s="2" t="s">
        <v>139</v>
      </c>
      <c r="C37" s="2" t="s">
        <v>140</v>
      </c>
      <c r="D37" s="4" t="str">
        <f>IF('Frasle Mobility'!$K$3=1,B37,C37)</f>
        <v>Outros</v>
      </c>
      <c r="F37" s="5" t="s">
        <v>141</v>
      </c>
      <c r="G37" s="6" t="s">
        <v>142</v>
      </c>
      <c r="H37" s="7" t="str">
        <f>IF('Frasle Mobility'!$K$3=1,F37,G37)</f>
        <v>Valores em R$ mil</v>
      </c>
    </row>
    <row r="38" spans="2:8" ht="15" thickBot="1">
      <c r="B38" s="3" t="s">
        <v>143</v>
      </c>
      <c r="C38" s="2" t="s">
        <v>144</v>
      </c>
      <c r="D38" s="4" t="str">
        <f>IF('Frasle Mobility'!$K$3=1,B38,C38)</f>
        <v>Provisões</v>
      </c>
    </row>
    <row r="39" spans="2:8">
      <c r="B39" s="3" t="s">
        <v>145</v>
      </c>
      <c r="C39" s="2" t="s">
        <v>146</v>
      </c>
      <c r="D39" s="4" t="str">
        <f>IF('Frasle Mobility'!$K$3=1,B39,C39)</f>
        <v>Passivos sobre Ativos Não-Correntes a Venda e Descontinuados</v>
      </c>
      <c r="F39" s="299" t="s">
        <v>0</v>
      </c>
      <c r="G39" s="300" t="s">
        <v>1</v>
      </c>
      <c r="H39" s="295" t="s">
        <v>2</v>
      </c>
    </row>
    <row r="40" spans="2:8">
      <c r="B40" s="3" t="s">
        <v>147</v>
      </c>
      <c r="C40" s="2" t="s">
        <v>148</v>
      </c>
      <c r="D40" s="4" t="str">
        <f>IF('Frasle Mobility'!$K$3=1,B40,C40)</f>
        <v>Passivo Não Circulante</v>
      </c>
      <c r="F40" s="296" t="s">
        <v>149</v>
      </c>
      <c r="G40" s="297" t="s">
        <v>150</v>
      </c>
      <c r="H40" s="298" t="str">
        <f>IF('Frasle Mobility'!$K$3=1,F40,G40)</f>
        <v>NCG &amp; FCF</v>
      </c>
    </row>
    <row r="41" spans="2:8">
      <c r="B41" s="3" t="s">
        <v>127</v>
      </c>
      <c r="C41" s="2" t="s">
        <v>128</v>
      </c>
      <c r="D41" s="4" t="str">
        <f>IF('Frasle Mobility'!$K$3=1,B41,C41)</f>
        <v>Empréstimos e Financiamentos</v>
      </c>
      <c r="F41" s="3" t="s">
        <v>151</v>
      </c>
      <c r="G41" s="2" t="s">
        <v>152</v>
      </c>
      <c r="H41" s="4" t="str">
        <f>IF('Frasle Mobility'!$K$3=1,F41,G41)</f>
        <v>Fluxo de Caixa Livre</v>
      </c>
    </row>
    <row r="42" spans="2:8">
      <c r="B42" s="3" t="s">
        <v>131</v>
      </c>
      <c r="C42" s="2" t="s">
        <v>132</v>
      </c>
      <c r="D42" s="4" t="str">
        <f>IF('Frasle Mobility'!$K$3=1,B42,C42)</f>
        <v>Passivos com Partes Relacionadas</v>
      </c>
      <c r="F42" s="3" t="s">
        <v>153</v>
      </c>
      <c r="G42" s="2" t="s">
        <v>154</v>
      </c>
      <c r="H42" s="4" t="str">
        <f>IF('Frasle Mobility'!$K$3=1,F42,G42)</f>
        <v>Necessidade de Capital de Giro</v>
      </c>
    </row>
    <row r="43" spans="2:8">
      <c r="B43" s="3" t="s">
        <v>139</v>
      </c>
      <c r="C43" s="2" t="s">
        <v>140</v>
      </c>
      <c r="D43" s="4" t="str">
        <f>IF('Frasle Mobility'!$K$3=1,B43,C43)</f>
        <v>Outros</v>
      </c>
      <c r="F43" s="3" t="s">
        <v>75</v>
      </c>
      <c r="G43" s="2" t="s">
        <v>75</v>
      </c>
      <c r="H43" s="4" t="str">
        <f>IF('Frasle Mobility'!$K$3=1,F43,G43)</f>
        <v>EBITDA</v>
      </c>
    </row>
    <row r="44" spans="2:8">
      <c r="B44" s="3" t="s">
        <v>76</v>
      </c>
      <c r="C44" s="2" t="s">
        <v>77</v>
      </c>
      <c r="D44" s="4" t="str">
        <f>IF('Frasle Mobility'!$K$3=1,B44,C44)</f>
        <v>Tributos Diferidos</v>
      </c>
      <c r="F44" s="3" t="s">
        <v>89</v>
      </c>
      <c r="G44" s="2" t="s">
        <v>90</v>
      </c>
      <c r="H44" s="4" t="str">
        <f>IF('Frasle Mobility'!$K$3=1,F44,G44)</f>
        <v>Investimentos</v>
      </c>
    </row>
    <row r="45" spans="2:8">
      <c r="B45" s="3" t="s">
        <v>155</v>
      </c>
      <c r="C45" s="2" t="s">
        <v>156</v>
      </c>
      <c r="D45" s="4" t="str">
        <f>IF('Frasle Mobility'!$K$3=1,B45,C45)</f>
        <v>Adiantamento para Futuro Aumento Capital</v>
      </c>
      <c r="F45" s="3" t="s">
        <v>79</v>
      </c>
      <c r="G45" s="2" t="s">
        <v>80</v>
      </c>
      <c r="H45" s="4" t="str">
        <f>IF('Frasle Mobility'!$K$3=1,F45,G45)</f>
        <v>Resultado Financeiro</v>
      </c>
    </row>
    <row r="46" spans="2:8">
      <c r="B46" s="3" t="s">
        <v>143</v>
      </c>
      <c r="C46" s="2" t="s">
        <v>157</v>
      </c>
      <c r="D46" s="4" t="str">
        <f>IF('Frasle Mobility'!$K$3=1,B46,C46)</f>
        <v>Provisões</v>
      </c>
      <c r="F46" s="29" t="s">
        <v>158</v>
      </c>
      <c r="G46" s="30" t="s">
        <v>159</v>
      </c>
      <c r="H46" s="31" t="str">
        <f>IF('Frasle Mobility'!$K$3=1,F46,G46)</f>
        <v>IR e CSSL</v>
      </c>
    </row>
    <row r="47" spans="2:8" ht="15" thickBot="1">
      <c r="B47" s="5" t="s">
        <v>145</v>
      </c>
      <c r="C47" s="6" t="s">
        <v>146</v>
      </c>
      <c r="D47" s="4" t="str">
        <f>IF('Frasle Mobility'!$K$3=1,B47,C47)</f>
        <v>Passivos sobre Ativos Não-Correntes a Venda e Descontinuados</v>
      </c>
      <c r="F47" s="29" t="s">
        <v>160</v>
      </c>
      <c r="G47" s="30" t="s">
        <v>161</v>
      </c>
      <c r="H47" s="31" t="str">
        <f>IF('Frasle Mobility'!$K$3=1,F47,G47)</f>
        <v>Variação da NCG</v>
      </c>
    </row>
    <row r="48" spans="2:8">
      <c r="B48" s="2" t="s">
        <v>162</v>
      </c>
      <c r="C48" s="2" t="s">
        <v>163</v>
      </c>
      <c r="D48" s="4" t="str">
        <f>IF('Frasle Mobility'!$K$3=1,B48,C48)</f>
        <v>Lucros e Receitas a Apropriar</v>
      </c>
      <c r="F48" s="29" t="s">
        <v>164</v>
      </c>
      <c r="G48" s="30" t="s">
        <v>165</v>
      </c>
      <c r="H48" s="31" t="str">
        <f>IF('Frasle Mobility'!$K$3=1,F48,G48)</f>
        <v>Fluxo de Caixa Operacional</v>
      </c>
    </row>
    <row r="49" spans="2:8">
      <c r="B49" s="2" t="s">
        <v>166</v>
      </c>
      <c r="C49" s="2" t="s">
        <v>167</v>
      </c>
      <c r="D49" s="4" t="str">
        <f>IF('Frasle Mobility'!$K$3=1,B49,C49)</f>
        <v>Participação dos Acionistas Não Controladores</v>
      </c>
      <c r="F49" s="29" t="s">
        <v>168</v>
      </c>
      <c r="G49" s="30" t="s">
        <v>169</v>
      </c>
      <c r="H49" s="31" t="str">
        <f>IF('Frasle Mobility'!$K$3=1,F49,G49)</f>
        <v>Dividendos/JSCP</v>
      </c>
    </row>
    <row r="50" spans="2:8">
      <c r="B50" s="2" t="s">
        <v>170</v>
      </c>
      <c r="C50" s="2" t="s">
        <v>171</v>
      </c>
      <c r="D50" s="4" t="str">
        <f>IF('Frasle Mobility'!$K$3=1,B50,C50)</f>
        <v>Patrimônio Líquido</v>
      </c>
      <c r="F50" s="29" t="s">
        <v>172</v>
      </c>
      <c r="G50" s="30" t="s">
        <v>173</v>
      </c>
      <c r="H50" s="31" t="str">
        <f>IF('Frasle Mobility'!$K$3=1,F50,G50)</f>
        <v>Integralização de Capital</v>
      </c>
    </row>
    <row r="51" spans="2:8">
      <c r="B51" s="2" t="s">
        <v>174</v>
      </c>
      <c r="C51" s="2" t="s">
        <v>175</v>
      </c>
      <c r="D51" s="4" t="str">
        <f>IF('Frasle Mobility'!$K$3=1,B51,C51)</f>
        <v>Capital Social Realizado</v>
      </c>
      <c r="F51" s="29" t="s">
        <v>176</v>
      </c>
      <c r="G51" s="30" t="s">
        <v>177</v>
      </c>
      <c r="H51" s="31" t="str">
        <f>IF('Frasle Mobility'!$K$3=1,F51,G51)</f>
        <v>Variação Cambial da Dívida</v>
      </c>
    </row>
    <row r="52" spans="2:8">
      <c r="B52" s="2" t="s">
        <v>178</v>
      </c>
      <c r="C52" s="2" t="s">
        <v>179</v>
      </c>
      <c r="D52" s="4" t="str">
        <f>IF('Frasle Mobility'!$K$3=1,B52,C52)</f>
        <v>Reservas de Capital</v>
      </c>
      <c r="F52" s="29" t="s">
        <v>139</v>
      </c>
      <c r="G52" s="30" t="s">
        <v>140</v>
      </c>
      <c r="H52" s="31" t="str">
        <f>IF('Frasle Mobility'!$K$3=1,F52,G52)</f>
        <v>Outros</v>
      </c>
    </row>
    <row r="53" spans="2:8">
      <c r="B53" s="2" t="s">
        <v>180</v>
      </c>
      <c r="C53" s="2" t="s">
        <v>181</v>
      </c>
      <c r="D53" s="4" t="str">
        <f>IF('Frasle Mobility'!$K$3=1,B53,C53)</f>
        <v>Reservas de Reavaliação</v>
      </c>
      <c r="F53" s="29" t="s">
        <v>151</v>
      </c>
      <c r="G53" s="30" t="s">
        <v>152</v>
      </c>
      <c r="H53" s="31" t="str">
        <f>IF('Frasle Mobility'!$K$3=1,F53,G53)</f>
        <v>Fluxo de Caixa Livre</v>
      </c>
    </row>
    <row r="54" spans="2:8">
      <c r="B54" s="2" t="s">
        <v>182</v>
      </c>
      <c r="C54" s="2" t="s">
        <v>183</v>
      </c>
      <c r="D54" s="4" t="str">
        <f>IF('Frasle Mobility'!$K$3=1,B54,C54)</f>
        <v>Reservas de Lucros</v>
      </c>
      <c r="F54" s="29" t="s">
        <v>184</v>
      </c>
      <c r="G54" s="30" t="s">
        <v>185</v>
      </c>
      <c r="H54" s="31" t="str">
        <f>IF('Frasle Mobility'!$K$3=1,F54,G54)</f>
        <v>Caixa/Dívida Líquida</v>
      </c>
    </row>
    <row r="55" spans="2:8">
      <c r="B55" s="2" t="s">
        <v>186</v>
      </c>
      <c r="C55" s="2" t="s">
        <v>187</v>
      </c>
      <c r="D55" s="4" t="str">
        <f>IF('Frasle Mobility'!$K$3=1,B55,C55)</f>
        <v>Lucros/Prejuízos Acumulados</v>
      </c>
      <c r="F55" s="29" t="s">
        <v>188</v>
      </c>
      <c r="G55" s="30" t="s">
        <v>189</v>
      </c>
      <c r="H55" s="31" t="str">
        <f>IF('Frasle Mobility'!$K$3=1,F55,G55)</f>
        <v>Valores em R$ millhões</v>
      </c>
    </row>
    <row r="56" spans="2:8">
      <c r="B56" s="2" t="s">
        <v>190</v>
      </c>
      <c r="C56" s="2" t="s">
        <v>191</v>
      </c>
      <c r="D56" s="4" t="str">
        <f>IF('Frasle Mobility'!$K$3=1,B56,C56)</f>
        <v>Ajustes de Avaliação Patrimonial</v>
      </c>
      <c r="F56" s="29" t="s">
        <v>192</v>
      </c>
      <c r="G56" s="30"/>
      <c r="H56" s="31" t="str">
        <f>IF('Frasle Mobility'!$K$3=1,F56,G56)</f>
        <v>* Parte dos valores de investimentos de 2018 foram reclassificados neste demonstrativo como integralização de capital.</v>
      </c>
    </row>
    <row r="57" spans="2:8">
      <c r="B57" s="2" t="s">
        <v>193</v>
      </c>
      <c r="C57" s="2" t="s">
        <v>194</v>
      </c>
      <c r="D57" s="4" t="str">
        <f>IF('Frasle Mobility'!$K$3=1,B57,C57)</f>
        <v>Ajustes Acumulados de Conversão</v>
      </c>
      <c r="F57" s="29"/>
      <c r="G57" s="30"/>
      <c r="H57" s="31">
        <f>IF('Frasle Mobility'!$K$3=1,F57,G57)</f>
        <v>0</v>
      </c>
    </row>
    <row r="58" spans="2:8">
      <c r="B58" s="2" t="s">
        <v>195</v>
      </c>
      <c r="C58" s="2" t="s">
        <v>196</v>
      </c>
      <c r="D58" s="4" t="str">
        <f>IF('Frasle Mobility'!$K$3=1,B58,C58)</f>
        <v>Outros Resultados Abrangentes</v>
      </c>
      <c r="F58" s="29" t="s">
        <v>197</v>
      </c>
      <c r="G58" s="30" t="s">
        <v>198</v>
      </c>
      <c r="H58" s="31" t="str">
        <f>IF('Frasle Mobility'!$K$3=1,F58,G58)</f>
        <v>Aplicação de Recursos</v>
      </c>
    </row>
    <row r="59" spans="2:8">
      <c r="B59" s="2" t="s">
        <v>155</v>
      </c>
      <c r="C59" s="2" t="s">
        <v>156</v>
      </c>
      <c r="D59" s="4" t="str">
        <f>IF('Frasle Mobility'!$K$3=1,B59,C59)</f>
        <v>Adiantamento para Futuro Aumento Capital</v>
      </c>
      <c r="F59" s="29" t="s">
        <v>199</v>
      </c>
      <c r="G59" s="30" t="s">
        <v>200</v>
      </c>
      <c r="H59" s="31" t="str">
        <f>IF('Frasle Mobility'!$K$3=1,F59,G59)</f>
        <v>Clientes</v>
      </c>
    </row>
    <row r="60" spans="2:8">
      <c r="B60" s="2" t="s">
        <v>201</v>
      </c>
      <c r="C60" s="2" t="s">
        <v>202</v>
      </c>
      <c r="D60" s="4" t="str">
        <f>IF('Frasle Mobility'!$K$3=1,B60,C60)</f>
        <v>Consolidado</v>
      </c>
      <c r="F60" s="29" t="s">
        <v>203</v>
      </c>
      <c r="G60" s="30" t="s">
        <v>204</v>
      </c>
      <c r="H60" s="31" t="str">
        <f>IF('Frasle Mobility'!$K$3=1,F60,G60)</f>
        <v>Em Dias</v>
      </c>
    </row>
    <row r="61" spans="2:8">
      <c r="B61" s="2" t="s">
        <v>205</v>
      </c>
      <c r="C61" s="2" t="s">
        <v>206</v>
      </c>
      <c r="D61" s="4" t="str">
        <f>IF('Frasle Mobility'!$K$3=1,B61,C61)</f>
        <v>Efeitos Argentina</v>
      </c>
      <c r="F61" s="29" t="s">
        <v>38</v>
      </c>
      <c r="G61" s="30" t="s">
        <v>207</v>
      </c>
      <c r="H61" s="31" t="str">
        <f>IF('Frasle Mobility'!$K$3=1,F61,G61)</f>
        <v>Estoques</v>
      </c>
    </row>
    <row r="62" spans="2:8">
      <c r="B62" s="2" t="s">
        <v>208</v>
      </c>
      <c r="C62" s="2" t="s">
        <v>209</v>
      </c>
      <c r="D62" s="4" t="str">
        <f>IF('Frasle Mobility'!$K$3=1,B62,C62)</f>
        <v>Consolidado sem efeitos de Argentina</v>
      </c>
      <c r="F62" s="3" t="s">
        <v>203</v>
      </c>
      <c r="G62" s="2" t="s">
        <v>204</v>
      </c>
      <c r="H62" s="4" t="str">
        <f>IF('Frasle Mobility'!$K$3=1,F62,G62)</f>
        <v>Em Dias</v>
      </c>
    </row>
    <row r="63" spans="2:8">
      <c r="B63" s="2" t="s">
        <v>210</v>
      </c>
      <c r="C63" s="2" t="s">
        <v>211</v>
      </c>
      <c r="D63" s="4" t="str">
        <f>IF('Frasle Mobility'!$K$3=1,B63,C63)</f>
        <v>¹Os dados oficiais de frota do ano de 2025 ainda não estão disponíveis, o percentual apresentado é uma estimativa</v>
      </c>
      <c r="F63" s="3" t="s">
        <v>212</v>
      </c>
      <c r="G63" s="2" t="s">
        <v>213</v>
      </c>
      <c r="H63" s="4" t="str">
        <f>IF('Frasle Mobility'!$K$3=1,F63,G63)</f>
        <v>Outros Recursos</v>
      </c>
    </row>
    <row r="64" spans="2:8">
      <c r="B64" s="2" t="s">
        <v>773</v>
      </c>
      <c r="C64" s="2" t="s">
        <v>774</v>
      </c>
      <c r="D64" s="4" t="str">
        <f>IF('Frasle Mobility'!$K$3=1,B64,C64)</f>
        <v>*Lucro Líquido considera a soma de Atribuído a Sócios da Empresa Controladora e Sócios Não Controladores</v>
      </c>
      <c r="F64" s="3" t="s">
        <v>214</v>
      </c>
      <c r="G64" s="2" t="s">
        <v>215</v>
      </c>
      <c r="H64" s="4" t="str">
        <f>IF('Frasle Mobility'!$K$3=1,F64,G64)</f>
        <v>Total de Recursos Aplicados</v>
      </c>
    </row>
    <row r="65" spans="2:8">
      <c r="B65" s="2" t="s">
        <v>792</v>
      </c>
      <c r="C65" s="2" t="s">
        <v>791</v>
      </c>
      <c r="D65" s="4" t="str">
        <f>IF('Frasle Mobility'!$K$3=1,B65,C65)</f>
        <v>**Em virtude de uma redistribuição de valores entre as categorias de Reposição e Montadora, ocorreu uma atualização dos dados referente ao Mercado Interno divulgado para o 1º Trimestre de 2026 (1T26). Os valores anteriormente comunicados ao mercado foram revisados para refletir a alocação correta entre os segmentos, sem impacto no total consolidado do período.</v>
      </c>
      <c r="F65" s="3" t="s">
        <v>216</v>
      </c>
      <c r="G65" s="2" t="s">
        <v>217</v>
      </c>
      <c r="H65" s="4" t="str">
        <f>IF('Frasle Mobility'!$K$3=1,F65,G65)</f>
        <v>Fontes</v>
      </c>
    </row>
    <row r="66" spans="2:8" ht="15" thickBot="1">
      <c r="F66" s="3" t="s">
        <v>119</v>
      </c>
      <c r="G66" s="2" t="s">
        <v>218</v>
      </c>
      <c r="H66" s="4" t="str">
        <f>IF('Frasle Mobility'!$K$3=1,F66,G66)</f>
        <v>Fornecedores</v>
      </c>
    </row>
    <row r="67" spans="2:8">
      <c r="B67" s="293" t="s">
        <v>0</v>
      </c>
      <c r="C67" s="294" t="s">
        <v>1</v>
      </c>
      <c r="D67" s="295" t="s">
        <v>2</v>
      </c>
      <c r="F67" s="3" t="s">
        <v>203</v>
      </c>
      <c r="G67" s="2" t="s">
        <v>204</v>
      </c>
      <c r="H67" s="4" t="str">
        <f>IF('Frasle Mobility'!$K$3=1,F67,G67)</f>
        <v>Em Dias</v>
      </c>
    </row>
    <row r="68" spans="2:8">
      <c r="B68" s="296" t="s">
        <v>219</v>
      </c>
      <c r="C68" s="297" t="s">
        <v>220</v>
      </c>
      <c r="D68" s="298" t="str">
        <f>IF('Frasle Mobility'!$K$3=1,B68,C68)</f>
        <v>Receita por produto</v>
      </c>
      <c r="F68" s="3" t="s">
        <v>221</v>
      </c>
      <c r="G68" s="2" t="s">
        <v>213</v>
      </c>
      <c r="H68" s="4" t="str">
        <f>IF('Frasle Mobility'!$K$3=1,F68,G68)</f>
        <v>Outras Fontes</v>
      </c>
    </row>
    <row r="69" spans="2:8">
      <c r="B69" s="29" t="s">
        <v>222</v>
      </c>
      <c r="C69" s="30" t="s">
        <v>223</v>
      </c>
      <c r="D69" s="31" t="str">
        <f>IF('Frasle Mobility'!$K$3=1,B69,C69)</f>
        <v>Lonas de Freio p/ Veíc. Pesados (Blocos)</v>
      </c>
      <c r="F69" s="3" t="s">
        <v>224</v>
      </c>
      <c r="G69" s="2" t="s">
        <v>225</v>
      </c>
      <c r="H69" s="4" t="str">
        <f>IF('Frasle Mobility'!$K$3=1,F69,G69)</f>
        <v>Total de Fontes de Recursos</v>
      </c>
    </row>
    <row r="70" spans="2:8">
      <c r="B70" s="29" t="s">
        <v>226</v>
      </c>
      <c r="C70" s="30" t="s">
        <v>227</v>
      </c>
      <c r="D70" s="31" t="str">
        <f>IF('Frasle Mobility'!$K$3=1,B70,C70)</f>
        <v>Pastilhas de Freio</v>
      </c>
      <c r="F70" s="3" t="s">
        <v>228</v>
      </c>
      <c r="G70" s="2" t="s">
        <v>229</v>
      </c>
      <c r="H70" s="4" t="str">
        <f>IF('Frasle Mobility'!$K$3=1,F70,G70)</f>
        <v>NCG em R$</v>
      </c>
    </row>
    <row r="71" spans="2:8">
      <c r="B71" s="29" t="s">
        <v>230</v>
      </c>
      <c r="C71" s="30" t="s">
        <v>231</v>
      </c>
      <c r="D71" s="31" t="str">
        <f>IF('Frasle Mobility'!$K$3=1,B71,C71)</f>
        <v>Outros Materiais de Fricção</v>
      </c>
      <c r="F71" s="3" t="s">
        <v>232</v>
      </c>
      <c r="G71" s="2" t="s">
        <v>233</v>
      </c>
      <c r="H71" s="4" t="str">
        <f>IF('Frasle Mobility'!$K$3=1,F71,G71)</f>
        <v>NCG em Dias</v>
      </c>
    </row>
    <row r="72" spans="2:8" ht="15" thickBot="1">
      <c r="B72" s="29" t="s">
        <v>234</v>
      </c>
      <c r="C72" s="30" t="s">
        <v>235</v>
      </c>
      <c r="D72" s="31" t="str">
        <f>IF('Frasle Mobility'!$K$3=1,B72,C72)</f>
        <v>Materiais de Fricção</v>
      </c>
      <c r="F72" s="5" t="s">
        <v>188</v>
      </c>
      <c r="G72" s="6" t="s">
        <v>189</v>
      </c>
      <c r="H72" s="7" t="str">
        <f>IF('Frasle Mobility'!$K$3=1,F72,G72)</f>
        <v>Valores em R$ millhões</v>
      </c>
    </row>
    <row r="73" spans="2:8" ht="15" thickBot="1">
      <c r="B73" s="29"/>
      <c r="C73" s="30"/>
      <c r="D73" s="31">
        <f>IF('Frasle Mobility'!$K$3=1,B73,C73)</f>
        <v>0</v>
      </c>
    </row>
    <row r="74" spans="2:8">
      <c r="B74" s="29" t="s">
        <v>236</v>
      </c>
      <c r="C74" s="30" t="s">
        <v>237</v>
      </c>
      <c r="D74" s="31" t="str">
        <f>IF('Frasle Mobility'!$K$3=1,B74,C74)</f>
        <v>Componentes p/ Sistema de Freio</v>
      </c>
      <c r="F74" s="299" t="s">
        <v>0</v>
      </c>
      <c r="G74" s="300" t="s">
        <v>1</v>
      </c>
      <c r="H74" s="295" t="s">
        <v>2</v>
      </c>
    </row>
    <row r="75" spans="2:8">
      <c r="B75" s="29" t="s">
        <v>238</v>
      </c>
      <c r="C75" s="30" t="s">
        <v>239</v>
      </c>
      <c r="D75" s="31" t="str">
        <f>IF('Frasle Mobility'!$K$3=1,B75,C75)</f>
        <v>Componentes p/ Sistema de Suspensão</v>
      </c>
      <c r="F75" s="296" t="s">
        <v>240</v>
      </c>
      <c r="G75" s="297" t="s">
        <v>241</v>
      </c>
      <c r="H75" s="298" t="str">
        <f>IF('Frasle Mobility'!$K$3=1,F75,G75)</f>
        <v>Volumes de venda</v>
      </c>
    </row>
    <row r="76" spans="2:8">
      <c r="B76" s="29" t="s">
        <v>242</v>
      </c>
      <c r="C76" s="30" t="s">
        <v>243</v>
      </c>
      <c r="D76" s="31" t="str">
        <f>IF('Frasle Mobility'!$K$3=1,B76,C76)</f>
        <v>Componentes p/ Motor</v>
      </c>
      <c r="F76" s="29" t="s">
        <v>222</v>
      </c>
      <c r="G76" s="30" t="s">
        <v>223</v>
      </c>
      <c r="H76" s="31" t="str">
        <f>IF('Frasle Mobility'!$K$3=1,F76,G76)</f>
        <v>Lonas de Freio p/ Veíc. Pesados (Blocos)</v>
      </c>
    </row>
    <row r="77" spans="2:8">
      <c r="B77" s="29" t="s">
        <v>244</v>
      </c>
      <c r="C77" s="30" t="s">
        <v>245</v>
      </c>
      <c r="D77" s="31" t="str">
        <f>IF('Frasle Mobility'!$K$3=1,B77,C77)</f>
        <v>Outros Produtos Diversos</v>
      </c>
      <c r="F77" s="29" t="s">
        <v>226</v>
      </c>
      <c r="G77" s="30" t="s">
        <v>227</v>
      </c>
      <c r="H77" s="31" t="str">
        <f>IF('Frasle Mobility'!$K$3=1,F77,G77)</f>
        <v>Pastilhas de Freio</v>
      </c>
    </row>
    <row r="78" spans="2:8">
      <c r="B78" s="29" t="s">
        <v>246</v>
      </c>
      <c r="C78" s="30" t="s">
        <v>231</v>
      </c>
      <c r="D78" s="31" t="str">
        <f>IF('Frasle Mobility'!$K$3=1,B78,C78)</f>
        <v>Produtos diversos</v>
      </c>
      <c r="F78" s="29" t="s">
        <v>230</v>
      </c>
      <c r="G78" s="30" t="s">
        <v>231</v>
      </c>
      <c r="H78" s="31" t="str">
        <f>IF('Frasle Mobility'!$K$3=1,F78,G78)</f>
        <v>Outros Materiais de Fricção</v>
      </c>
    </row>
    <row r="79" spans="2:8">
      <c r="B79" s="29"/>
      <c r="C79" s="30"/>
      <c r="D79" s="31">
        <f>IF('Frasle Mobility'!$K$3=1,B79,C79)</f>
        <v>0</v>
      </c>
      <c r="F79" s="29" t="s">
        <v>234</v>
      </c>
      <c r="G79" s="30" t="s">
        <v>235</v>
      </c>
      <c r="H79" s="31" t="str">
        <f>IF('Frasle Mobility'!$K$3=1,F79,G79)</f>
        <v>Materiais de Fricção</v>
      </c>
    </row>
    <row r="80" spans="2:8">
      <c r="B80" s="29" t="s">
        <v>247</v>
      </c>
      <c r="C80" s="30" t="s">
        <v>248</v>
      </c>
      <c r="D80" s="31" t="str">
        <f>IF('Frasle Mobility'!$K$3=1,B80,C80)</f>
        <v>Líquidos Envasados</v>
      </c>
      <c r="F80" s="29"/>
      <c r="G80" s="30"/>
      <c r="H80" s="31">
        <f>IF('Frasle Mobility'!$K$3=1,F80,G80)</f>
        <v>0</v>
      </c>
    </row>
    <row r="81" spans="2:8">
      <c r="B81" s="29"/>
      <c r="C81" s="30"/>
      <c r="D81" s="31">
        <f>IF('Frasle Mobility'!$K$3=1,B81,C81)</f>
        <v>0</v>
      </c>
      <c r="F81" s="29" t="s">
        <v>236</v>
      </c>
      <c r="G81" s="30" t="s">
        <v>237</v>
      </c>
      <c r="H81" s="31" t="str">
        <f>IF('Frasle Mobility'!$K$3=1,F81,G81)</f>
        <v>Componentes p/ Sistema de Freio</v>
      </c>
    </row>
    <row r="82" spans="2:8">
      <c r="B82" s="29" t="s">
        <v>19</v>
      </c>
      <c r="C82" s="30" t="s">
        <v>20</v>
      </c>
      <c r="D82" s="31" t="str">
        <f>IF('Frasle Mobility'!$K$3=1,B82,C82)</f>
        <v>Receita Líquida</v>
      </c>
      <c r="F82" s="29" t="s">
        <v>238</v>
      </c>
      <c r="G82" s="30" t="s">
        <v>239</v>
      </c>
      <c r="H82" s="31" t="str">
        <f>IF('Frasle Mobility'!$K$3=1,F82,G82)</f>
        <v>Componentes p/ Sistema de Suspensão</v>
      </c>
    </row>
    <row r="83" spans="2:8">
      <c r="B83" s="29" t="s">
        <v>249</v>
      </c>
      <c r="C83" s="30" t="s">
        <v>250</v>
      </c>
      <c r="D83" s="31" t="str">
        <f>IF('Frasle Mobility'!$K$3=1,B83,C83)</f>
        <v>Valores em R$ milhões</v>
      </c>
      <c r="F83" s="29" t="s">
        <v>242</v>
      </c>
      <c r="G83" s="30" t="s">
        <v>243</v>
      </c>
      <c r="H83" s="31" t="str">
        <f>IF('Frasle Mobility'!$K$3=1,F83,G83)</f>
        <v>Componentes p/ Motor</v>
      </c>
    </row>
    <row r="84" spans="2:8">
      <c r="B84" s="29" t="s">
        <v>251</v>
      </c>
      <c r="C84" s="30" t="s">
        <v>252</v>
      </c>
      <c r="D84" s="31" t="str">
        <f>IF('Frasle Mobility'!$K$3=1,B84,C84)</f>
        <v>Obs.: Os componentes estão detalhados no final deste relatório</v>
      </c>
      <c r="F84" s="29" t="s">
        <v>244</v>
      </c>
      <c r="G84" s="30" t="s">
        <v>245</v>
      </c>
      <c r="H84" s="31" t="str">
        <f>IF('Frasle Mobility'!$K$3=1,F84,G84)</f>
        <v>Outros Produtos Diversos</v>
      </c>
    </row>
    <row r="85" spans="2:8" ht="15" thickBot="1">
      <c r="B85" s="32" t="s">
        <v>253</v>
      </c>
      <c r="C85" s="33" t="s">
        <v>254</v>
      </c>
      <c r="D85" s="34" t="str">
        <f>IF('Frasle Mobility'!$K$3=1,B85,C85)</f>
        <v>Receita Líquida por Linha de Produtos</v>
      </c>
      <c r="F85" s="29" t="s">
        <v>246</v>
      </c>
      <c r="G85" s="30" t="s">
        <v>231</v>
      </c>
      <c r="H85" s="31" t="str">
        <f>IF('Frasle Mobility'!$K$3=1,F85,G85)</f>
        <v>Produtos diversos</v>
      </c>
    </row>
    <row r="86" spans="2:8" ht="15" thickBot="1">
      <c r="D86" s="20"/>
      <c r="F86" s="29" t="s">
        <v>255</v>
      </c>
      <c r="G86" s="30" t="s">
        <v>256</v>
      </c>
      <c r="H86" s="31" t="str">
        <f>IF('Frasle Mobility'!$K$3=1,F86,G86)</f>
        <v>1T24 e 2T24 Reclassificação de volume de Fricção para Componentes p/ Sistema de Freio</v>
      </c>
    </row>
    <row r="87" spans="2:8">
      <c r="B87" s="293" t="s">
        <v>0</v>
      </c>
      <c r="C87" s="294" t="s">
        <v>1</v>
      </c>
      <c r="D87" s="295" t="s">
        <v>2</v>
      </c>
      <c r="F87" s="29" t="s">
        <v>247</v>
      </c>
      <c r="G87" s="30" t="s">
        <v>248</v>
      </c>
      <c r="H87" s="31" t="str">
        <f>IF('Frasle Mobility'!$K$3=1,F87,G87)</f>
        <v>Líquidos Envasados</v>
      </c>
    </row>
    <row r="88" spans="2:8">
      <c r="B88" s="296" t="s">
        <v>257</v>
      </c>
      <c r="C88" s="297" t="s">
        <v>258</v>
      </c>
      <c r="D88" s="298" t="str">
        <f>IF('Frasle Mobility'!$K$3=1,B88,C88)</f>
        <v>Descr. Produtos</v>
      </c>
      <c r="F88" s="29" t="s">
        <v>259</v>
      </c>
      <c r="G88" s="30" t="s">
        <v>260</v>
      </c>
      <c r="H88" s="31" t="str">
        <f>IF('Frasle Mobility'!$K$3=1,F88,G88)</f>
        <v>Valores em milhões de peças ou litros.</v>
      </c>
    </row>
    <row r="89" spans="2:8" ht="18" customHeight="1">
      <c r="B89" s="3" t="s">
        <v>261</v>
      </c>
      <c r="C89" s="2" t="s">
        <v>262</v>
      </c>
      <c r="D89" s="4" t="str">
        <f>IF('Frasle Mobility'!$K$3=1,B89,C89)</f>
        <v>Descrição detalhada dos produtos vendidos</v>
      </c>
      <c r="F89" s="29" t="s">
        <v>263</v>
      </c>
      <c r="G89" s="30" t="s">
        <v>264</v>
      </c>
      <c r="H89" s="31" t="str">
        <f>IF('Frasle Mobility'!$K$3=1,F89,G89)</f>
        <v>Obs.: Os componentes estão detalhados no final deste relatório. Vale ressaltar que, o histórico de 2024 foi ajustado para refletir a nova abertura de família de produto.</v>
      </c>
    </row>
    <row r="90" spans="2:8" ht="20.25" customHeight="1" thickBot="1">
      <c r="B90" s="3" t="s">
        <v>234</v>
      </c>
      <c r="C90" s="2" t="s">
        <v>235</v>
      </c>
      <c r="D90" s="4" t="str">
        <f>IF('Frasle Mobility'!$K$3=1,B90,C90)</f>
        <v>Materiais de Fricção</v>
      </c>
      <c r="F90" s="5" t="s">
        <v>265</v>
      </c>
      <c r="G90" s="6" t="s">
        <v>266</v>
      </c>
      <c r="H90" s="7" t="str">
        <f>IF('Frasle Mobility'!$K$3=1,F90,G90)</f>
        <v>Unidade medida</v>
      </c>
    </row>
    <row r="91" spans="2:8" ht="15" thickBot="1">
      <c r="B91" s="3" t="s">
        <v>267</v>
      </c>
      <c r="C91" s="2" t="s">
        <v>223</v>
      </c>
      <c r="D91" s="4" t="str">
        <f>IF('Frasle Mobility'!$K$3=1,B91,C91)</f>
        <v>Lonas de Freio para Veículos Pesados (Blocos)</v>
      </c>
    </row>
    <row r="92" spans="2:8">
      <c r="B92" s="3" t="s">
        <v>226</v>
      </c>
      <c r="C92" s="2" t="s">
        <v>227</v>
      </c>
      <c r="D92" s="4" t="str">
        <f>IF('Frasle Mobility'!$K$3=1,B92,C92)</f>
        <v>Pastilhas de Freio</v>
      </c>
      <c r="F92" s="299" t="s">
        <v>0</v>
      </c>
      <c r="G92" s="300" t="s">
        <v>1</v>
      </c>
      <c r="H92" s="295" t="s">
        <v>2</v>
      </c>
    </row>
    <row r="93" spans="2:8">
      <c r="B93" s="3" t="s">
        <v>230</v>
      </c>
      <c r="C93" s="2" t="s">
        <v>231</v>
      </c>
      <c r="D93" s="4" t="str">
        <f>IF('Frasle Mobility'!$K$3=1,B93,C93)</f>
        <v>Outros Materiais de Fricção</v>
      </c>
      <c r="F93" s="296" t="s">
        <v>268</v>
      </c>
      <c r="G93" s="297" t="s">
        <v>269</v>
      </c>
      <c r="H93" s="298" t="str">
        <f>IF('Frasle Mobility'!$K$3=1,F93,G93)</f>
        <v>Financeiro</v>
      </c>
    </row>
    <row r="94" spans="2:8">
      <c r="B94" s="3" t="s">
        <v>246</v>
      </c>
      <c r="C94" s="2" t="s">
        <v>270</v>
      </c>
      <c r="D94" s="4" t="str">
        <f>IF('Frasle Mobility'!$K$3=1,B94,C94)</f>
        <v>Produtos diversos</v>
      </c>
      <c r="F94" s="29" t="s">
        <v>271</v>
      </c>
      <c r="G94" s="30" t="s">
        <v>272</v>
      </c>
      <c r="H94" s="31" t="str">
        <f>IF('Frasle Mobility'!$K$3=1,F94,G94)</f>
        <v>Divida Líquida</v>
      </c>
    </row>
    <row r="95" spans="2:8">
      <c r="B95" s="3" t="s">
        <v>236</v>
      </c>
      <c r="C95" s="2" t="s">
        <v>237</v>
      </c>
      <c r="D95" s="4" t="str">
        <f>IF('Frasle Mobility'!$K$3=1,B95,C95)</f>
        <v>Componentes p/ Sistema de Freio</v>
      </c>
      <c r="F95" s="29" t="s">
        <v>273</v>
      </c>
      <c r="G95" s="30" t="s">
        <v>274</v>
      </c>
      <c r="H95" s="31" t="str">
        <f>IF('Frasle Mobility'!$K$3=1,F95,G95)</f>
        <v>Disponibilidades</v>
      </c>
    </row>
    <row r="96" spans="2:8">
      <c r="B96" s="3" t="s">
        <v>275</v>
      </c>
      <c r="C96" s="2" t="s">
        <v>276</v>
      </c>
      <c r="D96" s="4" t="str">
        <f>IF('Frasle Mobility'!$K$3=1,B96,C96)</f>
        <v>Direção e Conforto</v>
      </c>
      <c r="F96" s="29" t="s">
        <v>127</v>
      </c>
      <c r="G96" s="30" t="s">
        <v>128</v>
      </c>
      <c r="H96" s="31" t="str">
        <f>IF('Frasle Mobility'!$K$3=1,F96,G96)</f>
        <v>Empréstimos e Financiamentos</v>
      </c>
    </row>
    <row r="97" spans="2:8">
      <c r="B97" s="3" t="s">
        <v>242</v>
      </c>
      <c r="C97" s="2" t="s">
        <v>243</v>
      </c>
      <c r="D97" s="4" t="str">
        <f>IF('Frasle Mobility'!$K$3=1,B97,C97)</f>
        <v>Componentes p/ Motor</v>
      </c>
      <c r="F97" s="29" t="s">
        <v>277</v>
      </c>
      <c r="G97" s="30" t="s">
        <v>272</v>
      </c>
      <c r="H97" s="31" t="str">
        <f>IF('Frasle Mobility'!$K$3=1,F97,G97)</f>
        <v>Dívida Líquida</v>
      </c>
    </row>
    <row r="98" spans="2:8">
      <c r="B98" s="3" t="s">
        <v>278</v>
      </c>
      <c r="C98" s="2" t="s">
        <v>279</v>
      </c>
      <c r="D98" s="4" t="str">
        <f>IF('Frasle Mobility'!$K$3=1,B98,C98)</f>
        <v>Componentes para Transmissão e Powertrain</v>
      </c>
      <c r="F98" s="29"/>
      <c r="G98" s="30"/>
      <c r="H98" s="31"/>
    </row>
    <row r="99" spans="2:8">
      <c r="B99" s="3" t="s">
        <v>247</v>
      </c>
      <c r="C99" s="2" t="s">
        <v>248</v>
      </c>
      <c r="D99" s="4" t="str">
        <f>IF('Frasle Mobility'!$K$3=1,B99,C99)</f>
        <v>Líquidos Envasados</v>
      </c>
      <c r="F99" s="29" t="s">
        <v>280</v>
      </c>
      <c r="G99" s="30" t="s">
        <v>281</v>
      </c>
      <c r="H99" s="31" t="str">
        <f>IF('Frasle Mobility'!$K$3=1,F99,G99)</f>
        <v>Dívida Líquida/EBITDA</v>
      </c>
    </row>
    <row r="100" spans="2:8">
      <c r="B100" s="3" t="s">
        <v>244</v>
      </c>
      <c r="C100" s="2" t="s">
        <v>245</v>
      </c>
      <c r="D100" s="4" t="str">
        <f>IF('Frasle Mobility'!$K$3=1,B100,C100)</f>
        <v>Outros Produtos Diversos</v>
      </c>
      <c r="F100" s="29"/>
      <c r="G100" s="30"/>
      <c r="H100" s="31">
        <f>IF('Frasle Mobility'!$K$3=1,F100,G100)</f>
        <v>0</v>
      </c>
    </row>
    <row r="101" spans="2:8">
      <c r="B101" s="3" t="s">
        <v>282</v>
      </c>
      <c r="C101" s="2" t="s">
        <v>283</v>
      </c>
      <c r="D101" s="4" t="str">
        <f>IF('Frasle Mobility'!$K$3=1,B101,C101)</f>
        <v>Lonas de freio para veículos comerciais.</v>
      </c>
      <c r="F101" s="29" t="s">
        <v>284</v>
      </c>
      <c r="G101" s="30" t="s">
        <v>285</v>
      </c>
      <c r="H101" s="31" t="str">
        <f>IF('Frasle Mobility'!$K$3=1,F101,G101)</f>
        <v>Origem da Dívida</v>
      </c>
    </row>
    <row r="102" spans="2:8">
      <c r="B102" s="29" t="s">
        <v>286</v>
      </c>
      <c r="C102" s="30" t="s">
        <v>287</v>
      </c>
      <c r="D102" s="31" t="str">
        <f>IF('Frasle Mobility'!$K$3=1,B102,C102)</f>
        <v>Pastilhas de freio para veículos comerciais, automóveis, motocicletas e aeronaves de pequeno porte.</v>
      </c>
      <c r="F102" s="29" t="s">
        <v>288</v>
      </c>
      <c r="G102" s="30" t="s">
        <v>289</v>
      </c>
      <c r="H102" s="31" t="str">
        <f>IF('Frasle Mobility'!$K$3=1,F102,G102)</f>
        <v>Moeda Estrangeira</v>
      </c>
    </row>
    <row r="103" spans="2:8">
      <c r="B103" s="29" t="s">
        <v>290</v>
      </c>
      <c r="C103" s="30" t="s">
        <v>291</v>
      </c>
      <c r="D103" s="31" t="str">
        <f>IF('Frasle Mobility'!$K$3=1,B103,C103)</f>
        <v>Juntas Homocinéticas, Cubos de Roda, Conjunto Coroa e Pinhão, Componentes de Cardans, Cruzetas, Motopeças - Transmissão.</v>
      </c>
      <c r="F103" s="29"/>
      <c r="G103" s="30"/>
      <c r="H103" s="31"/>
    </row>
    <row r="104" spans="2:8">
      <c r="B104" s="29" t="s">
        <v>292</v>
      </c>
      <c r="C104" s="30" t="s">
        <v>293</v>
      </c>
      <c r="D104" s="31" t="str">
        <f>IF('Frasle Mobility'!$K$3=1,B104,C104)</f>
        <v xml:space="preserve">Lonas de freio para automóveis, Sapatas ferroviárias, Sapatas de freio para veículos comerciais e automóveis, revestimentos de embreagem, lonas moldadas, placas universais e produtos industriais.  </v>
      </c>
      <c r="F104" s="29" t="s">
        <v>294</v>
      </c>
      <c r="G104" s="30" t="s">
        <v>295</v>
      </c>
      <c r="H104" s="31" t="str">
        <f>IF('Frasle Mobility'!$K$3=1,F104,G104)</f>
        <v>Moeda Nacional</v>
      </c>
    </row>
    <row r="105" spans="2:8">
      <c r="B105" s="29"/>
      <c r="C105" s="30"/>
      <c r="D105" s="31">
        <f>IF('Frasle Mobility'!$K$3=1,B105,C105)</f>
        <v>0</v>
      </c>
      <c r="F105" s="29"/>
      <c r="G105" s="30"/>
      <c r="H105" s="31">
        <f>IF('Frasle Mobility'!$K$3=1,F105,G105)</f>
        <v>0</v>
      </c>
    </row>
    <row r="106" spans="2:8">
      <c r="B106" s="29" t="s">
        <v>296</v>
      </c>
      <c r="C106" s="30" t="s">
        <v>297</v>
      </c>
      <c r="D106" s="31" t="str">
        <f>IF('Frasle Mobility'!$K$3=1,B106,C106)</f>
        <v>Discos, Tambores, Cubos de Rodas, Cilindros Hidráulicos, Servo freio, Reparos, Atuadores, Válvulas de Retenção.</v>
      </c>
      <c r="F106" s="29" t="s">
        <v>298</v>
      </c>
      <c r="G106" s="30" t="s">
        <v>299</v>
      </c>
      <c r="H106" s="31" t="str">
        <f>IF('Frasle Mobility'!$K$3=1,F106,G106)</f>
        <v xml:space="preserve">Curto Prazo </v>
      </c>
    </row>
    <row r="107" spans="2:8">
      <c r="B107" s="29" t="s">
        <v>300</v>
      </c>
      <c r="C107" s="30" t="s">
        <v>301</v>
      </c>
      <c r="D107" s="31" t="str">
        <f>IF('Frasle Mobility'!$K$3=1,B107,C107)</f>
        <v>Amortecedores, Molas a Gás, Bandejas de Suspensão, Barras, Pivos e terminais, Caixas de Direção, Peças Borracha &amp; Metal Borracha, Motopeças - Suspensão &amp; Freio, Bucha Suspensão, Rótulas, Molas de Suspensão.</v>
      </c>
      <c r="F107" s="29" t="s">
        <v>302</v>
      </c>
      <c r="G107" s="30" t="s">
        <v>303</v>
      </c>
      <c r="H107" s="31" t="str">
        <f>IF('Frasle Mobility'!$K$3=1,F107,G107)</f>
        <v>Longo Prazo</v>
      </c>
    </row>
    <row r="108" spans="2:8">
      <c r="B108" s="29" t="s">
        <v>304</v>
      </c>
      <c r="C108" s="30" t="s">
        <v>305</v>
      </c>
      <c r="D108" s="31" t="str">
        <f>IF('Frasle Mobility'!$K$3=1,B108,C108)</f>
        <v>Pistões, Válvulas, Bombas d'água, Bombas d'óleo, Bombas de combustível, Mangueiras, Filtro de Ar, Juntas de Motores.</v>
      </c>
      <c r="F108" s="29"/>
      <c r="G108" s="30"/>
      <c r="H108" s="31">
        <f>IF('Frasle Mobility'!$K$3=1,F108,G108)</f>
        <v>0</v>
      </c>
    </row>
    <row r="109" spans="2:8">
      <c r="B109" s="29" t="s">
        <v>306</v>
      </c>
      <c r="C109" s="30" t="s">
        <v>307</v>
      </c>
      <c r="D109" s="31" t="str">
        <f>IF('Frasle Mobility'!$K$3=1,B109,C109)</f>
        <v>Fluídos de freio, Líquidos de arrefecimento, Anticorrosivos, Anticongelantes, Aditivos Concentrados, Lubrificantes.</v>
      </c>
      <c r="F109" s="29" t="s">
        <v>308</v>
      </c>
      <c r="G109" s="30" t="s">
        <v>309</v>
      </c>
      <c r="H109" s="31" t="str">
        <f>IF('Frasle Mobility'!$K$3=1,F109,G109)</f>
        <v>Total Dívida Bruta Consolidada</v>
      </c>
    </row>
    <row r="110" spans="2:8" ht="15" thickBot="1">
      <c r="B110" s="32" t="s">
        <v>310</v>
      </c>
      <c r="C110" s="33" t="s">
        <v>311</v>
      </c>
      <c r="D110" s="34"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1">
        <f>IF('Frasle Mobility'!$K$3=1,F110,G110)</f>
        <v>0</v>
      </c>
    </row>
    <row r="111" spans="2:8" ht="15" thickBot="1">
      <c r="F111" s="3" t="s">
        <v>312</v>
      </c>
      <c r="G111" s="2" t="s">
        <v>313</v>
      </c>
      <c r="H111" s="31" t="str">
        <f>IF('Frasle Mobility'!$K$3=1,F111,G111)</f>
        <v>Amortização da Dívida</v>
      </c>
    </row>
    <row r="112" spans="2:8">
      <c r="B112" s="299" t="s">
        <v>0</v>
      </c>
      <c r="C112" s="300" t="s">
        <v>1</v>
      </c>
      <c r="D112" s="295" t="s">
        <v>2</v>
      </c>
      <c r="F112" s="3" t="s">
        <v>294</v>
      </c>
      <c r="G112" s="2" t="s">
        <v>295</v>
      </c>
      <c r="H112" s="31" t="str">
        <f>IF('Frasle Mobility'!$K$3=1,F112,G112)</f>
        <v>Moeda Nacional</v>
      </c>
    </row>
    <row r="113" spans="2:8">
      <c r="B113" s="2" t="s">
        <v>314</v>
      </c>
      <c r="C113" s="2" t="s">
        <v>315</v>
      </c>
      <c r="D113" s="31" t="str">
        <f>IF('Frasle Mobility'!$K$3=1,B113,C113)</f>
        <v>Informações importantes:</v>
      </c>
      <c r="F113" s="3" t="s">
        <v>288</v>
      </c>
      <c r="G113" s="2" t="s">
        <v>289</v>
      </c>
      <c r="H113" s="31" t="str">
        <f>IF('Frasle Mobility'!$K$3=1,F113,G113)</f>
        <v>Moeda Estrangeira</v>
      </c>
    </row>
    <row r="114" spans="2:8" ht="15" thickBot="1">
      <c r="B114" s="2" t="s">
        <v>316</v>
      </c>
      <c r="C114" s="2" t="s">
        <v>317</v>
      </c>
      <c r="D114" s="31" t="str">
        <f>IF('Frasle Mobility'!$K$3=1,B114,C114)</f>
        <v>*Reclassificação das eliminações de receita intercompany modificaram o resultado das linhas de Receita no Mercado Interno e Externo 1T23 e 2T23.</v>
      </c>
      <c r="F114" s="5" t="s">
        <v>312</v>
      </c>
      <c r="G114" s="6" t="s">
        <v>313</v>
      </c>
      <c r="H114" s="34" t="str">
        <f>IF('Frasle Mobility'!$K$3=1,F114,G114)</f>
        <v>Amortização da Dívida</v>
      </c>
    </row>
    <row r="115" spans="2:8" ht="15" thickBot="1">
      <c r="B115" s="2" t="s">
        <v>318</v>
      </c>
      <c r="C115" s="2" t="s">
        <v>319</v>
      </c>
      <c r="D115" s="31" t="str">
        <f>IF('Frasle Mobility'!$K$3=1,B115,C115)</f>
        <v xml:space="preserve">*Volume de fricção sofreu alteração no total do ano de 2023 devido a ajustes de intercompany e contabilização de jogos para peças. </v>
      </c>
    </row>
    <row r="116" spans="2:8" ht="130.5">
      <c r="B116" s="36" t="s">
        <v>320</v>
      </c>
      <c r="C116" s="36" t="s">
        <v>321</v>
      </c>
      <c r="D116" s="31"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299" t="s">
        <v>0</v>
      </c>
      <c r="G116" s="300" t="s">
        <v>1</v>
      </c>
      <c r="H116" s="295" t="s">
        <v>2</v>
      </c>
    </row>
    <row r="117" spans="2:8">
      <c r="B117" s="2" t="s">
        <v>781</v>
      </c>
      <c r="C117" s="2" t="s">
        <v>782</v>
      </c>
      <c r="D117" s="31" t="str">
        <f>IF('Frasle Mobility'!$K$3=1,B117,C117)</f>
        <v>*O volume e a receita de vendas de materiais de fricção e componentes para sistema de freio sofreram alteração no total divulgado em 2024 e 2025, devido a ajustes na contabilização de peças.</v>
      </c>
      <c r="F117" s="296" t="s">
        <v>89</v>
      </c>
      <c r="G117" s="297" t="s">
        <v>90</v>
      </c>
      <c r="H117" s="298" t="str">
        <f>IF('Frasle Mobility'!$K$3=1,F117,G117)</f>
        <v>Investimentos</v>
      </c>
    </row>
    <row r="118" spans="2:8" ht="15" thickBot="1">
      <c r="B118" s="2" t="s">
        <v>322</v>
      </c>
      <c r="C118" s="2" t="s">
        <v>323</v>
      </c>
      <c r="D118" s="31" t="str">
        <f>IF('Frasle Mobility'!$K$3=1,B118,C118)</f>
        <v>**A Dacomsa passa a integrar os resultados a partir do dia 14 de janeiro de 2025, data da conclusão da aquisição. Para mais informações, acesse o comunicado ao mercado divulgado na referida data.</v>
      </c>
      <c r="F118" s="29" t="s">
        <v>324</v>
      </c>
      <c r="G118" s="30" t="s">
        <v>325</v>
      </c>
      <c r="H118" s="31" t="str">
        <f>IF('Frasle Mobility'!$K$3=1,F118,G118)</f>
        <v>Controladora</v>
      </c>
    </row>
    <row r="119" spans="2:8">
      <c r="B119" s="293" t="s">
        <v>0</v>
      </c>
      <c r="C119" s="294" t="s">
        <v>1</v>
      </c>
      <c r="D119" s="295" t="s">
        <v>2</v>
      </c>
      <c r="F119" s="29" t="s">
        <v>326</v>
      </c>
      <c r="G119" s="30" t="s">
        <v>327</v>
      </c>
      <c r="H119" s="31" t="str">
        <f>IF('Frasle Mobility'!$K$3=1,F119,G119)</f>
        <v>Controladas e Outros Investimentos</v>
      </c>
    </row>
    <row r="120" spans="2:8">
      <c r="B120" s="296" t="s">
        <v>328</v>
      </c>
      <c r="C120" s="297" t="s">
        <v>329</v>
      </c>
      <c r="D120" s="298" t="str">
        <f>IF('Frasle Mobility'!$K$3=1,B120,C120)</f>
        <v>Taxas de câmbio (vs R$)</v>
      </c>
      <c r="F120" s="29" t="s">
        <v>330</v>
      </c>
      <c r="G120" s="30" t="s">
        <v>330</v>
      </c>
      <c r="H120" s="31" t="str">
        <f>IF('Frasle Mobility'!$K$3=1,F120,G120)</f>
        <v>Total Capex</v>
      </c>
    </row>
    <row r="121" spans="2:8">
      <c r="B121" s="96" t="s">
        <v>331</v>
      </c>
      <c r="C121" s="2" t="s">
        <v>332</v>
      </c>
      <c r="D121" s="95" t="str">
        <f>IF('Frasle Mobility'!$K$3=1,B121,C121)</f>
        <v>EUA</v>
      </c>
      <c r="F121" s="29" t="s">
        <v>249</v>
      </c>
      <c r="G121" s="30" t="s">
        <v>250</v>
      </c>
      <c r="H121" s="31" t="str">
        <f>IF('Frasle Mobility'!$K$3=1,F121,G121)</f>
        <v>Valores em R$ milhões</v>
      </c>
    </row>
    <row r="122" spans="2:8" ht="15" thickBot="1">
      <c r="B122" s="96" t="s">
        <v>333</v>
      </c>
      <c r="C122" s="2" t="s">
        <v>334</v>
      </c>
      <c r="D122" s="95" t="str">
        <f>IF('Frasle Mobility'!$K$3=1,B122,C122)</f>
        <v>EUROPA</v>
      </c>
      <c r="F122" s="32" t="s">
        <v>73</v>
      </c>
      <c r="G122" s="33" t="s">
        <v>74</v>
      </c>
      <c r="H122" s="34" t="str">
        <f>IF('Frasle Mobility'!$K$3=1,F122,G122)</f>
        <v>Depreciação</v>
      </c>
    </row>
    <row r="123" spans="2:8" ht="15" thickBot="1">
      <c r="B123" s="96" t="s">
        <v>335</v>
      </c>
      <c r="C123" s="2" t="s">
        <v>335</v>
      </c>
      <c r="D123" s="95" t="str">
        <f>IF('Frasle Mobility'!$K$3=1,B123,C123)</f>
        <v>ARGENTINA</v>
      </c>
      <c r="F123" s="30"/>
      <c r="G123" s="30"/>
      <c r="H123" s="30"/>
    </row>
    <row r="124" spans="2:8">
      <c r="B124" s="96" t="s">
        <v>336</v>
      </c>
      <c r="C124" s="2" t="s">
        <v>336</v>
      </c>
      <c r="D124" s="95" t="str">
        <f>IF('Frasle Mobility'!$K$3=1,B124,C124)</f>
        <v>CHILE</v>
      </c>
      <c r="F124" s="299" t="s">
        <v>0</v>
      </c>
      <c r="G124" s="300" t="s">
        <v>1</v>
      </c>
      <c r="H124" s="295" t="s">
        <v>2</v>
      </c>
    </row>
    <row r="125" spans="2:8">
      <c r="B125" s="96" t="s">
        <v>337</v>
      </c>
      <c r="C125" s="2" t="s">
        <v>337</v>
      </c>
      <c r="D125" s="95" t="str">
        <f>IF('Frasle Mobility'!$K$3=1,B125,C125)</f>
        <v>MEXICO</v>
      </c>
      <c r="F125" s="320"/>
      <c r="G125" s="321"/>
      <c r="H125" s="322"/>
    </row>
    <row r="126" spans="2:8">
      <c r="B126" s="96" t="s">
        <v>338</v>
      </c>
      <c r="C126" s="2" t="s">
        <v>338</v>
      </c>
      <c r="D126" s="95" t="str">
        <f>IF('Frasle Mobility'!$K$3=1,B126,C126)</f>
        <v>CHINA</v>
      </c>
      <c r="F126" s="320"/>
      <c r="G126" s="321"/>
      <c r="H126" s="322"/>
    </row>
    <row r="127" spans="2:8">
      <c r="B127" s="96" t="s">
        <v>339</v>
      </c>
      <c r="C127" s="2" t="s">
        <v>340</v>
      </c>
      <c r="D127" s="95" t="str">
        <f>IF('Frasle Mobility'!$K$3=1,B127,C127)</f>
        <v>AFRICA DO SUL</v>
      </c>
      <c r="F127" s="296" t="s">
        <v>341</v>
      </c>
      <c r="G127" s="297" t="s">
        <v>342</v>
      </c>
      <c r="H127" s="298" t="str">
        <f>IF('Frasle Mobility'!$K$3=1,F127,G127)</f>
        <v>Mercado de Capitais</v>
      </c>
    </row>
    <row r="128" spans="2:8">
      <c r="B128" s="96" t="s">
        <v>343</v>
      </c>
      <c r="C128" s="2" t="s">
        <v>344</v>
      </c>
      <c r="D128" s="95" t="str">
        <f>IF('Frasle Mobility'!$K$3=1,B128,C128)</f>
        <v>EMIRADOS ARABES</v>
      </c>
      <c r="F128" s="29" t="s">
        <v>345</v>
      </c>
      <c r="G128" s="30" t="s">
        <v>345</v>
      </c>
      <c r="H128" s="31" t="str">
        <f>IF('Frasle Mobility'!$K$3=1,F128,G128)</f>
        <v>FRAS3</v>
      </c>
    </row>
    <row r="129" spans="2:8">
      <c r="B129" s="96" t="s">
        <v>346</v>
      </c>
      <c r="C129" s="2" t="s">
        <v>346</v>
      </c>
      <c r="D129" s="95" t="str">
        <f>IF('Frasle Mobility'!$K$3=1,B129,C129)</f>
        <v>PERU</v>
      </c>
      <c r="F129" s="29" t="s">
        <v>347</v>
      </c>
      <c r="G129" s="30" t="s">
        <v>347</v>
      </c>
      <c r="H129" s="31" t="str">
        <f>IF('Frasle Mobility'!$K$3=1,F129,G129)</f>
        <v>Ibovespa</v>
      </c>
    </row>
    <row r="130" spans="2:8">
      <c r="B130" s="96" t="s">
        <v>348</v>
      </c>
      <c r="C130" s="2" t="s">
        <v>348</v>
      </c>
      <c r="D130" s="95" t="str">
        <f>IF('Frasle Mobility'!$K$3=1,B130,C130)</f>
        <v>COLOMBIA</v>
      </c>
      <c r="F130" s="29" t="s">
        <v>349</v>
      </c>
      <c r="G130" s="30" t="s">
        <v>350</v>
      </c>
      <c r="H130" s="31" t="str">
        <f>IF('Frasle Mobility'!$K$3=1,F130,G130)</f>
        <v>Volume Médio Diário (R$ Mil)</v>
      </c>
    </row>
    <row r="131" spans="2:8">
      <c r="B131" s="96" t="s">
        <v>351</v>
      </c>
      <c r="C131" s="2" t="s">
        <v>351</v>
      </c>
      <c r="D131" s="95" t="str">
        <f>IF('Frasle Mobility'!$K$3=1,B131,C131)</f>
        <v>INDIA</v>
      </c>
      <c r="F131" s="29" t="s">
        <v>352</v>
      </c>
      <c r="G131" s="30" t="s">
        <v>250</v>
      </c>
      <c r="H131" s="31" t="str">
        <f>IF('Frasle Mobility'!$K$3=1,F131,G131)</f>
        <v>Valor mercado ON</v>
      </c>
    </row>
    <row r="132" spans="2:8">
      <c r="B132" s="96" t="s">
        <v>353</v>
      </c>
      <c r="C132" s="2" t="s">
        <v>354</v>
      </c>
      <c r="D132" s="95" t="str">
        <f>IF('Frasle Mobility'!$K$3=1,B132,C132)</f>
        <v>Dólar - Venda</v>
      </c>
      <c r="F132" s="29"/>
      <c r="G132" s="30"/>
      <c r="H132" s="31">
        <f>IF('Frasle Mobility'!$K$3=1,F132,G132)</f>
        <v>0</v>
      </c>
    </row>
    <row r="133" spans="2:8">
      <c r="B133" s="2" t="s">
        <v>355</v>
      </c>
      <c r="C133" s="2" t="s">
        <v>356</v>
      </c>
      <c r="D133" s="95" t="str">
        <f>IF('Frasle Mobility'!$K$3=1,B133,C133)</f>
        <v>Dólar - Médio</v>
      </c>
      <c r="F133" s="29" t="s">
        <v>357</v>
      </c>
      <c r="G133" s="30" t="s">
        <v>358</v>
      </c>
      <c r="H133" s="31" t="str">
        <f>IF('Frasle Mobility'!$K$3=1,F133,G133)</f>
        <v>Quant. Ações ON</v>
      </c>
    </row>
    <row r="134" spans="2:8">
      <c r="B134" s="2" t="s">
        <v>359</v>
      </c>
      <c r="C134" s="2" t="s">
        <v>360</v>
      </c>
      <c r="D134" s="95" t="str">
        <f>IF('Frasle Mobility'!$K$3=1,B134,C134)</f>
        <v>Euro - Venda</v>
      </c>
      <c r="F134" s="3" t="s">
        <v>361</v>
      </c>
      <c r="G134" s="2" t="s">
        <v>362</v>
      </c>
      <c r="H134" s="31" t="str">
        <f>IF('Frasle Mobility'!$K$3=1,F134,G134)</f>
        <v>Grupo Controlador</v>
      </c>
    </row>
    <row r="135" spans="2:8">
      <c r="B135" s="2" t="s">
        <v>363</v>
      </c>
      <c r="C135" s="2" t="s">
        <v>364</v>
      </c>
      <c r="D135" s="95" t="str">
        <f>IF('Frasle Mobility'!$K$3=1,B135,C135)</f>
        <v xml:space="preserve">Euro -  Médio </v>
      </c>
      <c r="F135" s="3" t="s">
        <v>365</v>
      </c>
      <c r="G135" s="2" t="s">
        <v>366</v>
      </c>
      <c r="H135" s="31" t="str">
        <f>IF('Frasle Mobility'!$K$3=1,F135,G135)</f>
        <v>*Investidores Institucionais</v>
      </c>
    </row>
    <row r="136" spans="2:8">
      <c r="B136" s="2" t="s">
        <v>367</v>
      </c>
      <c r="C136" s="2" t="s">
        <v>368</v>
      </c>
      <c r="D136" s="95" t="str">
        <f>IF('Frasle Mobility'!$K$3=1,B136,C136)</f>
        <v>Peso/Argentina - Venda</v>
      </c>
      <c r="F136" s="3" t="s">
        <v>369</v>
      </c>
      <c r="G136" s="2" t="s">
        <v>370</v>
      </c>
      <c r="H136" s="31" t="str">
        <f>IF('Frasle Mobility'!$K$3=1,F136,G136)</f>
        <v>Pessoas Físicas</v>
      </c>
    </row>
    <row r="137" spans="2:8">
      <c r="B137" s="2" t="s">
        <v>371</v>
      </c>
      <c r="C137" s="2" t="s">
        <v>372</v>
      </c>
      <c r="D137" s="95" t="str">
        <f>IF('Frasle Mobility'!$K$3=1,B137,C137)</f>
        <v>Peso/Argentina - Médio</v>
      </c>
      <c r="F137" s="3" t="s">
        <v>373</v>
      </c>
      <c r="G137" s="2" t="s">
        <v>374</v>
      </c>
      <c r="H137" s="31" t="str">
        <f>IF('Frasle Mobility'!$K$3=1,F137,G137)</f>
        <v>Investidores Estrangeiros</v>
      </c>
    </row>
    <row r="138" spans="2:8">
      <c r="B138" s="2" t="s">
        <v>375</v>
      </c>
      <c r="C138" s="2" t="s">
        <v>376</v>
      </c>
      <c r="D138" s="95" t="str">
        <f>IF('Frasle Mobility'!$K$3=1,B138,C138)</f>
        <v>Peso/Chile - Venda</v>
      </c>
      <c r="F138" s="3" t="s">
        <v>377</v>
      </c>
      <c r="G138" s="2" t="s">
        <v>378</v>
      </c>
      <c r="H138" s="31" t="str">
        <f>IF('Frasle Mobility'!$K$3=1,F138,G138)</f>
        <v>Ações em Tesouraria</v>
      </c>
    </row>
    <row r="139" spans="2:8">
      <c r="B139" s="2" t="s">
        <v>379</v>
      </c>
      <c r="C139" s="2" t="s">
        <v>380</v>
      </c>
      <c r="D139" s="95" t="str">
        <f>IF('Frasle Mobility'!$K$3=1,B139,C139)</f>
        <v>Peso/Chile - Médio</v>
      </c>
      <c r="F139" s="3" t="s">
        <v>381</v>
      </c>
      <c r="G139" s="2" t="s">
        <v>382</v>
      </c>
      <c r="H139" s="31" t="str">
        <f>IF('Frasle Mobility'!$K$3=1,F139,G139)</f>
        <v>**Pessoas Jurídicas</v>
      </c>
    </row>
    <row r="140" spans="2:8">
      <c r="B140" s="2" t="s">
        <v>383</v>
      </c>
      <c r="C140" s="2" t="s">
        <v>384</v>
      </c>
      <c r="D140" s="95" t="str">
        <f>IF('Frasle Mobility'!$K$3=1,B140,C140)</f>
        <v>Peso/Mexico - Venda</v>
      </c>
    </row>
    <row r="141" spans="2:8" ht="15" thickBot="1">
      <c r="B141" s="2" t="s">
        <v>385</v>
      </c>
      <c r="C141" s="2" t="s">
        <v>386</v>
      </c>
      <c r="D141" s="95" t="str">
        <f>IF('Frasle Mobility'!$K$3=1,B141,C141)</f>
        <v>Peso/Mexico - Médio</v>
      </c>
    </row>
    <row r="142" spans="2:8">
      <c r="B142" s="2" t="s">
        <v>387</v>
      </c>
      <c r="C142" s="2" t="s">
        <v>388</v>
      </c>
      <c r="D142" s="95" t="str">
        <f>IF('Frasle Mobility'!$K$3=1,B142,C142)</f>
        <v>Renminbi - Venda</v>
      </c>
      <c r="F142" s="299" t="s">
        <v>0</v>
      </c>
      <c r="G142" s="300" t="s">
        <v>1</v>
      </c>
      <c r="H142" s="295" t="s">
        <v>2</v>
      </c>
    </row>
    <row r="143" spans="2:8">
      <c r="B143" s="2" t="s">
        <v>389</v>
      </c>
      <c r="C143" s="2" t="s">
        <v>390</v>
      </c>
      <c r="D143" s="95" t="str">
        <f>IF('Frasle Mobility'!$K$3=1,B143,C143)</f>
        <v>Renminbi - Médio</v>
      </c>
      <c r="F143" s="296" t="s">
        <v>391</v>
      </c>
      <c r="G143" s="297" t="s">
        <v>392</v>
      </c>
      <c r="H143" s="298" t="str">
        <f>IF('Frasle Mobility'!$K$3=1,F143,G143)</f>
        <v>Evolução PIB</v>
      </c>
    </row>
    <row r="144" spans="2:8">
      <c r="B144" s="2" t="s">
        <v>393</v>
      </c>
      <c r="C144" s="2" t="s">
        <v>394</v>
      </c>
      <c r="D144" s="95" t="str">
        <f>IF('Frasle Mobility'!$K$3=1,B144,C144)</f>
        <v xml:space="preserve">Rand - Venda </v>
      </c>
      <c r="F144" s="3" t="s">
        <v>395</v>
      </c>
      <c r="G144" s="2" t="s">
        <v>395</v>
      </c>
      <c r="H144" s="4" t="str">
        <f>IF('Frasle Mobility'!$K$3=1,F144,G144)</f>
        <v>Argentina</v>
      </c>
    </row>
    <row r="145" spans="2:8">
      <c r="B145" s="2" t="s">
        <v>396</v>
      </c>
      <c r="C145" s="2" t="s">
        <v>397</v>
      </c>
      <c r="D145" s="95" t="str">
        <f>IF('Frasle Mobility'!$K$3=1,B145,C145)</f>
        <v>Rand - Médio</v>
      </c>
      <c r="F145" s="3" t="s">
        <v>398</v>
      </c>
      <c r="G145" s="2" t="s">
        <v>399</v>
      </c>
      <c r="H145" s="4" t="str">
        <f>IF('Frasle Mobility'!$K$3=1,F145,G145)</f>
        <v>Brasil</v>
      </c>
    </row>
    <row r="146" spans="2:8">
      <c r="B146" s="96" t="s">
        <v>400</v>
      </c>
      <c r="C146" s="2" t="s">
        <v>401</v>
      </c>
      <c r="D146" s="95" t="str">
        <f>IF('Frasle Mobility'!$K$3=1,B146,C146)</f>
        <v xml:space="preserve">Dirham - Venda </v>
      </c>
      <c r="F146" s="3" t="s">
        <v>402</v>
      </c>
      <c r="G146" s="2" t="s">
        <v>402</v>
      </c>
      <c r="H146" s="4" t="str">
        <f>IF('Frasle Mobility'!$K$3=1,F146,G146)</f>
        <v>China</v>
      </c>
    </row>
    <row r="147" spans="2:8">
      <c r="B147" s="96" t="s">
        <v>403</v>
      </c>
      <c r="C147" s="2" t="s">
        <v>404</v>
      </c>
      <c r="D147" s="95" t="str">
        <f>IF('Frasle Mobility'!$K$3=1,B147,C147)</f>
        <v>Dirham - Médio</v>
      </c>
      <c r="F147" s="3" t="s">
        <v>405</v>
      </c>
      <c r="G147" s="2" t="s">
        <v>406</v>
      </c>
      <c r="H147" s="4" t="str">
        <f>IF('Frasle Mobility'!$K$3=1,F147,G147)</f>
        <v>Zona do Euro</v>
      </c>
    </row>
    <row r="148" spans="2:8">
      <c r="B148" s="2" t="s">
        <v>407</v>
      </c>
      <c r="C148" s="2" t="s">
        <v>408</v>
      </c>
      <c r="D148" s="95" t="str">
        <f>IF('Frasle Mobility'!$K$3=1,B148,C148)</f>
        <v xml:space="preserve">Novo Sol - Venda </v>
      </c>
      <c r="F148" s="2" t="s">
        <v>409</v>
      </c>
      <c r="G148" s="2" t="s">
        <v>409</v>
      </c>
      <c r="H148" s="4" t="str">
        <f>IF('Frasle Mobility'!$K$3=1,F148,G148)</f>
        <v>India</v>
      </c>
    </row>
    <row r="149" spans="2:8">
      <c r="B149" s="2" t="s">
        <v>410</v>
      </c>
      <c r="C149" s="2" t="s">
        <v>411</v>
      </c>
      <c r="D149" s="95" t="str">
        <f>IF('Frasle Mobility'!$K$3=1,B149,C149)</f>
        <v>Novo Sol - Médio</v>
      </c>
      <c r="F149" s="2" t="s">
        <v>412</v>
      </c>
      <c r="G149" s="2" t="s">
        <v>413</v>
      </c>
      <c r="H149" s="4" t="str">
        <f>IF('Frasle Mobility'!$K$3=1,F149,G149)</f>
        <v>Valores em %</v>
      </c>
    </row>
    <row r="150" spans="2:8">
      <c r="B150" s="2" t="s">
        <v>414</v>
      </c>
      <c r="C150" s="2" t="s">
        <v>415</v>
      </c>
      <c r="D150" s="95" t="str">
        <f>IF('Frasle Mobility'!$K$3=1,B150,C150)</f>
        <v xml:space="preserve">Peso/Colombia - Venda </v>
      </c>
      <c r="F150" s="2" t="s">
        <v>416</v>
      </c>
      <c r="G150" s="2" t="s">
        <v>417</v>
      </c>
      <c r="H150" s="4" t="str">
        <f>IF('Frasle Mobility'!$K$3=1,F150,G150)</f>
        <v>Estados Unidos</v>
      </c>
    </row>
    <row r="151" spans="2:8" ht="15" thickBot="1">
      <c r="B151" s="2" t="s">
        <v>418</v>
      </c>
      <c r="C151" s="2" t="s">
        <v>419</v>
      </c>
      <c r="D151" s="95" t="str">
        <f>IF('Frasle Mobility'!$K$3=1,B151,C151)</f>
        <v>Peso/Colombia - Médio</v>
      </c>
    </row>
    <row r="152" spans="2:8">
      <c r="B152" s="2" t="s">
        <v>420</v>
      </c>
      <c r="C152" s="2" t="s">
        <v>421</v>
      </c>
      <c r="D152" s="95" t="str">
        <f>IF('Frasle Mobility'!$K$3=1,B152,C152)</f>
        <v xml:space="preserve">Rupia/India  - Venda </v>
      </c>
      <c r="F152" s="299" t="s">
        <v>0</v>
      </c>
      <c r="G152" s="300" t="s">
        <v>1</v>
      </c>
      <c r="H152" s="295" t="s">
        <v>2</v>
      </c>
    </row>
    <row r="153" spans="2:8">
      <c r="B153" s="2" t="s">
        <v>422</v>
      </c>
      <c r="C153" s="2" t="s">
        <v>423</v>
      </c>
      <c r="D153" s="95" t="str">
        <f>IF('Frasle Mobility'!$K$3=1,B153,C153)</f>
        <v>Rupia/India - Médio</v>
      </c>
      <c r="F153" s="296" t="s">
        <v>424</v>
      </c>
      <c r="G153" s="297" t="s">
        <v>425</v>
      </c>
      <c r="H153" s="298" t="str">
        <f>IF('Frasle Mobility'!$K$3=1,F153,G153)</f>
        <v>Taxa de Desemprego</v>
      </c>
    </row>
    <row r="154" spans="2:8">
      <c r="F154" s="3" t="s">
        <v>398</v>
      </c>
      <c r="G154" s="2" t="s">
        <v>399</v>
      </c>
      <c r="H154" s="4" t="str">
        <f>IF('Frasle Mobility'!$K$3=1,F154,G154)</f>
        <v>Brasil</v>
      </c>
    </row>
    <row r="155" spans="2:8" ht="15" thickBot="1">
      <c r="F155" s="2" t="s">
        <v>412</v>
      </c>
      <c r="G155" s="2" t="s">
        <v>413</v>
      </c>
      <c r="H155" s="4" t="str">
        <f>IF('Frasle Mobility'!$K$3=1,F155,G155)</f>
        <v>Valores em %</v>
      </c>
    </row>
    <row r="156" spans="2:8">
      <c r="B156" s="293" t="s">
        <v>0</v>
      </c>
      <c r="C156" s="294" t="s">
        <v>1</v>
      </c>
      <c r="D156" s="295" t="s">
        <v>2</v>
      </c>
    </row>
    <row r="157" spans="2:8">
      <c r="B157" s="296" t="s">
        <v>426</v>
      </c>
      <c r="C157" s="297" t="s">
        <v>427</v>
      </c>
      <c r="D157" s="298" t="str">
        <f>IF('Frasle Mobility'!$K$3=1,B157,C157)</f>
        <v>Preço Aço Brasil</v>
      </c>
    </row>
    <row r="158" spans="2:8">
      <c r="B158" s="96" t="s">
        <v>428</v>
      </c>
      <c r="C158" s="2" t="s">
        <v>429</v>
      </c>
      <c r="D158" s="95" t="str">
        <f>IF('Frasle Mobility'!$K$3=1,B158,C158)</f>
        <v>EVOLUÇÃO DO VALOR MÉDIO/MEDIANO DO AÇO1 CA 50A D=10mm - em US$/Kg</v>
      </c>
    </row>
    <row r="159" spans="2:8">
      <c r="B159" s="2" t="s">
        <v>430</v>
      </c>
      <c r="C159" s="2" t="s">
        <v>431</v>
      </c>
      <c r="D159" s="95" t="str">
        <f>IF('Frasle Mobility'!$K$3=1,B159,C159)</f>
        <v>Ano/Mês</v>
      </c>
    </row>
    <row r="160" spans="2:8">
      <c r="B160" s="2" t="s">
        <v>432</v>
      </c>
      <c r="C160" s="2" t="s">
        <v>433</v>
      </c>
      <c r="D160" s="95" t="str">
        <f>IF('Frasle Mobility'!$K$3=1,B160,C160)</f>
        <v>Média Brasil</v>
      </c>
    </row>
    <row r="161" spans="2:4">
      <c r="B161" s="2" t="s">
        <v>434</v>
      </c>
      <c r="C161" s="2" t="s">
        <v>435</v>
      </c>
      <c r="D161" s="95" t="str">
        <f>IF('Frasle Mobility'!$K$3=1,B161,C161)</f>
        <v>em US$/Kg</v>
      </c>
    </row>
    <row r="162" spans="2:4">
      <c r="B162" s="2" t="s">
        <v>436</v>
      </c>
      <c r="C162" s="2" t="s">
        <v>437</v>
      </c>
      <c r="D162" s="95" t="str">
        <f>IF('Frasle Mobility'!$K$3=1,B162,C162)</f>
        <v>Fonte: Sinduscons Estaduais.</v>
      </c>
    </row>
    <row r="163" spans="2:4">
      <c r="B163" s="2" t="s">
        <v>438</v>
      </c>
      <c r="C163" s="2" t="s">
        <v>439</v>
      </c>
      <c r="D163" s="95" t="str">
        <f>IF('Frasle Mobility'!$K$3=1,B163,C163)</f>
        <v>Elaboração: Banco de Dados-CBIC.</v>
      </c>
    </row>
    <row r="164" spans="2:4">
      <c r="B164" s="2" t="s">
        <v>440</v>
      </c>
      <c r="C164" s="2" t="s">
        <v>441</v>
      </c>
      <c r="D164" s="95" t="str">
        <f>IF('Frasle Mobility'!$K$3=1,B164,C164)</f>
        <v>(1) De acordo com a NBR 12.721:2006.</v>
      </c>
    </row>
    <row r="165" spans="2:4">
      <c r="B165" s="2" t="s">
        <v>442</v>
      </c>
      <c r="C165" s="2" t="s">
        <v>443</v>
      </c>
      <c r="D165" s="95" t="str">
        <f>IF('Frasle Mobility'!$K$3=1,B165,C165)</f>
        <v>(*) Taxa de Câmbio utilizada: Média mensal.</v>
      </c>
    </row>
    <row r="166" spans="2:4">
      <c r="B166" s="2" t="s">
        <v>444</v>
      </c>
      <c r="C166" s="2" t="s">
        <v>445</v>
      </c>
      <c r="D166" s="95" t="str">
        <f>IF('Frasle Mobility'!$K$3=1,B166,C166)</f>
        <v>(...) Dado não disponível.</v>
      </c>
    </row>
    <row r="167" spans="2:4" ht="15" thickBot="1">
      <c r="D167" s="95"/>
    </row>
    <row r="168" spans="2:4">
      <c r="B168" s="293" t="s">
        <v>0</v>
      </c>
      <c r="C168" s="294" t="s">
        <v>1</v>
      </c>
      <c r="D168" s="295" t="s">
        <v>2</v>
      </c>
    </row>
    <row r="169" spans="2:4">
      <c r="B169" s="296" t="s">
        <v>446</v>
      </c>
      <c r="C169" s="297" t="s">
        <v>447</v>
      </c>
      <c r="D169" s="298" t="str">
        <f>IF('Frasle Mobility'!$K$3=1,B169,C169)</f>
        <v>Preço Petróleo</v>
      </c>
    </row>
    <row r="170" spans="2:4">
      <c r="B170" s="96" t="s">
        <v>448</v>
      </c>
      <c r="C170" s="2" t="s">
        <v>449</v>
      </c>
      <c r="D170" s="95" t="str">
        <f>IF('Frasle Mobility'!$K$3=1,B170,C170)</f>
        <v>Petróleo Bruto US$/Barril *</v>
      </c>
    </row>
    <row r="171" spans="2:4">
      <c r="B171" s="2" t="s">
        <v>450</v>
      </c>
      <c r="C171" s="2" t="s">
        <v>451</v>
      </c>
      <c r="D171" s="95" t="str">
        <f>IF('Frasle Mobility'!$K$3=1,B171,C171)</f>
        <v>Valores em US$/Barril</v>
      </c>
    </row>
    <row r="172" spans="2:4">
      <c r="B172" s="2" t="s">
        <v>452</v>
      </c>
      <c r="C172" s="2" t="s">
        <v>453</v>
      </c>
      <c r="D172" s="95" t="str">
        <f>IF('Frasle Mobility'!$K$3=1,B172,C172)</f>
        <v>* Média de preços: Brent,  Intermediário do Texas e Dubai Fateh</v>
      </c>
    </row>
    <row r="173" spans="2:4">
      <c r="B173" s="2" t="s">
        <v>454</v>
      </c>
      <c r="C173" s="2" t="s">
        <v>455</v>
      </c>
      <c r="D173" s="95" t="str">
        <f>IF('Frasle Mobility'!$K$3=1,B173,C173)</f>
        <v>Fonte: https://www.indexmundi.com/pt</v>
      </c>
    </row>
    <row r="174" spans="2:4" ht="15" thickBot="1">
      <c r="D174" s="95"/>
    </row>
    <row r="175" spans="2:4">
      <c r="B175" s="293" t="s">
        <v>0</v>
      </c>
      <c r="C175" s="294" t="s">
        <v>1</v>
      </c>
      <c r="D175" s="295" t="s">
        <v>2</v>
      </c>
    </row>
    <row r="176" spans="2:4">
      <c r="B176" s="296" t="s">
        <v>456</v>
      </c>
      <c r="C176" s="297" t="s">
        <v>457</v>
      </c>
      <c r="D176" s="298" t="str">
        <f>IF('Frasle Mobility'!$K$3=1,B176,C176)</f>
        <v>Licenciamento</v>
      </c>
    </row>
    <row r="177" spans="2:4">
      <c r="B177" s="96" t="s">
        <v>458</v>
      </c>
      <c r="C177" s="2" t="s">
        <v>459</v>
      </c>
      <c r="D177" s="95" t="str">
        <f>IF('Frasle Mobility'!$K$3=1,B177,C177)</f>
        <v>Licenciamento de autoveículos novos nacionais</v>
      </c>
    </row>
    <row r="178" spans="2:4">
      <c r="D178" s="95">
        <f>IF('Frasle Mobility'!$K$3=1,B178,C178)</f>
        <v>0</v>
      </c>
    </row>
    <row r="179" spans="2:4">
      <c r="B179" s="2" t="s">
        <v>460</v>
      </c>
      <c r="C179" s="2" t="s">
        <v>461</v>
      </c>
      <c r="D179" s="95" t="str">
        <f>IF('Frasle Mobility'!$K$3=1,B179,C179)</f>
        <v>Veículos leves</v>
      </c>
    </row>
    <row r="180" spans="2:4">
      <c r="B180" s="2" t="s">
        <v>462</v>
      </c>
      <c r="C180" s="2" t="s">
        <v>463</v>
      </c>
      <c r="D180" s="95" t="str">
        <f>IF('Frasle Mobility'!$K$3=1,B180,C180)</f>
        <v>Automóveis</v>
      </c>
    </row>
    <row r="181" spans="2:4">
      <c r="B181" s="2" t="s">
        <v>464</v>
      </c>
      <c r="C181" s="2" t="s">
        <v>465</v>
      </c>
      <c r="D181" s="2" t="str">
        <f>IF('Frasle Mobility'!$K$3=1,B181,C181)</f>
        <v>Comerciais leves</v>
      </c>
    </row>
    <row r="182" spans="2:4">
      <c r="B182" s="2" t="s">
        <v>466</v>
      </c>
      <c r="C182" s="2" t="s">
        <v>467</v>
      </c>
      <c r="D182" s="2" t="str">
        <f>IF('Frasle Mobility'!$K$3=1,B182,C182)</f>
        <v>Caminhões</v>
      </c>
    </row>
    <row r="183" spans="2:4">
      <c r="B183" s="2" t="s">
        <v>468</v>
      </c>
      <c r="C183" s="2" t="s">
        <v>469</v>
      </c>
      <c r="D183" s="2" t="str">
        <f>IF('Frasle Mobility'!$K$3=1,B183,C183)</f>
        <v>Semileves</v>
      </c>
    </row>
    <row r="184" spans="2:4">
      <c r="B184" s="2" t="s">
        <v>470</v>
      </c>
      <c r="C184" s="2" t="s">
        <v>471</v>
      </c>
      <c r="D184" s="2" t="str">
        <f>IF('Frasle Mobility'!$K$3=1,B184,C184)</f>
        <v>Leves</v>
      </c>
    </row>
    <row r="185" spans="2:4">
      <c r="B185" s="2" t="s">
        <v>472</v>
      </c>
      <c r="C185" s="2" t="s">
        <v>473</v>
      </c>
      <c r="D185" s="2" t="str">
        <f>IF('Frasle Mobility'!$K$3=1,B185,C185)</f>
        <v>Médios</v>
      </c>
    </row>
    <row r="186" spans="2:4">
      <c r="B186" s="2" t="s">
        <v>474</v>
      </c>
      <c r="C186" s="2" t="s">
        <v>475</v>
      </c>
      <c r="D186" s="2" t="str">
        <f>IF('Frasle Mobility'!$K$3=1,B186,C186)</f>
        <v>Semipesados</v>
      </c>
    </row>
    <row r="187" spans="2:4">
      <c r="B187" s="2" t="s">
        <v>476</v>
      </c>
      <c r="C187" s="2" t="s">
        <v>477</v>
      </c>
      <c r="D187" s="2" t="str">
        <f>IF('Frasle Mobility'!$K$3=1,B187,C187)</f>
        <v>Pesados</v>
      </c>
    </row>
    <row r="188" spans="2:4">
      <c r="B188" s="2" t="s">
        <v>478</v>
      </c>
      <c r="C188" s="2" t="s">
        <v>479</v>
      </c>
      <c r="D188" s="2" t="str">
        <f>IF('Frasle Mobility'!$K$3=1,B188,C188)</f>
        <v>Ônibus</v>
      </c>
    </row>
    <row r="189" spans="2:4">
      <c r="B189" s="2" t="s">
        <v>480</v>
      </c>
      <c r="C189" s="2" t="s">
        <v>480</v>
      </c>
      <c r="D189" s="2" t="str">
        <f>IF('Frasle Mobility'!$K$3=1,B189,C189)</f>
        <v>Total</v>
      </c>
    </row>
    <row r="190" spans="2:4">
      <c r="B190" s="2" t="s">
        <v>481</v>
      </c>
      <c r="C190" s="2" t="s">
        <v>482</v>
      </c>
      <c r="D190" s="2" t="str">
        <f>IF('Frasle Mobility'!$K$3=1,B190,C190)</f>
        <v>Fonte: http://www.anfavea.com.br/</v>
      </c>
    </row>
    <row r="191" spans="2:4" ht="15" thickBot="1"/>
    <row r="192" spans="2:4">
      <c r="B192" s="293" t="s">
        <v>0</v>
      </c>
      <c r="C192" s="294" t="s">
        <v>1</v>
      </c>
      <c r="D192" s="295" t="s">
        <v>2</v>
      </c>
    </row>
    <row r="193" spans="2:6">
      <c r="B193" s="296" t="s">
        <v>483</v>
      </c>
      <c r="C193" s="297" t="s">
        <v>484</v>
      </c>
      <c r="D193" s="298" t="str">
        <f>IF('Frasle Mobility'!$K$3=1,B193,C193)</f>
        <v>Frota Circulante</v>
      </c>
    </row>
    <row r="194" spans="2:6">
      <c r="B194" s="96" t="s">
        <v>485</v>
      </c>
      <c r="C194" s="2" t="s">
        <v>486</v>
      </c>
      <c r="D194" s="95" t="str">
        <f>IF('Frasle Mobility'!$K$3=1,B194,C194)</f>
        <v>Frota Circulante Brasil</v>
      </c>
    </row>
    <row r="195" spans="2:6">
      <c r="B195" s="2" t="s">
        <v>462</v>
      </c>
      <c r="C195" s="2" t="s">
        <v>463</v>
      </c>
      <c r="D195" s="95" t="str">
        <f>IF('Frasle Mobility'!$K$3=1,B195,C195)</f>
        <v>Automóveis</v>
      </c>
    </row>
    <row r="196" spans="2:6">
      <c r="B196" s="2" t="s">
        <v>487</v>
      </c>
      <c r="C196" s="2" t="s">
        <v>488</v>
      </c>
      <c r="D196" s="95" t="str">
        <f>IF('Frasle Mobility'!$K$3=1,B196,C196)</f>
        <v>Comerciais Leves</v>
      </c>
    </row>
    <row r="197" spans="2:6">
      <c r="B197" s="2" t="s">
        <v>466</v>
      </c>
      <c r="C197" s="2" t="s">
        <v>467</v>
      </c>
      <c r="D197" s="95" t="str">
        <f>IF('Frasle Mobility'!$K$3=1,B197,C197)</f>
        <v>Caminhões</v>
      </c>
    </row>
    <row r="198" spans="2:6">
      <c r="B198" s="2" t="s">
        <v>478</v>
      </c>
      <c r="C198" s="2" t="s">
        <v>479</v>
      </c>
      <c r="D198" s="2" t="str">
        <f>IF('Frasle Mobility'!$K$3=1,B198,C198)</f>
        <v>Ônibus</v>
      </c>
    </row>
    <row r="199" spans="2:6">
      <c r="B199" s="2" t="s">
        <v>489</v>
      </c>
      <c r="C199" s="2" t="s">
        <v>490</v>
      </c>
      <c r="D199" s="2" t="str">
        <f>IF('Frasle Mobility'!$K$3=1,B199,C199)</f>
        <v>Total Autoveículos</v>
      </c>
      <c r="F199" s="2" t="s">
        <v>491</v>
      </c>
    </row>
    <row r="200" spans="2:6">
      <c r="B200" s="2" t="s">
        <v>492</v>
      </c>
      <c r="C200" s="2" t="s">
        <v>493</v>
      </c>
      <c r="D200" s="2" t="str">
        <f>IF('Frasle Mobility'!$K$3=1,B200,C200)</f>
        <v>Motocicletas</v>
      </c>
    </row>
    <row r="201" spans="2:6">
      <c r="B201" s="2" t="s">
        <v>494</v>
      </c>
      <c r="C201" s="2" t="s">
        <v>495</v>
      </c>
      <c r="D201" s="2" t="str">
        <f>IF('Frasle Mobility'!$K$3=1,B201,C201)</f>
        <v>Autoveículos + Motos</v>
      </c>
    </row>
    <row r="202" spans="2:6">
      <c r="B202" s="2" t="s">
        <v>496</v>
      </c>
      <c r="C202" s="2" t="s">
        <v>497</v>
      </c>
      <c r="D202" s="2" t="str">
        <f>IF('Frasle Mobility'!$K$3=1,B202,C202)</f>
        <v>Fonte: https://www.sindipecas.org.br/</v>
      </c>
    </row>
    <row r="203" spans="2:6">
      <c r="B203" s="2" t="s">
        <v>498</v>
      </c>
      <c r="C203" s="2" t="s">
        <v>499</v>
      </c>
      <c r="D203" s="2" t="str">
        <f>IF('Frasle Mobility'!$K$3=1,B203,C203)</f>
        <v>Projetado</v>
      </c>
    </row>
    <row r="204" spans="2:6" ht="15" thickBot="1"/>
    <row r="205" spans="2:6">
      <c r="B205" s="293" t="s">
        <v>0</v>
      </c>
      <c r="C205" s="294" t="s">
        <v>1</v>
      </c>
      <c r="D205" s="295" t="s">
        <v>2</v>
      </c>
    </row>
    <row r="206" spans="2:6">
      <c r="B206" s="296" t="s">
        <v>500</v>
      </c>
      <c r="C206" s="297" t="s">
        <v>501</v>
      </c>
      <c r="D206" s="298" t="str">
        <f>IF('Frasle Mobility'!$K$3=1,B206,C206)</f>
        <v>Frota Idade Média</v>
      </c>
    </row>
    <row r="207" spans="2:6">
      <c r="B207" s="96" t="s">
        <v>502</v>
      </c>
      <c r="C207" s="2" t="s">
        <v>501</v>
      </c>
      <c r="D207" s="95" t="str">
        <f>IF('Frasle Mobility'!$K$3=1,B207,C207)</f>
        <v>Frota Idade Média Brasil</v>
      </c>
    </row>
    <row r="208" spans="2:6">
      <c r="B208" s="2" t="s">
        <v>462</v>
      </c>
      <c r="C208" s="2" t="s">
        <v>463</v>
      </c>
      <c r="D208" s="95" t="str">
        <f>IF('Frasle Mobility'!$K$3=1,B208,C208)</f>
        <v>Automóveis</v>
      </c>
    </row>
    <row r="209" spans="2:4">
      <c r="B209" s="2" t="s">
        <v>487</v>
      </c>
      <c r="C209" s="2" t="s">
        <v>488</v>
      </c>
      <c r="D209" s="95" t="str">
        <f>IF('Frasle Mobility'!$K$3=1,B209,C209)</f>
        <v>Comerciais Leves</v>
      </c>
    </row>
    <row r="210" spans="2:4">
      <c r="B210" s="2" t="s">
        <v>466</v>
      </c>
      <c r="C210" s="2" t="s">
        <v>467</v>
      </c>
      <c r="D210" s="95" t="str">
        <f>IF('Frasle Mobility'!$K$3=1,B210,C210)</f>
        <v>Caminhões</v>
      </c>
    </row>
    <row r="211" spans="2:4">
      <c r="B211" s="2" t="s">
        <v>503</v>
      </c>
      <c r="C211" s="2" t="s">
        <v>479</v>
      </c>
      <c r="D211" s="2" t="str">
        <f>IF('Frasle Mobility'!$K$3=1,B211,C211)</f>
        <v>Onibus</v>
      </c>
    </row>
    <row r="212" spans="2:4">
      <c r="B212" s="2" t="s">
        <v>480</v>
      </c>
      <c r="C212" s="2" t="s">
        <v>480</v>
      </c>
      <c r="D212" s="2" t="str">
        <f>IF('Frasle Mobility'!$K$3=1,B212,C212)</f>
        <v>Total</v>
      </c>
    </row>
    <row r="213" spans="2:4">
      <c r="B213" s="2" t="s">
        <v>492</v>
      </c>
      <c r="C213" s="2" t="s">
        <v>493</v>
      </c>
      <c r="D213" s="2" t="str">
        <f>IF('Frasle Mobility'!$K$3=1,B213,C213)</f>
        <v>Motocicletas</v>
      </c>
    </row>
    <row r="214" spans="2:4">
      <c r="B214" s="2" t="s">
        <v>496</v>
      </c>
      <c r="C214" s="2" t="s">
        <v>497</v>
      </c>
      <c r="D214" s="2" t="str">
        <f>IF('Frasle Mobility'!$K$3=1,B214,C214)</f>
        <v>Fonte: https://www.sindipecas.org.br/</v>
      </c>
    </row>
    <row r="215" spans="2:4">
      <c r="B215" s="2" t="s">
        <v>498</v>
      </c>
      <c r="C215" s="2" t="s">
        <v>499</v>
      </c>
      <c r="D215" s="2" t="str">
        <f>IF('Frasle Mobility'!$K$3=1,B215,C215)</f>
        <v>Projetado</v>
      </c>
    </row>
    <row r="216" spans="2:4" ht="15" thickBot="1">
      <c r="D216" s="2">
        <f>IF('Frasle Mobility'!$K$3=1,B216,C216)</f>
        <v>0</v>
      </c>
    </row>
    <row r="217" spans="2:4">
      <c r="B217" s="293" t="s">
        <v>0</v>
      </c>
      <c r="C217" s="294" t="s">
        <v>1</v>
      </c>
      <c r="D217" s="295" t="s">
        <v>2</v>
      </c>
    </row>
    <row r="218" spans="2:4">
      <c r="B218" s="296" t="s">
        <v>504</v>
      </c>
      <c r="C218" s="297" t="s">
        <v>504</v>
      </c>
      <c r="D218" s="298" t="str">
        <f>IF('Frasle Mobility'!$K$3=1,B218,C218)</f>
        <v>Market Share</v>
      </c>
    </row>
    <row r="219" spans="2:4">
      <c r="B219" s="96" t="s">
        <v>505</v>
      </c>
      <c r="C219" s="2" t="s">
        <v>506</v>
      </c>
      <c r="D219" s="95" t="str">
        <f>IF('Frasle Mobility'!$K$3=1,B219,C219)</f>
        <v>Pastilhas de freio p/ automóveis (PDA)</v>
      </c>
    </row>
    <row r="220" spans="2:4">
      <c r="B220" s="2" t="s">
        <v>507</v>
      </c>
      <c r="C220" s="2" t="s">
        <v>508</v>
      </c>
      <c r="D220" s="95" t="str">
        <f>IF('Frasle Mobility'!$K$3=1,B220,C220)</f>
        <v>Sapata de freio p/ automóveis (SPA)</v>
      </c>
    </row>
    <row r="221" spans="2:4">
      <c r="B221" s="2" t="s">
        <v>509</v>
      </c>
      <c r="C221" s="2" t="s">
        <v>223</v>
      </c>
      <c r="D221" s="95" t="str">
        <f>IF('Frasle Mobility'!$K$3=1,B221,C221)</f>
        <v>Lonas de freio p/ veíc. Comercial (LC)</v>
      </c>
    </row>
    <row r="222" spans="2:4">
      <c r="B222" s="2" t="s">
        <v>510</v>
      </c>
      <c r="C222" s="2" t="s">
        <v>511</v>
      </c>
      <c r="D222" s="95" t="str">
        <f>IF('Frasle Mobility'!$K$3=1,B222,C222)</f>
        <v>Pastilhas de freio p/ veíc. Comercial (PDC)</v>
      </c>
    </row>
    <row r="223" spans="2:4">
      <c r="B223" s="2" t="s">
        <v>512</v>
      </c>
      <c r="C223" s="2" t="s">
        <v>513</v>
      </c>
      <c r="D223" s="95" t="str">
        <f>IF('Frasle Mobility'!$K$3=1,B223,C223)</f>
        <v>Lonas p/ automóveis (LA)</v>
      </c>
    </row>
    <row r="224" spans="2:4">
      <c r="B224" s="2" t="s">
        <v>514</v>
      </c>
      <c r="C224" s="2" t="s">
        <v>515</v>
      </c>
      <c r="D224" s="95" t="str">
        <f>IF('Frasle Mobility'!$K$3=1,B224,C224)</f>
        <v>Disco de freio</v>
      </c>
    </row>
    <row r="225" spans="2:4">
      <c r="B225" s="2" t="s">
        <v>516</v>
      </c>
      <c r="C225" s="30" t="s">
        <v>517</v>
      </c>
      <c r="D225" s="95" t="str">
        <f>IF('Frasle Mobility'!$K$3=1,B225,C225)</f>
        <v>Tambor de freio</v>
      </c>
    </row>
    <row r="226" spans="2:4">
      <c r="B226" s="2" t="s">
        <v>518</v>
      </c>
      <c r="C226" s="30" t="s">
        <v>519</v>
      </c>
      <c r="D226" s="95" t="str">
        <f>IF('Frasle Mobility'!$K$3=1,B226,C226)</f>
        <v>Cilindro mestre</v>
      </c>
    </row>
    <row r="227" spans="2:4">
      <c r="B227" s="2" t="s">
        <v>520</v>
      </c>
      <c r="C227" s="30" t="s">
        <v>521</v>
      </c>
      <c r="D227" s="95" t="str">
        <f>IF('Frasle Mobility'!$K$3=1,B227,C227)</f>
        <v>Cilindro de roda</v>
      </c>
    </row>
    <row r="228" spans="2:4">
      <c r="B228" s="2" t="s">
        <v>522</v>
      </c>
      <c r="C228" s="30" t="s">
        <v>523</v>
      </c>
      <c r="D228" s="95" t="str">
        <f>IF('Frasle Mobility'!$K$3=1,B228,C228)</f>
        <v>Servo freio</v>
      </c>
    </row>
    <row r="229" spans="2:4">
      <c r="B229" s="2" t="s">
        <v>524</v>
      </c>
      <c r="C229" s="30" t="s">
        <v>525</v>
      </c>
      <c r="D229" s="95" t="str">
        <f>IF('Frasle Mobility'!$K$3=1,B229,C229)</f>
        <v>Amortecedores</v>
      </c>
    </row>
    <row r="230" spans="2:4">
      <c r="B230" s="2" t="s">
        <v>526</v>
      </c>
      <c r="C230" s="2" t="s">
        <v>527</v>
      </c>
      <c r="D230" s="95" t="str">
        <f>IF('Frasle Mobility'!$K$3=1,B230,C230)</f>
        <v xml:space="preserve">Peças Suspensão &amp; Direção </v>
      </c>
    </row>
    <row r="231" spans="2:4">
      <c r="B231" s="2" t="s">
        <v>528</v>
      </c>
      <c r="C231" s="30" t="s">
        <v>529</v>
      </c>
      <c r="D231" s="95" t="str">
        <f>IF('Frasle Mobility'!$K$3=1,B231,C231)</f>
        <v>Bandejas</v>
      </c>
    </row>
    <row r="232" spans="2:4">
      <c r="B232" s="2" t="s">
        <v>530</v>
      </c>
      <c r="C232" s="30" t="s">
        <v>531</v>
      </c>
      <c r="D232" s="95" t="str">
        <f>IF('Frasle Mobility'!$K$3=1,B232,C232)</f>
        <v>Juntas Homocinéticas</v>
      </c>
    </row>
    <row r="233" spans="2:4">
      <c r="B233" s="2" t="s">
        <v>532</v>
      </c>
      <c r="C233" s="2" t="s">
        <v>533</v>
      </c>
      <c r="D233" s="95" t="str">
        <f>IF('Frasle Mobility'!$K$3=1,B233,C233)</f>
        <v>Cubo de Roda</v>
      </c>
    </row>
    <row r="234" spans="2:4">
      <c r="B234" s="2" t="s">
        <v>534</v>
      </c>
      <c r="C234" s="2" t="s">
        <v>535</v>
      </c>
      <c r="D234" s="95"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K34"/>
  <sheetViews>
    <sheetView showGridLines="0" zoomScale="85" zoomScaleNormal="85" workbookViewId="0">
      <selection activeCell="M18" sqref="M18"/>
    </sheetView>
  </sheetViews>
  <sheetFormatPr defaultColWidth="9.1796875" defaultRowHeight="14.5"/>
  <cols>
    <col min="1" max="1" width="7.1796875" customWidth="1"/>
    <col min="2" max="2" width="39.1796875" customWidth="1"/>
    <col min="3" max="3" width="13.1796875" customWidth="1"/>
    <col min="4" max="4" width="9.1796875" customWidth="1"/>
    <col min="5" max="5" width="9.7265625" customWidth="1"/>
    <col min="6" max="6" width="9.1796875" customWidth="1"/>
    <col min="7" max="7" width="9.81640625" customWidth="1"/>
    <col min="8" max="9" width="9.1796875" customWidth="1"/>
    <col min="10" max="10" width="9.453125" customWidth="1"/>
    <col min="11" max="11" width="10" customWidth="1"/>
  </cols>
  <sheetData>
    <row r="1" spans="1:11" s="23" customFormat="1" ht="51" customHeight="1">
      <c r="A1" s="75" t="str">
        <f>Macro!H93</f>
        <v>Financeiro</v>
      </c>
    </row>
    <row r="2" spans="1:11" ht="25.5" customHeight="1">
      <c r="B2" s="122" t="str">
        <f>Macro!H94</f>
        <v>Divida Líquida</v>
      </c>
      <c r="C2" s="122">
        <f>Macro!P15</f>
        <v>2021</v>
      </c>
      <c r="D2" s="122">
        <f>Macro!Q15</f>
        <v>2022</v>
      </c>
      <c r="E2" s="122">
        <f>Macro!R15</f>
        <v>2023</v>
      </c>
      <c r="F2" s="122">
        <f>Macro!S15</f>
        <v>2024</v>
      </c>
      <c r="G2" s="122" t="str">
        <f>Macro!AW3</f>
        <v>1T25</v>
      </c>
      <c r="H2" s="122" t="str">
        <f>Macro!AX3</f>
        <v>2T25</v>
      </c>
      <c r="I2" s="122" t="str">
        <f>Macro!AY3</f>
        <v>3T25</v>
      </c>
      <c r="J2" s="122" t="str">
        <f>Macro!AZ3</f>
        <v>4T25</v>
      </c>
      <c r="K2" s="122" t="s">
        <v>756</v>
      </c>
    </row>
    <row r="3" spans="1:11" ht="15.65" customHeight="1">
      <c r="B3" s="202" t="str">
        <f>Macro!H95</f>
        <v>Disponibilidades</v>
      </c>
      <c r="C3" s="153">
        <v>398.95799999999997</v>
      </c>
      <c r="D3" s="153">
        <v>1097.6180878497269</v>
      </c>
      <c r="E3" s="153">
        <v>1089.5431770299999</v>
      </c>
      <c r="F3" s="153">
        <v>1502.0546316500001</v>
      </c>
      <c r="G3" s="153">
        <v>882.62267734406998</v>
      </c>
      <c r="H3" s="153">
        <v>892.84772567000005</v>
      </c>
      <c r="I3" s="153">
        <v>1138.5331491300001</v>
      </c>
      <c r="J3" s="153">
        <v>1481.54407575</v>
      </c>
      <c r="K3" s="422">
        <v>1344.3720000000001</v>
      </c>
    </row>
    <row r="4" spans="1:11" ht="15.75" customHeight="1">
      <c r="B4" s="202" t="str">
        <f>Macro!H96</f>
        <v>Empréstimos e Financiamentos</v>
      </c>
      <c r="C4" s="414">
        <v>-1137.9459999999999</v>
      </c>
      <c r="D4" s="414">
        <v>-1099.585428186195</v>
      </c>
      <c r="E4" s="414">
        <v>-1030.0656242800001</v>
      </c>
      <c r="F4" s="414">
        <v>-1243.80900516</v>
      </c>
      <c r="G4" s="414">
        <v>-2735.6668912</v>
      </c>
      <c r="H4" s="414">
        <v>-2680.0885294899999</v>
      </c>
      <c r="I4" s="414">
        <v>-2642.3846509100003</v>
      </c>
      <c r="J4" s="414">
        <v>-2748.7995172700003</v>
      </c>
      <c r="K4" s="414">
        <v>-2819.4929999999999</v>
      </c>
    </row>
    <row r="5" spans="1:11" ht="15.75" customHeight="1">
      <c r="B5" s="203" t="str">
        <f>Macro!H97</f>
        <v>Dívida Líquida</v>
      </c>
      <c r="C5" s="414">
        <v>-738.98799999999994</v>
      </c>
      <c r="D5" s="414">
        <v>-1.967340336468169</v>
      </c>
      <c r="E5" s="414">
        <v>59.477552749999887</v>
      </c>
      <c r="F5" s="414">
        <v>258.24562649000046</v>
      </c>
      <c r="G5" s="414">
        <v>-2071.2605207359306</v>
      </c>
      <c r="H5" s="414">
        <v>-1969.3687646199999</v>
      </c>
      <c r="I5" s="414">
        <v>-1678.1998788400003</v>
      </c>
      <c r="J5" s="414">
        <v>-1447.5997675199999</v>
      </c>
      <c r="K5" s="414">
        <v>-1475.1210000000001</v>
      </c>
    </row>
    <row r="6" spans="1:11" ht="15.75" customHeight="1">
      <c r="B6" s="384" t="str">
        <f>Macro!H99</f>
        <v>Dívida Líquida/EBITDA</v>
      </c>
      <c r="C6" s="196" t="s">
        <v>609</v>
      </c>
      <c r="D6" s="196" t="s">
        <v>610</v>
      </c>
      <c r="E6" s="196" t="s">
        <v>610</v>
      </c>
      <c r="F6" s="196" t="s">
        <v>610</v>
      </c>
      <c r="G6" s="196" t="s">
        <v>611</v>
      </c>
      <c r="H6" s="196" t="s">
        <v>612</v>
      </c>
      <c r="I6" s="196" t="s">
        <v>613</v>
      </c>
      <c r="J6" s="196" t="s">
        <v>788</v>
      </c>
      <c r="K6" s="196" t="s">
        <v>789</v>
      </c>
    </row>
    <row r="7" spans="1:11" ht="15.65" customHeight="1">
      <c r="B7" s="460" t="s">
        <v>614</v>
      </c>
      <c r="C7" s="460"/>
      <c r="D7" s="460"/>
      <c r="E7" s="460"/>
      <c r="F7" s="460"/>
      <c r="G7" s="460"/>
      <c r="H7" s="460"/>
      <c r="I7" s="460"/>
      <c r="J7" s="460"/>
    </row>
    <row r="8" spans="1:11" ht="15.65" customHeight="1">
      <c r="B8" s="459"/>
      <c r="C8" s="459"/>
      <c r="D8" s="459"/>
      <c r="E8" s="459"/>
      <c r="F8" s="459"/>
      <c r="G8" s="459"/>
      <c r="H8" s="459"/>
      <c r="I8" s="459"/>
      <c r="J8" s="459"/>
    </row>
    <row r="9" spans="1:11" ht="25.5" customHeight="1">
      <c r="B9" s="122" t="str">
        <f>Macro!H101</f>
        <v>Origem da Dívida</v>
      </c>
      <c r="C9" s="122">
        <f>Macro!P15</f>
        <v>2021</v>
      </c>
      <c r="D9" s="122">
        <f>Macro!Q15</f>
        <v>2022</v>
      </c>
      <c r="E9" s="122">
        <f>Macro!R15</f>
        <v>2023</v>
      </c>
      <c r="F9" s="122">
        <f>Macro!S15</f>
        <v>2024</v>
      </c>
      <c r="G9" s="122" t="str">
        <f>G2</f>
        <v>1T25</v>
      </c>
      <c r="H9" s="122" t="str">
        <f>H2</f>
        <v>2T25</v>
      </c>
      <c r="I9" s="122" t="str">
        <f>I2</f>
        <v>3T25</v>
      </c>
      <c r="J9" s="122" t="str">
        <f>J2</f>
        <v>4T25</v>
      </c>
      <c r="K9" s="122" t="str">
        <f>K2</f>
        <v>1T26</v>
      </c>
    </row>
    <row r="10" spans="1:11" ht="15.75" customHeight="1">
      <c r="B10" s="202" t="str">
        <f>Macro!H102</f>
        <v>Moeda Estrangeira</v>
      </c>
      <c r="C10" s="204">
        <v>0.25569862025242379</v>
      </c>
      <c r="D10" s="204">
        <v>0.19682710143512641</v>
      </c>
      <c r="E10" s="204">
        <v>0.18143227449469498</v>
      </c>
      <c r="F10" s="204">
        <v>0.14328422672513152</v>
      </c>
      <c r="G10" s="204">
        <v>0.37941946913282543</v>
      </c>
      <c r="H10" s="204">
        <v>0.39190608741983918</v>
      </c>
      <c r="I10" s="204">
        <v>0.39485781788078406</v>
      </c>
      <c r="J10" s="204">
        <v>0.39745651991999742</v>
      </c>
      <c r="K10" s="204">
        <v>0.37039517867090171</v>
      </c>
    </row>
    <row r="11" spans="1:11" ht="15.75" customHeight="1">
      <c r="B11" s="203" t="str">
        <f>Macro!H104</f>
        <v>Moeda Nacional</v>
      </c>
      <c r="C11" s="205">
        <v>0.74430137974757626</v>
      </c>
      <c r="D11" s="205">
        <v>0.80317289856487351</v>
      </c>
      <c r="E11" s="205">
        <v>0.81856772550530499</v>
      </c>
      <c r="F11" s="205">
        <v>0.85671577327486848</v>
      </c>
      <c r="G11" s="205">
        <v>0.62058053086717457</v>
      </c>
      <c r="H11" s="205">
        <v>0.60809391258016077</v>
      </c>
      <c r="I11" s="205">
        <v>0.60514218211921589</v>
      </c>
      <c r="J11" s="205">
        <v>0.60254348008000247</v>
      </c>
      <c r="K11" s="205">
        <v>0.62960482132909812</v>
      </c>
    </row>
    <row r="12" spans="1:11" ht="5.25" customHeight="1">
      <c r="B12" s="206"/>
      <c r="C12" s="208"/>
      <c r="D12" s="209"/>
      <c r="E12" s="207"/>
      <c r="F12" s="209"/>
      <c r="G12" s="207"/>
      <c r="H12" s="207"/>
      <c r="I12" s="207"/>
    </row>
    <row r="13" spans="1:11" ht="15.75" customHeight="1">
      <c r="B13" s="210" t="str">
        <f>Macro!H106</f>
        <v xml:space="preserve">Curto Prazo </v>
      </c>
      <c r="C13" s="211">
        <v>195.67599999999999</v>
      </c>
      <c r="D13" s="211">
        <v>166.05841747619502</v>
      </c>
      <c r="E13" s="211">
        <v>304.81908733</v>
      </c>
      <c r="F13" s="211">
        <v>388.41123616999994</v>
      </c>
      <c r="G13" s="212">
        <v>396.90318391999995</v>
      </c>
      <c r="H13" s="212">
        <v>386.32058743000005</v>
      </c>
      <c r="I13" s="212">
        <v>390.93624165</v>
      </c>
      <c r="J13" s="212">
        <v>255.78169356000001</v>
      </c>
      <c r="K13" s="212">
        <v>302.03399999999999</v>
      </c>
    </row>
    <row r="14" spans="1:11" ht="15.75" customHeight="1">
      <c r="B14" s="213" t="str">
        <f>Macro!H107</f>
        <v>Longo Prazo</v>
      </c>
      <c r="C14" s="211">
        <v>779.76</v>
      </c>
      <c r="D14" s="211">
        <v>755.81203454000013</v>
      </c>
      <c r="E14" s="211">
        <v>573.32310540000003</v>
      </c>
      <c r="F14" s="211">
        <v>722.76740904999997</v>
      </c>
      <c r="G14" s="211">
        <v>2338.7637072799998</v>
      </c>
      <c r="H14" s="211">
        <v>2293.7679420599998</v>
      </c>
      <c r="I14" s="211">
        <v>2251.4484092600001</v>
      </c>
      <c r="J14" s="211">
        <v>2493.0178237100004</v>
      </c>
      <c r="K14" s="211">
        <v>2371.0140000000001</v>
      </c>
    </row>
    <row r="15" spans="1:11" ht="5.25" customHeight="1">
      <c r="B15" s="206"/>
      <c r="C15" s="214"/>
      <c r="D15" s="214"/>
      <c r="E15" s="214"/>
      <c r="F15" s="214"/>
      <c r="G15" s="215"/>
      <c r="H15" s="215"/>
      <c r="I15" s="215"/>
    </row>
    <row r="16" spans="1:11" ht="15.75" customHeight="1">
      <c r="B16" s="384" t="str">
        <f>Macro!H109</f>
        <v>Total Dívida Bruta Consolidada</v>
      </c>
      <c r="C16" s="196">
        <v>975.4</v>
      </c>
      <c r="D16" s="196">
        <v>921.9</v>
      </c>
      <c r="E16" s="196">
        <v>878.1</v>
      </c>
      <c r="F16" s="196">
        <v>1111.2</v>
      </c>
      <c r="G16" s="196">
        <v>2735.7</v>
      </c>
      <c r="H16" s="196">
        <v>2680.1</v>
      </c>
      <c r="I16" s="196">
        <v>2642.4</v>
      </c>
      <c r="J16" s="196">
        <v>2748.7995172699998</v>
      </c>
      <c r="K16" s="196">
        <v>2673.0483159059299</v>
      </c>
    </row>
    <row r="17" spans="2:7">
      <c r="G17" s="28"/>
    </row>
    <row r="18" spans="2:7" ht="28.5" customHeight="1">
      <c r="B18" s="122" t="str">
        <f>Macro!H111</f>
        <v>Amortização da Dívida</v>
      </c>
      <c r="C18" s="201">
        <v>2026</v>
      </c>
      <c r="D18" s="201">
        <v>2027</v>
      </c>
      <c r="E18" s="201">
        <v>2028</v>
      </c>
      <c r="F18" s="201">
        <v>2029</v>
      </c>
      <c r="G18" s="201" t="s">
        <v>615</v>
      </c>
    </row>
    <row r="19" spans="2:7" ht="15.75" customHeight="1">
      <c r="B19" s="383" t="str">
        <f>Macro!H112</f>
        <v>Moeda Nacional</v>
      </c>
      <c r="C19" s="153">
        <v>122.43599076500001</v>
      </c>
      <c r="D19" s="153">
        <v>83.44493595552936</v>
      </c>
      <c r="E19" s="153">
        <v>38.886784372364538</v>
      </c>
      <c r="F19" s="153">
        <v>54.478279384721674</v>
      </c>
      <c r="G19" s="153">
        <v>1383.7181168623847</v>
      </c>
    </row>
    <row r="20" spans="2:7" ht="15.75" customHeight="1">
      <c r="B20" s="383" t="str">
        <f>Macro!H113</f>
        <v>Moeda Estrangeira</v>
      </c>
      <c r="C20" s="153">
        <v>97.328176320000011</v>
      </c>
      <c r="D20" s="153">
        <v>140.52003144059995</v>
      </c>
      <c r="E20" s="153">
        <v>156.8268419824</v>
      </c>
      <c r="F20" s="153">
        <v>197.98567556200004</v>
      </c>
      <c r="G20" s="153">
        <v>397.42348326093003</v>
      </c>
    </row>
    <row r="21" spans="2:7" ht="15.75" customHeight="1">
      <c r="B21" s="384" t="str">
        <f>Macro!H114</f>
        <v>Amortização da Dívida</v>
      </c>
      <c r="C21" s="196">
        <v>219.76416708500003</v>
      </c>
      <c r="D21" s="196">
        <v>223.96496739612931</v>
      </c>
      <c r="E21" s="196">
        <v>195.71362635476453</v>
      </c>
      <c r="F21" s="196">
        <v>252.46395494672171</v>
      </c>
      <c r="G21" s="196">
        <v>1781.1416001233147</v>
      </c>
    </row>
    <row r="22" spans="2:7">
      <c r="B22" s="171" t="str">
        <f>Macro!H121</f>
        <v>Valores em R$ milhões</v>
      </c>
    </row>
    <row r="23" spans="2:7" ht="16.5" customHeight="1"/>
    <row r="24" spans="2:7" ht="16.5" customHeight="1"/>
    <row r="25" spans="2:7" ht="16.5" customHeight="1"/>
    <row r="26" spans="2:7" ht="16.5" customHeight="1"/>
    <row r="27" spans="2:7" ht="16.5" customHeight="1"/>
    <row r="28" spans="2:7" ht="16.5" customHeight="1"/>
    <row r="29" spans="2:7" ht="16.5" customHeight="1"/>
    <row r="30" spans="2:7" ht="16.5" customHeight="1"/>
    <row r="31" spans="2:7" ht="5.25" customHeight="1"/>
    <row r="32" spans="2:7" ht="16.5" customHeight="1"/>
    <row r="33" ht="16.5" customHeight="1"/>
    <row r="34" ht="11.2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AA41"/>
  <sheetViews>
    <sheetView showGridLines="0" zoomScale="70" zoomScaleNormal="70" workbookViewId="0">
      <selection activeCell="AE17" sqref="AE17"/>
    </sheetView>
  </sheetViews>
  <sheetFormatPr defaultColWidth="9.1796875" defaultRowHeight="14.5" outlineLevelCol="1"/>
  <cols>
    <col min="1" max="1" width="5" customWidth="1"/>
    <col min="2" max="2" width="29.7265625" bestFit="1" customWidth="1"/>
    <col min="3" max="22" width="15.26953125" hidden="1" customWidth="1" outlineLevel="1"/>
    <col min="23" max="23" width="15.26953125" customWidth="1" collapsed="1"/>
    <col min="24" max="24" width="16.81640625" customWidth="1"/>
    <col min="25" max="25" width="14.453125" bestFit="1" customWidth="1"/>
    <col min="26" max="26" width="14.81640625" customWidth="1"/>
    <col min="27" max="27" width="14.54296875" bestFit="1" customWidth="1"/>
  </cols>
  <sheetData>
    <row r="1" spans="1:27" ht="37.5" customHeight="1">
      <c r="A1" s="74" t="str">
        <f>Macro!H127</f>
        <v>Mercado de Capitais</v>
      </c>
    </row>
    <row r="2" spans="1:27" ht="15.5">
      <c r="B2" s="35"/>
      <c r="C2" s="122" t="str">
        <f>Macro!AC4</f>
        <v>1T20</v>
      </c>
      <c r="D2" s="122" t="str">
        <f>Macro!AD4</f>
        <v>2T20</v>
      </c>
      <c r="E2" s="122" t="str">
        <f>Macro!AE4</f>
        <v>3T20</v>
      </c>
      <c r="F2" s="122" t="str">
        <f>Macro!AF4</f>
        <v>4T20</v>
      </c>
      <c r="G2" s="122" t="str">
        <f>Macro!AG4</f>
        <v>1T21</v>
      </c>
      <c r="H2" s="122" t="str">
        <f>Macro!AH4</f>
        <v>2T21</v>
      </c>
      <c r="I2" s="122" t="str">
        <f>Macro!AI4</f>
        <v>3T21</v>
      </c>
      <c r="J2" s="122" t="str">
        <f>Macro!AJ4</f>
        <v>4T21</v>
      </c>
      <c r="K2" s="122" t="str">
        <f>Macro!AK4</f>
        <v>1T22</v>
      </c>
      <c r="L2" s="122" t="str">
        <f>Macro!AL4</f>
        <v>2T22</v>
      </c>
      <c r="M2" s="122" t="str">
        <f>Macro!AM4</f>
        <v>3T22</v>
      </c>
      <c r="N2" s="122" t="str">
        <f>Macro!AN4</f>
        <v>4T22</v>
      </c>
      <c r="O2" s="122" t="str">
        <f>Macro!AO4</f>
        <v>1T23</v>
      </c>
      <c r="P2" s="122" t="str">
        <f>Macro!AP4</f>
        <v>2T23</v>
      </c>
      <c r="Q2" s="122" t="str">
        <f>Macro!AQ4</f>
        <v>3T23</v>
      </c>
      <c r="R2" s="122" t="str">
        <f>Macro!AR4</f>
        <v>4T23</v>
      </c>
      <c r="S2" s="122" t="str">
        <f>Macro!AS4</f>
        <v>1T24</v>
      </c>
      <c r="T2" s="122" t="str">
        <f>Macro!AT4</f>
        <v>2T24</v>
      </c>
      <c r="U2" s="122" t="str">
        <f>Macro!AU4</f>
        <v>3T24</v>
      </c>
      <c r="V2" s="122" t="str">
        <f>Macro!AV4</f>
        <v>4T24</v>
      </c>
      <c r="W2" s="122" t="str">
        <f>Macro!AW4</f>
        <v>1T25</v>
      </c>
      <c r="X2" s="122" t="str">
        <f>Macro!AX4</f>
        <v>2T25</v>
      </c>
      <c r="Y2" s="122" t="str">
        <f>Macro!AY4</f>
        <v>3T25</v>
      </c>
      <c r="Z2" s="122" t="str">
        <f>Macro!AZ4</f>
        <v>4T25</v>
      </c>
      <c r="AA2" s="122" t="s">
        <v>756</v>
      </c>
    </row>
    <row r="3" spans="1:27" ht="16.5" customHeight="1">
      <c r="B3" s="216" t="str">
        <f>Macro!H128</f>
        <v>FRAS3</v>
      </c>
      <c r="C3" s="217">
        <v>3.96</v>
      </c>
      <c r="D3" s="217">
        <v>5.38</v>
      </c>
      <c r="E3" s="217">
        <v>5.69</v>
      </c>
      <c r="F3" s="217">
        <v>10.119999999999999</v>
      </c>
      <c r="G3" s="217">
        <v>12.36</v>
      </c>
      <c r="H3" s="217">
        <v>12.7</v>
      </c>
      <c r="I3" s="217">
        <v>14.09</v>
      </c>
      <c r="J3" s="217">
        <v>13.93</v>
      </c>
      <c r="K3" s="217">
        <v>14.29</v>
      </c>
      <c r="L3" s="217">
        <v>9.8000000000000007</v>
      </c>
      <c r="M3" s="217">
        <v>12.53</v>
      </c>
      <c r="N3" s="217">
        <v>9.61</v>
      </c>
      <c r="O3" s="217">
        <v>9.2899999999999991</v>
      </c>
      <c r="P3" s="217">
        <v>12.8</v>
      </c>
      <c r="Q3" s="217">
        <v>16.22</v>
      </c>
      <c r="R3" s="217">
        <v>17</v>
      </c>
      <c r="S3" s="217">
        <v>17.899999999999999</v>
      </c>
      <c r="T3" s="217">
        <v>19.39</v>
      </c>
      <c r="U3" s="217">
        <v>20.28</v>
      </c>
      <c r="V3" s="217">
        <v>20.5</v>
      </c>
      <c r="W3" s="217">
        <v>27.09</v>
      </c>
      <c r="X3" s="217">
        <v>27.04</v>
      </c>
      <c r="Y3" s="217">
        <v>22.56</v>
      </c>
      <c r="Z3" s="217">
        <v>24.15</v>
      </c>
      <c r="AA3" s="217">
        <v>22.67</v>
      </c>
    </row>
    <row r="4" spans="1:27" ht="16.5" customHeight="1">
      <c r="B4" s="218" t="str">
        <f>Macro!H129</f>
        <v>Ibovespa</v>
      </c>
      <c r="C4" s="118">
        <v>73019.759999999995</v>
      </c>
      <c r="D4" s="118">
        <v>95055.82</v>
      </c>
      <c r="E4" s="118">
        <v>94603.38</v>
      </c>
      <c r="F4" s="118">
        <v>119017.24</v>
      </c>
      <c r="G4" s="118">
        <v>116633.72</v>
      </c>
      <c r="H4" s="118">
        <v>126801.66</v>
      </c>
      <c r="I4" s="118">
        <v>110979.1</v>
      </c>
      <c r="J4" s="118">
        <v>104822.44</v>
      </c>
      <c r="K4" s="118">
        <v>119999.23</v>
      </c>
      <c r="L4" s="118">
        <v>98541.95</v>
      </c>
      <c r="M4" s="118">
        <v>110036.79</v>
      </c>
      <c r="N4" s="118">
        <v>109735</v>
      </c>
      <c r="O4" s="118">
        <v>101882.2</v>
      </c>
      <c r="P4" s="118">
        <v>118087</v>
      </c>
      <c r="Q4" s="118">
        <v>116565</v>
      </c>
      <c r="R4" s="118">
        <v>134185</v>
      </c>
      <c r="S4" s="118">
        <v>128106</v>
      </c>
      <c r="T4" s="118">
        <v>123907</v>
      </c>
      <c r="U4" s="118">
        <v>131816</v>
      </c>
      <c r="V4" s="118">
        <v>120283</v>
      </c>
      <c r="W4" s="118">
        <v>130260</v>
      </c>
      <c r="X4" s="118">
        <v>138855</v>
      </c>
      <c r="Y4" s="118">
        <v>146237.01999999999</v>
      </c>
      <c r="Z4" s="118">
        <v>161125.37</v>
      </c>
      <c r="AA4" s="118">
        <v>187462</v>
      </c>
    </row>
    <row r="5" spans="1:27" ht="16.5" customHeight="1">
      <c r="B5" s="129" t="str">
        <f>Macro!H130</f>
        <v>Volume Médio Diário (R$ Mil)</v>
      </c>
      <c r="C5" s="219">
        <v>1501.0303114754099</v>
      </c>
      <c r="D5" s="219">
        <v>1072.87632786885</v>
      </c>
      <c r="E5" s="219">
        <v>902.37044919786103</v>
      </c>
      <c r="F5" s="219">
        <v>987.69393145161303</v>
      </c>
      <c r="G5" s="219">
        <v>2609.9827166666701</v>
      </c>
      <c r="H5" s="219">
        <v>2707.9569836065598</v>
      </c>
      <c r="I5" s="219">
        <v>2859.3009784946198</v>
      </c>
      <c r="J5" s="219">
        <v>2633.6192083333299</v>
      </c>
      <c r="K5" s="219">
        <v>4054.9661000000001</v>
      </c>
      <c r="L5" s="219">
        <v>4744.1850322580603</v>
      </c>
      <c r="M5" s="219">
        <v>2212.1873846153799</v>
      </c>
      <c r="N5" s="219">
        <v>5091.5286198412696</v>
      </c>
      <c r="O5" s="219">
        <v>3102.7031904761898</v>
      </c>
      <c r="P5" s="219">
        <v>4136.4769016393439</v>
      </c>
      <c r="Q5" s="219">
        <v>6089.12440625</v>
      </c>
      <c r="R5" s="219">
        <v>7355.6754666666693</v>
      </c>
      <c r="S5" s="219">
        <v>4485.6456557376996</v>
      </c>
      <c r="T5" s="219">
        <v>4805.1633548387099</v>
      </c>
      <c r="U5" s="219">
        <v>9709.3189999999995</v>
      </c>
      <c r="V5" s="219">
        <v>6069.5197213114798</v>
      </c>
      <c r="W5" s="219">
        <v>7260.2727049180294</v>
      </c>
      <c r="X5" s="219">
        <v>10289.416307936501</v>
      </c>
      <c r="Y5" s="219">
        <v>12669</v>
      </c>
      <c r="Z5" s="219">
        <v>9276.7199122806996</v>
      </c>
      <c r="AA5" s="219">
        <v>7212.1593879268903</v>
      </c>
    </row>
    <row r="6" spans="1:27" ht="16.5" customHeight="1">
      <c r="B6" s="220" t="str">
        <f>Macro!H131</f>
        <v>Valor mercado ON</v>
      </c>
      <c r="C6" s="221">
        <v>861562718.27999997</v>
      </c>
      <c r="D6" s="221">
        <v>1170506925.3399999</v>
      </c>
      <c r="E6" s="221">
        <v>1237952491.6700001</v>
      </c>
      <c r="F6" s="221">
        <v>2201771391.1599998</v>
      </c>
      <c r="G6" s="221">
        <v>2689119999.48</v>
      </c>
      <c r="H6" s="221">
        <v>2763092556.0999999</v>
      </c>
      <c r="I6" s="222">
        <v>3065509772.8699999</v>
      </c>
      <c r="J6" s="221">
        <v>3030699157.9899998</v>
      </c>
      <c r="K6" s="221">
        <v>3109023041.4699998</v>
      </c>
      <c r="L6" s="221">
        <v>2646160161.4000001</v>
      </c>
      <c r="M6" s="221">
        <v>3383304777.79</v>
      </c>
      <c r="N6" s="221">
        <v>2594857056.23</v>
      </c>
      <c r="O6" s="221">
        <v>2508451826.4699998</v>
      </c>
      <c r="P6" s="222">
        <v>3456209190.4000001</v>
      </c>
      <c r="Q6" s="221">
        <v>4379665083.46</v>
      </c>
      <c r="R6" s="221">
        <v>4590277831</v>
      </c>
      <c r="S6" s="221">
        <v>4833292539.6999998</v>
      </c>
      <c r="T6" s="221">
        <v>5235616890.7700005</v>
      </c>
      <c r="U6" s="221">
        <v>5475931436.04</v>
      </c>
      <c r="V6" s="221">
        <v>5535335031.5</v>
      </c>
      <c r="W6" s="221">
        <v>7314742731.8699999</v>
      </c>
      <c r="X6" s="221">
        <v>7301241914.7199993</v>
      </c>
      <c r="Y6" s="221">
        <v>6324359652.96</v>
      </c>
      <c r="Z6" s="221">
        <v>6770092447.6499996</v>
      </c>
      <c r="AA6" s="221">
        <v>6355196512.9700003</v>
      </c>
    </row>
    <row r="7" spans="1:27" ht="7.5" customHeight="1">
      <c r="B7" s="223"/>
      <c r="C7" s="223"/>
      <c r="D7" s="223"/>
      <c r="E7" s="223"/>
      <c r="F7" s="223"/>
      <c r="G7" s="223"/>
      <c r="H7" s="223"/>
      <c r="I7" s="223"/>
      <c r="J7" s="223"/>
      <c r="K7" s="223"/>
      <c r="L7" s="223"/>
      <c r="M7" s="223"/>
      <c r="N7" s="223"/>
      <c r="O7" s="223"/>
      <c r="P7" s="223"/>
      <c r="Q7" s="223"/>
      <c r="R7" s="223"/>
      <c r="S7" s="223"/>
      <c r="T7" s="223"/>
      <c r="U7" s="223"/>
      <c r="V7" s="223"/>
      <c r="W7" s="223"/>
      <c r="X7" s="223"/>
      <c r="Y7" s="223"/>
    </row>
    <row r="8" spans="1:27" ht="16.5" customHeight="1">
      <c r="B8" s="224" t="str">
        <f>Macro!H133</f>
        <v>Quant. Ações ON</v>
      </c>
      <c r="C8" s="225">
        <v>217566343</v>
      </c>
      <c r="D8" s="225">
        <v>217566343</v>
      </c>
      <c r="E8" s="225">
        <v>217566343</v>
      </c>
      <c r="F8" s="225">
        <v>217566343</v>
      </c>
      <c r="G8" s="225">
        <v>217566343</v>
      </c>
      <c r="H8" s="225">
        <v>217566343</v>
      </c>
      <c r="I8" s="225">
        <v>217566343</v>
      </c>
      <c r="J8" s="225">
        <v>217566343</v>
      </c>
      <c r="K8" s="225">
        <v>217566343</v>
      </c>
      <c r="L8" s="225">
        <v>270016343</v>
      </c>
      <c r="M8" s="225">
        <v>270016343</v>
      </c>
      <c r="N8" s="225">
        <v>270016343</v>
      </c>
      <c r="O8" s="225">
        <v>270016343</v>
      </c>
      <c r="P8" s="226">
        <v>270016343</v>
      </c>
      <c r="Q8" s="225">
        <v>270016343</v>
      </c>
      <c r="R8" s="225">
        <v>270016343</v>
      </c>
      <c r="S8" s="225">
        <v>270016343</v>
      </c>
      <c r="T8" s="225">
        <v>270016343</v>
      </c>
      <c r="U8" s="225">
        <v>270016343</v>
      </c>
      <c r="V8" s="225">
        <v>270016343</v>
      </c>
      <c r="W8" s="225">
        <v>270016343</v>
      </c>
      <c r="X8" s="225">
        <v>270016343</v>
      </c>
      <c r="Y8" s="225">
        <v>280335091</v>
      </c>
      <c r="Z8" s="225">
        <v>280335091</v>
      </c>
      <c r="AA8" s="225">
        <v>280335091</v>
      </c>
    </row>
    <row r="9" spans="1:27" ht="16.5" customHeight="1">
      <c r="B9" s="227" t="str">
        <f>Macro!H134</f>
        <v>Grupo Controlador</v>
      </c>
      <c r="C9" s="116">
        <v>112294194</v>
      </c>
      <c r="D9" s="116">
        <v>112295953</v>
      </c>
      <c r="E9" s="116">
        <v>112300606</v>
      </c>
      <c r="F9" s="116">
        <v>138793320</v>
      </c>
      <c r="G9" s="116">
        <v>138687252</v>
      </c>
      <c r="H9" s="116">
        <v>138687854</v>
      </c>
      <c r="I9" s="116">
        <v>138688346</v>
      </c>
      <c r="J9" s="116">
        <v>138688900</v>
      </c>
      <c r="K9" s="116">
        <v>138689272</v>
      </c>
      <c r="L9" s="116">
        <v>177657015</v>
      </c>
      <c r="M9" s="116">
        <v>177553220</v>
      </c>
      <c r="N9" s="116">
        <v>177511920</v>
      </c>
      <c r="O9" s="116">
        <v>177512580</v>
      </c>
      <c r="P9" s="116">
        <v>177498405</v>
      </c>
      <c r="Q9" s="116">
        <v>177499023</v>
      </c>
      <c r="R9" s="116">
        <v>177499593</v>
      </c>
      <c r="S9" s="116">
        <v>177499943</v>
      </c>
      <c r="T9" s="116">
        <v>177500617</v>
      </c>
      <c r="U9" s="116">
        <v>177501068</v>
      </c>
      <c r="V9" s="116">
        <v>177501491</v>
      </c>
      <c r="W9" s="116">
        <v>176898473</v>
      </c>
      <c r="X9" s="116">
        <v>176899019</v>
      </c>
      <c r="Y9" s="116">
        <v>170525840</v>
      </c>
      <c r="Z9" s="116">
        <v>170496484</v>
      </c>
      <c r="AA9" s="116">
        <v>170476929</v>
      </c>
    </row>
    <row r="10" spans="1:27" ht="16.5" customHeight="1">
      <c r="B10" s="227" t="str">
        <f>Macro!H135</f>
        <v>*Investidores Institucionais</v>
      </c>
      <c r="C10" s="116">
        <v>83814872</v>
      </c>
      <c r="D10" s="116">
        <v>83807435</v>
      </c>
      <c r="E10" s="116">
        <v>83856912</v>
      </c>
      <c r="F10" s="116">
        <v>56988035</v>
      </c>
      <c r="G10" s="116">
        <v>57516041</v>
      </c>
      <c r="H10" s="116">
        <v>59631986</v>
      </c>
      <c r="I10" s="116">
        <v>61434694</v>
      </c>
      <c r="J10" s="116">
        <v>62125488</v>
      </c>
      <c r="K10" s="116">
        <v>60527391</v>
      </c>
      <c r="L10" s="116">
        <v>72148603</v>
      </c>
      <c r="M10" s="116">
        <v>72599339</v>
      </c>
      <c r="N10" s="116">
        <v>72549859</v>
      </c>
      <c r="O10" s="116">
        <v>72880144</v>
      </c>
      <c r="P10" s="116">
        <v>69616866</v>
      </c>
      <c r="Q10" s="116">
        <v>66761764</v>
      </c>
      <c r="R10" s="116">
        <v>64210410</v>
      </c>
      <c r="S10" s="116">
        <v>67200245</v>
      </c>
      <c r="T10" s="116">
        <v>69120334</v>
      </c>
      <c r="U10" s="116">
        <v>69538459</v>
      </c>
      <c r="V10" s="116">
        <v>71587676</v>
      </c>
      <c r="W10" s="116">
        <v>74099517</v>
      </c>
      <c r="X10" s="116">
        <v>74584909</v>
      </c>
      <c r="Y10" s="116">
        <v>85474065</v>
      </c>
      <c r="Z10" s="116">
        <v>88770611</v>
      </c>
      <c r="AA10" s="116">
        <v>89186971</v>
      </c>
    </row>
    <row r="11" spans="1:27" ht="16.5" customHeight="1">
      <c r="B11" s="227" t="str">
        <f>Macro!H136</f>
        <v>Pessoas Físicas</v>
      </c>
      <c r="C11" s="116">
        <v>15652364</v>
      </c>
      <c r="D11" s="116">
        <v>15658042</v>
      </c>
      <c r="E11" s="116">
        <v>15733107</v>
      </c>
      <c r="F11" s="116">
        <v>14839749</v>
      </c>
      <c r="G11" s="116">
        <v>12901354</v>
      </c>
      <c r="H11" s="116">
        <v>11587879</v>
      </c>
      <c r="I11" s="116">
        <v>10820315</v>
      </c>
      <c r="J11" s="116">
        <v>10453611</v>
      </c>
      <c r="K11" s="116">
        <v>8523535</v>
      </c>
      <c r="L11" s="116">
        <v>10551236</v>
      </c>
      <c r="M11" s="116">
        <v>10269616</v>
      </c>
      <c r="N11" s="116">
        <v>10147205</v>
      </c>
      <c r="O11" s="116">
        <v>9955005</v>
      </c>
      <c r="P11" s="116">
        <v>10322421</v>
      </c>
      <c r="Q11" s="116">
        <v>10676204</v>
      </c>
      <c r="R11" s="116">
        <v>10312643</v>
      </c>
      <c r="S11" s="116">
        <v>10162532</v>
      </c>
      <c r="T11" s="116">
        <v>9809616</v>
      </c>
      <c r="U11" s="116">
        <v>9889559</v>
      </c>
      <c r="V11" s="116">
        <v>8629539</v>
      </c>
      <c r="W11" s="116">
        <v>6905747</v>
      </c>
      <c r="X11" s="116">
        <v>5950033</v>
      </c>
      <c r="Y11" s="116">
        <v>7812027</v>
      </c>
      <c r="Z11" s="116">
        <v>5416060</v>
      </c>
      <c r="AA11" s="116">
        <v>4917755</v>
      </c>
    </row>
    <row r="12" spans="1:27" ht="16.5" customHeight="1">
      <c r="B12" s="227" t="str">
        <f>Macro!H137</f>
        <v>Investidores Estrangeiros</v>
      </c>
      <c r="C12" s="116">
        <v>2527775</v>
      </c>
      <c r="D12" s="116">
        <v>2524986</v>
      </c>
      <c r="E12" s="116">
        <v>2422856</v>
      </c>
      <c r="F12" s="116">
        <v>3837290</v>
      </c>
      <c r="G12" s="116">
        <v>4211624</v>
      </c>
      <c r="H12" s="116">
        <v>4575016</v>
      </c>
      <c r="I12" s="116">
        <v>3073565</v>
      </c>
      <c r="J12" s="116">
        <v>3253468</v>
      </c>
      <c r="K12" s="116">
        <v>6633139</v>
      </c>
      <c r="L12" s="116">
        <v>6057769</v>
      </c>
      <c r="M12" s="116">
        <v>6545800</v>
      </c>
      <c r="N12" s="116">
        <v>6165383</v>
      </c>
      <c r="O12" s="116">
        <v>6623114</v>
      </c>
      <c r="P12" s="116">
        <v>9539850</v>
      </c>
      <c r="Q12" s="116">
        <v>10646222</v>
      </c>
      <c r="R12" s="116">
        <v>13888920</v>
      </c>
      <c r="S12" s="116">
        <v>12106636</v>
      </c>
      <c r="T12" s="116">
        <v>10538376</v>
      </c>
      <c r="U12" s="116">
        <v>9954856</v>
      </c>
      <c r="V12" s="116">
        <v>8809154</v>
      </c>
      <c r="W12" s="116">
        <v>8705948</v>
      </c>
      <c r="X12" s="116">
        <v>8950114</v>
      </c>
      <c r="Y12" s="116">
        <v>12383117</v>
      </c>
      <c r="Z12" s="116">
        <v>11641027</v>
      </c>
      <c r="AA12" s="116">
        <v>12059452</v>
      </c>
    </row>
    <row r="13" spans="1:27" ht="16.5" customHeight="1">
      <c r="B13" s="227" t="str">
        <f>Macro!H138</f>
        <v>Ações em Tesouraria</v>
      </c>
      <c r="C13" s="228">
        <v>3000000</v>
      </c>
      <c r="D13" s="116">
        <v>3000000</v>
      </c>
      <c r="E13" s="116">
        <v>3000000</v>
      </c>
      <c r="F13" s="116">
        <v>3000000</v>
      </c>
      <c r="G13" s="116">
        <v>3000000</v>
      </c>
      <c r="H13" s="116">
        <v>3000000</v>
      </c>
      <c r="I13" s="116">
        <v>3000000</v>
      </c>
      <c r="J13" s="116">
        <v>3000000</v>
      </c>
      <c r="K13" s="228">
        <v>3000000</v>
      </c>
      <c r="L13" s="116">
        <v>3000000</v>
      </c>
      <c r="M13" s="228">
        <v>3000000</v>
      </c>
      <c r="N13" s="116">
        <v>3000000</v>
      </c>
      <c r="O13" s="116">
        <v>3000000</v>
      </c>
      <c r="P13" s="116">
        <v>3000000</v>
      </c>
      <c r="Q13" s="116">
        <v>3000000</v>
      </c>
      <c r="R13" s="116">
        <v>3000000</v>
      </c>
      <c r="S13" s="116">
        <v>3000000</v>
      </c>
      <c r="T13" s="116">
        <v>3000000</v>
      </c>
      <c r="U13" s="116">
        <v>3000000</v>
      </c>
      <c r="V13" s="228">
        <v>3000000</v>
      </c>
      <c r="W13" s="228">
        <v>3000000</v>
      </c>
      <c r="X13" s="228">
        <v>3000000</v>
      </c>
      <c r="Y13" s="228">
        <v>3000000</v>
      </c>
      <c r="Z13" s="228">
        <v>3000000</v>
      </c>
      <c r="AA13" s="228">
        <v>3000000</v>
      </c>
    </row>
    <row r="14" spans="1:27" ht="16.5" customHeight="1">
      <c r="B14" s="229" t="str">
        <f>Macro!H139</f>
        <v>**Pessoas Jurídicas</v>
      </c>
      <c r="C14" s="230">
        <v>277138</v>
      </c>
      <c r="D14" s="230">
        <v>279927</v>
      </c>
      <c r="E14" s="230">
        <v>252862</v>
      </c>
      <c r="F14" s="230">
        <v>107949</v>
      </c>
      <c r="G14" s="230">
        <v>1250072</v>
      </c>
      <c r="H14" s="230">
        <v>83608</v>
      </c>
      <c r="I14" s="230">
        <v>549423</v>
      </c>
      <c r="J14" s="230">
        <v>44876</v>
      </c>
      <c r="K14" s="230">
        <v>193006</v>
      </c>
      <c r="L14" s="230">
        <v>601720</v>
      </c>
      <c r="M14" s="230">
        <v>48368</v>
      </c>
      <c r="N14" s="230">
        <v>641976</v>
      </c>
      <c r="O14" s="230">
        <v>45500</v>
      </c>
      <c r="P14" s="230">
        <v>38801</v>
      </c>
      <c r="Q14" s="230">
        <v>1433130</v>
      </c>
      <c r="R14" s="230">
        <v>1104777</v>
      </c>
      <c r="S14" s="230">
        <v>46987</v>
      </c>
      <c r="T14" s="230">
        <v>47400</v>
      </c>
      <c r="U14" s="230">
        <v>132401</v>
      </c>
      <c r="V14" s="230">
        <v>488483</v>
      </c>
      <c r="W14" s="230">
        <v>406658</v>
      </c>
      <c r="X14" s="230">
        <v>632268</v>
      </c>
      <c r="Y14" s="230">
        <v>1140042</v>
      </c>
      <c r="Z14" s="230">
        <v>1010909</v>
      </c>
      <c r="AA14" s="230">
        <v>693984</v>
      </c>
    </row>
    <row r="15" spans="1:27" ht="16.5" customHeight="1"/>
    <row r="16" spans="1:27"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Y7">
    <cfRule type="duplicateValues" dxfId="4" priority="5"/>
  </conditionalFormatting>
  <dataValidations count="1">
    <dataValidation type="list" allowBlank="1" showInputMessage="1" showErrorMessage="1" sqref="C2:AA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dimension ref="A1:Q22"/>
  <sheetViews>
    <sheetView showGridLines="0" zoomScale="85" zoomScaleNormal="85" workbookViewId="0">
      <pane xSplit="1" topLeftCell="J1" activePane="topRight" state="frozen"/>
      <selection activeCell="B13" sqref="B13"/>
      <selection pane="topRight" activeCell="U18" sqref="U18"/>
    </sheetView>
  </sheetViews>
  <sheetFormatPr defaultRowHeight="14.5" outlineLevelCol="1"/>
  <cols>
    <col min="1" max="1" width="35.54296875" style="73" bestFit="1" customWidth="1"/>
    <col min="2" max="9" width="7.54296875" style="360" hidden="1" customWidth="1" outlineLevel="1"/>
    <col min="10" max="10" width="7.26953125" style="360" customWidth="1" collapsed="1"/>
    <col min="11" max="15" width="7.54296875" style="360" customWidth="1"/>
    <col min="16" max="16" width="8.7265625" style="73"/>
    <col min="17" max="17" width="8" style="73" customWidth="1"/>
    <col min="18" max="203" width="8.7265625" style="73"/>
    <col min="204" max="204" width="18.7265625" style="73" customWidth="1"/>
    <col min="205" max="205" width="28.7265625" style="73" bestFit="1" customWidth="1"/>
    <col min="206" max="206" width="24.54296875" style="73" bestFit="1" customWidth="1"/>
    <col min="207" max="207" width="17.81640625" style="73" bestFit="1" customWidth="1"/>
    <col min="208" max="208" width="5" style="73" bestFit="1" customWidth="1"/>
    <col min="209" max="266" width="12.1796875" style="73" bestFit="1" customWidth="1"/>
    <col min="267" max="459" width="8.7265625" style="73"/>
    <col min="460" max="460" width="18.7265625" style="73" customWidth="1"/>
    <col min="461" max="461" width="28.7265625" style="73" bestFit="1" customWidth="1"/>
    <col min="462" max="462" width="24.54296875" style="73" bestFit="1" customWidth="1"/>
    <col min="463" max="463" width="17.81640625" style="73" bestFit="1" customWidth="1"/>
    <col min="464" max="464" width="5" style="73" bestFit="1" customWidth="1"/>
    <col min="465" max="522" width="12.1796875" style="73" bestFit="1" customWidth="1"/>
    <col min="523" max="715" width="8.7265625" style="73"/>
    <col min="716" max="716" width="18.7265625" style="73" customWidth="1"/>
    <col min="717" max="717" width="28.7265625" style="73" bestFit="1" customWidth="1"/>
    <col min="718" max="718" width="24.54296875" style="73" bestFit="1" customWidth="1"/>
    <col min="719" max="719" width="17.81640625" style="73" bestFit="1" customWidth="1"/>
    <col min="720" max="720" width="5" style="73" bestFit="1" customWidth="1"/>
    <col min="721" max="778" width="12.1796875" style="73" bestFit="1" customWidth="1"/>
    <col min="779" max="971" width="8.7265625" style="73"/>
    <col min="972" max="972" width="18.7265625" style="73" customWidth="1"/>
    <col min="973" max="973" width="28.7265625" style="73" bestFit="1" customWidth="1"/>
    <col min="974" max="974" width="24.54296875" style="73" bestFit="1" customWidth="1"/>
    <col min="975" max="975" width="17.81640625" style="73" bestFit="1" customWidth="1"/>
    <col min="976" max="976" width="5" style="73" bestFit="1" customWidth="1"/>
    <col min="977" max="1034" width="12.1796875" style="73" bestFit="1" customWidth="1"/>
    <col min="1035" max="1227" width="8.7265625" style="73"/>
    <col min="1228" max="1228" width="18.7265625" style="73" customWidth="1"/>
    <col min="1229" max="1229" width="28.7265625" style="73" bestFit="1" customWidth="1"/>
    <col min="1230" max="1230" width="24.54296875" style="73" bestFit="1" customWidth="1"/>
    <col min="1231" max="1231" width="17.81640625" style="73" bestFit="1" customWidth="1"/>
    <col min="1232" max="1232" width="5" style="73" bestFit="1" customWidth="1"/>
    <col min="1233" max="1290" width="12.1796875" style="73" bestFit="1" customWidth="1"/>
    <col min="1291" max="1483" width="8.7265625" style="73"/>
    <col min="1484" max="1484" width="18.7265625" style="73" customWidth="1"/>
    <col min="1485" max="1485" width="28.7265625" style="73" bestFit="1" customWidth="1"/>
    <col min="1486" max="1486" width="24.54296875" style="73" bestFit="1" customWidth="1"/>
    <col min="1487" max="1487" width="17.81640625" style="73" bestFit="1" customWidth="1"/>
    <col min="1488" max="1488" width="5" style="73" bestFit="1" customWidth="1"/>
    <col min="1489" max="1546" width="12.1796875" style="73" bestFit="1" customWidth="1"/>
    <col min="1547" max="1739" width="8.7265625" style="73"/>
    <col min="1740" max="1740" width="18.7265625" style="73" customWidth="1"/>
    <col min="1741" max="1741" width="28.7265625" style="73" bestFit="1" customWidth="1"/>
    <col min="1742" max="1742" width="24.54296875" style="73" bestFit="1" customWidth="1"/>
    <col min="1743" max="1743" width="17.81640625" style="73" bestFit="1" customWidth="1"/>
    <col min="1744" max="1744" width="5" style="73" bestFit="1" customWidth="1"/>
    <col min="1745" max="1802" width="12.1796875" style="73" bestFit="1" customWidth="1"/>
    <col min="1803" max="1995" width="8.7265625" style="73"/>
    <col min="1996" max="1996" width="18.7265625" style="73" customWidth="1"/>
    <col min="1997" max="1997" width="28.7265625" style="73" bestFit="1" customWidth="1"/>
    <col min="1998" max="1998" width="24.54296875" style="73" bestFit="1" customWidth="1"/>
    <col min="1999" max="1999" width="17.81640625" style="73" bestFit="1" customWidth="1"/>
    <col min="2000" max="2000" width="5" style="73" bestFit="1" customWidth="1"/>
    <col min="2001" max="2058" width="12.1796875" style="73" bestFit="1" customWidth="1"/>
    <col min="2059" max="2251" width="8.7265625" style="73"/>
    <col min="2252" max="2252" width="18.7265625" style="73" customWidth="1"/>
    <col min="2253" max="2253" width="28.7265625" style="73" bestFit="1" customWidth="1"/>
    <col min="2254" max="2254" width="24.54296875" style="73" bestFit="1" customWidth="1"/>
    <col min="2255" max="2255" width="17.81640625" style="73" bestFit="1" customWidth="1"/>
    <col min="2256" max="2256" width="5" style="73" bestFit="1" customWidth="1"/>
    <col min="2257" max="2314" width="12.1796875" style="73" bestFit="1" customWidth="1"/>
    <col min="2315" max="2507" width="8.7265625" style="73"/>
    <col min="2508" max="2508" width="18.7265625" style="73" customWidth="1"/>
    <col min="2509" max="2509" width="28.7265625" style="73" bestFit="1" customWidth="1"/>
    <col min="2510" max="2510" width="24.54296875" style="73" bestFit="1" customWidth="1"/>
    <col min="2511" max="2511" width="17.81640625" style="73" bestFit="1" customWidth="1"/>
    <col min="2512" max="2512" width="5" style="73" bestFit="1" customWidth="1"/>
    <col min="2513" max="2570" width="12.1796875" style="73" bestFit="1" customWidth="1"/>
    <col min="2571" max="2763" width="8.7265625" style="73"/>
    <col min="2764" max="2764" width="18.7265625" style="73" customWidth="1"/>
    <col min="2765" max="2765" width="28.7265625" style="73" bestFit="1" customWidth="1"/>
    <col min="2766" max="2766" width="24.54296875" style="73" bestFit="1" customWidth="1"/>
    <col min="2767" max="2767" width="17.81640625" style="73" bestFit="1" customWidth="1"/>
    <col min="2768" max="2768" width="5" style="73" bestFit="1" customWidth="1"/>
    <col min="2769" max="2826" width="12.1796875" style="73" bestFit="1" customWidth="1"/>
    <col min="2827" max="3019" width="8.7265625" style="73"/>
    <col min="3020" max="3020" width="18.7265625" style="73" customWidth="1"/>
    <col min="3021" max="3021" width="28.7265625" style="73" bestFit="1" customWidth="1"/>
    <col min="3022" max="3022" width="24.54296875" style="73" bestFit="1" customWidth="1"/>
    <col min="3023" max="3023" width="17.81640625" style="73" bestFit="1" customWidth="1"/>
    <col min="3024" max="3024" width="5" style="73" bestFit="1" customWidth="1"/>
    <col min="3025" max="3082" width="12.1796875" style="73" bestFit="1" customWidth="1"/>
    <col min="3083" max="3275" width="8.7265625" style="73"/>
    <col min="3276" max="3276" width="18.7265625" style="73" customWidth="1"/>
    <col min="3277" max="3277" width="28.7265625" style="73" bestFit="1" customWidth="1"/>
    <col min="3278" max="3278" width="24.54296875" style="73" bestFit="1" customWidth="1"/>
    <col min="3279" max="3279" width="17.81640625" style="73" bestFit="1" customWidth="1"/>
    <col min="3280" max="3280" width="5" style="73" bestFit="1" customWidth="1"/>
    <col min="3281" max="3338" width="12.1796875" style="73" bestFit="1" customWidth="1"/>
    <col min="3339" max="3531" width="8.7265625" style="73"/>
    <col min="3532" max="3532" width="18.7265625" style="73" customWidth="1"/>
    <col min="3533" max="3533" width="28.7265625" style="73" bestFit="1" customWidth="1"/>
    <col min="3534" max="3534" width="24.54296875" style="73" bestFit="1" customWidth="1"/>
    <col min="3535" max="3535" width="17.81640625" style="73" bestFit="1" customWidth="1"/>
    <col min="3536" max="3536" width="5" style="73" bestFit="1" customWidth="1"/>
    <col min="3537" max="3594" width="12.1796875" style="73" bestFit="1" customWidth="1"/>
    <col min="3595" max="3787" width="8.7265625" style="73"/>
    <col min="3788" max="3788" width="18.7265625" style="73" customWidth="1"/>
    <col min="3789" max="3789" width="28.7265625" style="73" bestFit="1" customWidth="1"/>
    <col min="3790" max="3790" width="24.54296875" style="73" bestFit="1" customWidth="1"/>
    <col min="3791" max="3791" width="17.81640625" style="73" bestFit="1" customWidth="1"/>
    <col min="3792" max="3792" width="5" style="73" bestFit="1" customWidth="1"/>
    <col min="3793" max="3850" width="12.1796875" style="73" bestFit="1" customWidth="1"/>
    <col min="3851" max="4043" width="8.7265625" style="73"/>
    <col min="4044" max="4044" width="18.7265625" style="73" customWidth="1"/>
    <col min="4045" max="4045" width="28.7265625" style="73" bestFit="1" customWidth="1"/>
    <col min="4046" max="4046" width="24.54296875" style="73" bestFit="1" customWidth="1"/>
    <col min="4047" max="4047" width="17.81640625" style="73" bestFit="1" customWidth="1"/>
    <col min="4048" max="4048" width="5" style="73" bestFit="1" customWidth="1"/>
    <col min="4049" max="4106" width="12.1796875" style="73" bestFit="1" customWidth="1"/>
    <col min="4107" max="4299" width="8.7265625" style="73"/>
    <col min="4300" max="4300" width="18.7265625" style="73" customWidth="1"/>
    <col min="4301" max="4301" width="28.7265625" style="73" bestFit="1" customWidth="1"/>
    <col min="4302" max="4302" width="24.54296875" style="73" bestFit="1" customWidth="1"/>
    <col min="4303" max="4303" width="17.81640625" style="73" bestFit="1" customWidth="1"/>
    <col min="4304" max="4304" width="5" style="73" bestFit="1" customWidth="1"/>
    <col min="4305" max="4362" width="12.1796875" style="73" bestFit="1" customWidth="1"/>
    <col min="4363" max="4555" width="8.7265625" style="73"/>
    <col min="4556" max="4556" width="18.7265625" style="73" customWidth="1"/>
    <col min="4557" max="4557" width="28.7265625" style="73" bestFit="1" customWidth="1"/>
    <col min="4558" max="4558" width="24.54296875" style="73" bestFit="1" customWidth="1"/>
    <col min="4559" max="4559" width="17.81640625" style="73" bestFit="1" customWidth="1"/>
    <col min="4560" max="4560" width="5" style="73" bestFit="1" customWidth="1"/>
    <col min="4561" max="4618" width="12.1796875" style="73" bestFit="1" customWidth="1"/>
    <col min="4619" max="4811" width="8.7265625" style="73"/>
    <col min="4812" max="4812" width="18.7265625" style="73" customWidth="1"/>
    <col min="4813" max="4813" width="28.7265625" style="73" bestFit="1" customWidth="1"/>
    <col min="4814" max="4814" width="24.54296875" style="73" bestFit="1" customWidth="1"/>
    <col min="4815" max="4815" width="17.81640625" style="73" bestFit="1" customWidth="1"/>
    <col min="4816" max="4816" width="5" style="73" bestFit="1" customWidth="1"/>
    <col min="4817" max="4874" width="12.1796875" style="73" bestFit="1" customWidth="1"/>
    <col min="4875" max="5067" width="8.7265625" style="73"/>
    <col min="5068" max="5068" width="18.7265625" style="73" customWidth="1"/>
    <col min="5069" max="5069" width="28.7265625" style="73" bestFit="1" customWidth="1"/>
    <col min="5070" max="5070" width="24.54296875" style="73" bestFit="1" customWidth="1"/>
    <col min="5071" max="5071" width="17.81640625" style="73" bestFit="1" customWidth="1"/>
    <col min="5072" max="5072" width="5" style="73" bestFit="1" customWidth="1"/>
    <col min="5073" max="5130" width="12.1796875" style="73" bestFit="1" customWidth="1"/>
    <col min="5131" max="5323" width="8.7265625" style="73"/>
    <col min="5324" max="5324" width="18.7265625" style="73" customWidth="1"/>
    <col min="5325" max="5325" width="28.7265625" style="73" bestFit="1" customWidth="1"/>
    <col min="5326" max="5326" width="24.54296875" style="73" bestFit="1" customWidth="1"/>
    <col min="5327" max="5327" width="17.81640625" style="73" bestFit="1" customWidth="1"/>
    <col min="5328" max="5328" width="5" style="73" bestFit="1" customWidth="1"/>
    <col min="5329" max="5386" width="12.1796875" style="73" bestFit="1" customWidth="1"/>
    <col min="5387" max="5579" width="8.7265625" style="73"/>
    <col min="5580" max="5580" width="18.7265625" style="73" customWidth="1"/>
    <col min="5581" max="5581" width="28.7265625" style="73" bestFit="1" customWidth="1"/>
    <col min="5582" max="5582" width="24.54296875" style="73" bestFit="1" customWidth="1"/>
    <col min="5583" max="5583" width="17.81640625" style="73" bestFit="1" customWidth="1"/>
    <col min="5584" max="5584" width="5" style="73" bestFit="1" customWidth="1"/>
    <col min="5585" max="5642" width="12.1796875" style="73" bestFit="1" customWidth="1"/>
    <col min="5643" max="5835" width="8.7265625" style="73"/>
    <col min="5836" max="5836" width="18.7265625" style="73" customWidth="1"/>
    <col min="5837" max="5837" width="28.7265625" style="73" bestFit="1" customWidth="1"/>
    <col min="5838" max="5838" width="24.54296875" style="73" bestFit="1" customWidth="1"/>
    <col min="5839" max="5839" width="17.81640625" style="73" bestFit="1" customWidth="1"/>
    <col min="5840" max="5840" width="5" style="73" bestFit="1" customWidth="1"/>
    <col min="5841" max="5898" width="12.1796875" style="73" bestFit="1" customWidth="1"/>
    <col min="5899" max="6091" width="8.7265625" style="73"/>
    <col min="6092" max="6092" width="18.7265625" style="73" customWidth="1"/>
    <col min="6093" max="6093" width="28.7265625" style="73" bestFit="1" customWidth="1"/>
    <col min="6094" max="6094" width="24.54296875" style="73" bestFit="1" customWidth="1"/>
    <col min="6095" max="6095" width="17.81640625" style="73" bestFit="1" customWidth="1"/>
    <col min="6096" max="6096" width="5" style="73" bestFit="1" customWidth="1"/>
    <col min="6097" max="6154" width="12.1796875" style="73" bestFit="1" customWidth="1"/>
    <col min="6155" max="6347" width="8.7265625" style="73"/>
    <col min="6348" max="6348" width="18.7265625" style="73" customWidth="1"/>
    <col min="6349" max="6349" width="28.7265625" style="73" bestFit="1" customWidth="1"/>
    <col min="6350" max="6350" width="24.54296875" style="73" bestFit="1" customWidth="1"/>
    <col min="6351" max="6351" width="17.81640625" style="73" bestFit="1" customWidth="1"/>
    <col min="6352" max="6352" width="5" style="73" bestFit="1" customWidth="1"/>
    <col min="6353" max="6410" width="12.1796875" style="73" bestFit="1" customWidth="1"/>
    <col min="6411" max="6603" width="8.7265625" style="73"/>
    <col min="6604" max="6604" width="18.7265625" style="73" customWidth="1"/>
    <col min="6605" max="6605" width="28.7265625" style="73" bestFit="1" customWidth="1"/>
    <col min="6606" max="6606" width="24.54296875" style="73" bestFit="1" customWidth="1"/>
    <col min="6607" max="6607" width="17.81640625" style="73" bestFit="1" customWidth="1"/>
    <col min="6608" max="6608" width="5" style="73" bestFit="1" customWidth="1"/>
    <col min="6609" max="6666" width="12.1796875" style="73" bestFit="1" customWidth="1"/>
    <col min="6667" max="6859" width="8.7265625" style="73"/>
    <col min="6860" max="6860" width="18.7265625" style="73" customWidth="1"/>
    <col min="6861" max="6861" width="28.7265625" style="73" bestFit="1" customWidth="1"/>
    <col min="6862" max="6862" width="24.54296875" style="73" bestFit="1" customWidth="1"/>
    <col min="6863" max="6863" width="17.81640625" style="73" bestFit="1" customWidth="1"/>
    <col min="6864" max="6864" width="5" style="73" bestFit="1" customWidth="1"/>
    <col min="6865" max="6922" width="12.1796875" style="73" bestFit="1" customWidth="1"/>
    <col min="6923" max="7115" width="8.7265625" style="73"/>
    <col min="7116" max="7116" width="18.7265625" style="73" customWidth="1"/>
    <col min="7117" max="7117" width="28.7265625" style="73" bestFit="1" customWidth="1"/>
    <col min="7118" max="7118" width="24.54296875" style="73" bestFit="1" customWidth="1"/>
    <col min="7119" max="7119" width="17.81640625" style="73" bestFit="1" customWidth="1"/>
    <col min="7120" max="7120" width="5" style="73" bestFit="1" customWidth="1"/>
    <col min="7121" max="7178" width="12.1796875" style="73" bestFit="1" customWidth="1"/>
    <col min="7179" max="7371" width="8.7265625" style="73"/>
    <col min="7372" max="7372" width="18.7265625" style="73" customWidth="1"/>
    <col min="7373" max="7373" width="28.7265625" style="73" bestFit="1" customWidth="1"/>
    <col min="7374" max="7374" width="24.54296875" style="73" bestFit="1" customWidth="1"/>
    <col min="7375" max="7375" width="17.81640625" style="73" bestFit="1" customWidth="1"/>
    <col min="7376" max="7376" width="5" style="73" bestFit="1" customWidth="1"/>
    <col min="7377" max="7434" width="12.1796875" style="73" bestFit="1" customWidth="1"/>
    <col min="7435" max="7627" width="8.7265625" style="73"/>
    <col min="7628" max="7628" width="18.7265625" style="73" customWidth="1"/>
    <col min="7629" max="7629" width="28.7265625" style="73" bestFit="1" customWidth="1"/>
    <col min="7630" max="7630" width="24.54296875" style="73" bestFit="1" customWidth="1"/>
    <col min="7631" max="7631" width="17.81640625" style="73" bestFit="1" customWidth="1"/>
    <col min="7632" max="7632" width="5" style="73" bestFit="1" customWidth="1"/>
    <col min="7633" max="7690" width="12.1796875" style="73" bestFit="1" customWidth="1"/>
    <col min="7691" max="7883" width="8.7265625" style="73"/>
    <col min="7884" max="7884" width="18.7265625" style="73" customWidth="1"/>
    <col min="7885" max="7885" width="28.7265625" style="73" bestFit="1" customWidth="1"/>
    <col min="7886" max="7886" width="24.54296875" style="73" bestFit="1" customWidth="1"/>
    <col min="7887" max="7887" width="17.81640625" style="73" bestFit="1" customWidth="1"/>
    <col min="7888" max="7888" width="5" style="73" bestFit="1" customWidth="1"/>
    <col min="7889" max="7946" width="12.1796875" style="73" bestFit="1" customWidth="1"/>
    <col min="7947" max="8139" width="8.7265625" style="73"/>
    <col min="8140" max="8140" width="18.7265625" style="73" customWidth="1"/>
    <col min="8141" max="8141" width="28.7265625" style="73" bestFit="1" customWidth="1"/>
    <col min="8142" max="8142" width="24.54296875" style="73" bestFit="1" customWidth="1"/>
    <col min="8143" max="8143" width="17.81640625" style="73" bestFit="1" customWidth="1"/>
    <col min="8144" max="8144" width="5" style="73" bestFit="1" customWidth="1"/>
    <col min="8145" max="8202" width="12.1796875" style="73" bestFit="1" customWidth="1"/>
    <col min="8203" max="8395" width="8.7265625" style="73"/>
    <col min="8396" max="8396" width="18.7265625" style="73" customWidth="1"/>
    <col min="8397" max="8397" width="28.7265625" style="73" bestFit="1" customWidth="1"/>
    <col min="8398" max="8398" width="24.54296875" style="73" bestFit="1" customWidth="1"/>
    <col min="8399" max="8399" width="17.81640625" style="73" bestFit="1" customWidth="1"/>
    <col min="8400" max="8400" width="5" style="73" bestFit="1" customWidth="1"/>
    <col min="8401" max="8458" width="12.1796875" style="73" bestFit="1" customWidth="1"/>
    <col min="8459" max="8651" width="8.7265625" style="73"/>
    <col min="8652" max="8652" width="18.7265625" style="73" customWidth="1"/>
    <col min="8653" max="8653" width="28.7265625" style="73" bestFit="1" customWidth="1"/>
    <col min="8654" max="8654" width="24.54296875" style="73" bestFit="1" customWidth="1"/>
    <col min="8655" max="8655" width="17.81640625" style="73" bestFit="1" customWidth="1"/>
    <col min="8656" max="8656" width="5" style="73" bestFit="1" customWidth="1"/>
    <col min="8657" max="8714" width="12.1796875" style="73" bestFit="1" customWidth="1"/>
    <col min="8715" max="8907" width="8.7265625" style="73"/>
    <col min="8908" max="8908" width="18.7265625" style="73" customWidth="1"/>
    <col min="8909" max="8909" width="28.7265625" style="73" bestFit="1" customWidth="1"/>
    <col min="8910" max="8910" width="24.54296875" style="73" bestFit="1" customWidth="1"/>
    <col min="8911" max="8911" width="17.81640625" style="73" bestFit="1" customWidth="1"/>
    <col min="8912" max="8912" width="5" style="73" bestFit="1" customWidth="1"/>
    <col min="8913" max="8970" width="12.1796875" style="73" bestFit="1" customWidth="1"/>
    <col min="8971" max="9163" width="8.7265625" style="73"/>
    <col min="9164" max="9164" width="18.7265625" style="73" customWidth="1"/>
    <col min="9165" max="9165" width="28.7265625" style="73" bestFit="1" customWidth="1"/>
    <col min="9166" max="9166" width="24.54296875" style="73" bestFit="1" customWidth="1"/>
    <col min="9167" max="9167" width="17.81640625" style="73" bestFit="1" customWidth="1"/>
    <col min="9168" max="9168" width="5" style="73" bestFit="1" customWidth="1"/>
    <col min="9169" max="9226" width="12.1796875" style="73" bestFit="1" customWidth="1"/>
    <col min="9227" max="9419" width="8.7265625" style="73"/>
    <col min="9420" max="9420" width="18.7265625" style="73" customWidth="1"/>
    <col min="9421" max="9421" width="28.7265625" style="73" bestFit="1" customWidth="1"/>
    <col min="9422" max="9422" width="24.54296875" style="73" bestFit="1" customWidth="1"/>
    <col min="9423" max="9423" width="17.81640625" style="73" bestFit="1" customWidth="1"/>
    <col min="9424" max="9424" width="5" style="73" bestFit="1" customWidth="1"/>
    <col min="9425" max="9482" width="12.1796875" style="73" bestFit="1" customWidth="1"/>
    <col min="9483" max="9675" width="8.7265625" style="73"/>
    <col min="9676" max="9676" width="18.7265625" style="73" customWidth="1"/>
    <col min="9677" max="9677" width="28.7265625" style="73" bestFit="1" customWidth="1"/>
    <col min="9678" max="9678" width="24.54296875" style="73" bestFit="1" customWidth="1"/>
    <col min="9679" max="9679" width="17.81640625" style="73" bestFit="1" customWidth="1"/>
    <col min="9680" max="9680" width="5" style="73" bestFit="1" customWidth="1"/>
    <col min="9681" max="9738" width="12.1796875" style="73" bestFit="1" customWidth="1"/>
    <col min="9739" max="9931" width="8.7265625" style="73"/>
    <col min="9932" max="9932" width="18.7265625" style="73" customWidth="1"/>
    <col min="9933" max="9933" width="28.7265625" style="73" bestFit="1" customWidth="1"/>
    <col min="9934" max="9934" width="24.54296875" style="73" bestFit="1" customWidth="1"/>
    <col min="9935" max="9935" width="17.81640625" style="73" bestFit="1" customWidth="1"/>
    <col min="9936" max="9936" width="5" style="73" bestFit="1" customWidth="1"/>
    <col min="9937" max="9994" width="12.1796875" style="73" bestFit="1" customWidth="1"/>
    <col min="9995" max="10187" width="8.7265625" style="73"/>
    <col min="10188" max="10188" width="18.7265625" style="73" customWidth="1"/>
    <col min="10189" max="10189" width="28.7265625" style="73" bestFit="1" customWidth="1"/>
    <col min="10190" max="10190" width="24.54296875" style="73" bestFit="1" customWidth="1"/>
    <col min="10191" max="10191" width="17.81640625" style="73" bestFit="1" customWidth="1"/>
    <col min="10192" max="10192" width="5" style="73" bestFit="1" customWidth="1"/>
    <col min="10193" max="10250" width="12.1796875" style="73" bestFit="1" customWidth="1"/>
    <col min="10251" max="10443" width="8.7265625" style="73"/>
    <col min="10444" max="10444" width="18.7265625" style="73" customWidth="1"/>
    <col min="10445" max="10445" width="28.7265625" style="73" bestFit="1" customWidth="1"/>
    <col min="10446" max="10446" width="24.54296875" style="73" bestFit="1" customWidth="1"/>
    <col min="10447" max="10447" width="17.81640625" style="73" bestFit="1" customWidth="1"/>
    <col min="10448" max="10448" width="5" style="73" bestFit="1" customWidth="1"/>
    <col min="10449" max="10506" width="12.1796875" style="73" bestFit="1" customWidth="1"/>
    <col min="10507" max="10699" width="8.7265625" style="73"/>
    <col min="10700" max="10700" width="18.7265625" style="73" customWidth="1"/>
    <col min="10701" max="10701" width="28.7265625" style="73" bestFit="1" customWidth="1"/>
    <col min="10702" max="10702" width="24.54296875" style="73" bestFit="1" customWidth="1"/>
    <col min="10703" max="10703" width="17.81640625" style="73" bestFit="1" customWidth="1"/>
    <col min="10704" max="10704" width="5" style="73" bestFit="1" customWidth="1"/>
    <col min="10705" max="10762" width="12.1796875" style="73" bestFit="1" customWidth="1"/>
    <col min="10763" max="10955" width="8.7265625" style="73"/>
    <col min="10956" max="10956" width="18.7265625" style="73" customWidth="1"/>
    <col min="10957" max="10957" width="28.7265625" style="73" bestFit="1" customWidth="1"/>
    <col min="10958" max="10958" width="24.54296875" style="73" bestFit="1" customWidth="1"/>
    <col min="10959" max="10959" width="17.81640625" style="73" bestFit="1" customWidth="1"/>
    <col min="10960" max="10960" width="5" style="73" bestFit="1" customWidth="1"/>
    <col min="10961" max="11018" width="12.1796875" style="73" bestFit="1" customWidth="1"/>
    <col min="11019" max="11211" width="8.7265625" style="73"/>
    <col min="11212" max="11212" width="18.7265625" style="73" customWidth="1"/>
    <col min="11213" max="11213" width="28.7265625" style="73" bestFit="1" customWidth="1"/>
    <col min="11214" max="11214" width="24.54296875" style="73" bestFit="1" customWidth="1"/>
    <col min="11215" max="11215" width="17.81640625" style="73" bestFit="1" customWidth="1"/>
    <col min="11216" max="11216" width="5" style="73" bestFit="1" customWidth="1"/>
    <col min="11217" max="11274" width="12.1796875" style="73" bestFit="1" customWidth="1"/>
    <col min="11275" max="11467" width="8.7265625" style="73"/>
    <col min="11468" max="11468" width="18.7265625" style="73" customWidth="1"/>
    <col min="11469" max="11469" width="28.7265625" style="73" bestFit="1" customWidth="1"/>
    <col min="11470" max="11470" width="24.54296875" style="73" bestFit="1" customWidth="1"/>
    <col min="11471" max="11471" width="17.81640625" style="73" bestFit="1" customWidth="1"/>
    <col min="11472" max="11472" width="5" style="73" bestFit="1" customWidth="1"/>
    <col min="11473" max="11530" width="12.1796875" style="73" bestFit="1" customWidth="1"/>
    <col min="11531" max="11723" width="8.7265625" style="73"/>
    <col min="11724" max="11724" width="18.7265625" style="73" customWidth="1"/>
    <col min="11725" max="11725" width="28.7265625" style="73" bestFit="1" customWidth="1"/>
    <col min="11726" max="11726" width="24.54296875" style="73" bestFit="1" customWidth="1"/>
    <col min="11727" max="11727" width="17.81640625" style="73" bestFit="1" customWidth="1"/>
    <col min="11728" max="11728" width="5" style="73" bestFit="1" customWidth="1"/>
    <col min="11729" max="11786" width="12.1796875" style="73" bestFit="1" customWidth="1"/>
    <col min="11787" max="11979" width="8.7265625" style="73"/>
    <col min="11980" max="11980" width="18.7265625" style="73" customWidth="1"/>
    <col min="11981" max="11981" width="28.7265625" style="73" bestFit="1" customWidth="1"/>
    <col min="11982" max="11982" width="24.54296875" style="73" bestFit="1" customWidth="1"/>
    <col min="11983" max="11983" width="17.81640625" style="73" bestFit="1" customWidth="1"/>
    <col min="11984" max="11984" width="5" style="73" bestFit="1" customWidth="1"/>
    <col min="11985" max="12042" width="12.1796875" style="73" bestFit="1" customWidth="1"/>
    <col min="12043" max="12235" width="8.7265625" style="73"/>
    <col min="12236" max="12236" width="18.7265625" style="73" customWidth="1"/>
    <col min="12237" max="12237" width="28.7265625" style="73" bestFit="1" customWidth="1"/>
    <col min="12238" max="12238" width="24.54296875" style="73" bestFit="1" customWidth="1"/>
    <col min="12239" max="12239" width="17.81640625" style="73" bestFit="1" customWidth="1"/>
    <col min="12240" max="12240" width="5" style="73" bestFit="1" customWidth="1"/>
    <col min="12241" max="12298" width="12.1796875" style="73" bestFit="1" customWidth="1"/>
    <col min="12299" max="12491" width="8.7265625" style="73"/>
    <col min="12492" max="12492" width="18.7265625" style="73" customWidth="1"/>
    <col min="12493" max="12493" width="28.7265625" style="73" bestFit="1" customWidth="1"/>
    <col min="12494" max="12494" width="24.54296875" style="73" bestFit="1" customWidth="1"/>
    <col min="12495" max="12495" width="17.81640625" style="73" bestFit="1" customWidth="1"/>
    <col min="12496" max="12496" width="5" style="73" bestFit="1" customWidth="1"/>
    <col min="12497" max="12554" width="12.1796875" style="73" bestFit="1" customWidth="1"/>
    <col min="12555" max="12747" width="8.7265625" style="73"/>
    <col min="12748" max="12748" width="18.7265625" style="73" customWidth="1"/>
    <col min="12749" max="12749" width="28.7265625" style="73" bestFit="1" customWidth="1"/>
    <col min="12750" max="12750" width="24.54296875" style="73" bestFit="1" customWidth="1"/>
    <col min="12751" max="12751" width="17.81640625" style="73" bestFit="1" customWidth="1"/>
    <col min="12752" max="12752" width="5" style="73" bestFit="1" customWidth="1"/>
    <col min="12753" max="12810" width="12.1796875" style="73" bestFit="1" customWidth="1"/>
    <col min="12811" max="13003" width="8.7265625" style="73"/>
    <col min="13004" max="13004" width="18.7265625" style="73" customWidth="1"/>
    <col min="13005" max="13005" width="28.7265625" style="73" bestFit="1" customWidth="1"/>
    <col min="13006" max="13006" width="24.54296875" style="73" bestFit="1" customWidth="1"/>
    <col min="13007" max="13007" width="17.81640625" style="73" bestFit="1" customWidth="1"/>
    <col min="13008" max="13008" width="5" style="73" bestFit="1" customWidth="1"/>
    <col min="13009" max="13066" width="12.1796875" style="73" bestFit="1" customWidth="1"/>
    <col min="13067" max="13259" width="8.7265625" style="73"/>
    <col min="13260" max="13260" width="18.7265625" style="73" customWidth="1"/>
    <col min="13261" max="13261" width="28.7265625" style="73" bestFit="1" customWidth="1"/>
    <col min="13262" max="13262" width="24.54296875" style="73" bestFit="1" customWidth="1"/>
    <col min="13263" max="13263" width="17.81640625" style="73" bestFit="1" customWidth="1"/>
    <col min="13264" max="13264" width="5" style="73" bestFit="1" customWidth="1"/>
    <col min="13265" max="13322" width="12.1796875" style="73" bestFit="1" customWidth="1"/>
    <col min="13323" max="13515" width="8.7265625" style="73"/>
    <col min="13516" max="13516" width="18.7265625" style="73" customWidth="1"/>
    <col min="13517" max="13517" width="28.7265625" style="73" bestFit="1" customWidth="1"/>
    <col min="13518" max="13518" width="24.54296875" style="73" bestFit="1" customWidth="1"/>
    <col min="13519" max="13519" width="17.81640625" style="73" bestFit="1" customWidth="1"/>
    <col min="13520" max="13520" width="5" style="73" bestFit="1" customWidth="1"/>
    <col min="13521" max="13578" width="12.1796875" style="73" bestFit="1" customWidth="1"/>
    <col min="13579" max="13771" width="8.7265625" style="73"/>
    <col min="13772" max="13772" width="18.7265625" style="73" customWidth="1"/>
    <col min="13773" max="13773" width="28.7265625" style="73" bestFit="1" customWidth="1"/>
    <col min="13774" max="13774" width="24.54296875" style="73" bestFit="1" customWidth="1"/>
    <col min="13775" max="13775" width="17.81640625" style="73" bestFit="1" customWidth="1"/>
    <col min="13776" max="13776" width="5" style="73" bestFit="1" customWidth="1"/>
    <col min="13777" max="13834" width="12.1796875" style="73" bestFit="1" customWidth="1"/>
    <col min="13835" max="14027" width="8.7265625" style="73"/>
    <col min="14028" max="14028" width="18.7265625" style="73" customWidth="1"/>
    <col min="14029" max="14029" width="28.7265625" style="73" bestFit="1" customWidth="1"/>
    <col min="14030" max="14030" width="24.54296875" style="73" bestFit="1" customWidth="1"/>
    <col min="14031" max="14031" width="17.81640625" style="73" bestFit="1" customWidth="1"/>
    <col min="14032" max="14032" width="5" style="73" bestFit="1" customWidth="1"/>
    <col min="14033" max="14090" width="12.1796875" style="73" bestFit="1" customWidth="1"/>
    <col min="14091" max="14283" width="8.7265625" style="73"/>
    <col min="14284" max="14284" width="18.7265625" style="73" customWidth="1"/>
    <col min="14285" max="14285" width="28.7265625" style="73" bestFit="1" customWidth="1"/>
    <col min="14286" max="14286" width="24.54296875" style="73" bestFit="1" customWidth="1"/>
    <col min="14287" max="14287" width="17.81640625" style="73" bestFit="1" customWidth="1"/>
    <col min="14288" max="14288" width="5" style="73" bestFit="1" customWidth="1"/>
    <col min="14289" max="14346" width="12.1796875" style="73" bestFit="1" customWidth="1"/>
    <col min="14347" max="14539" width="8.7265625" style="73"/>
    <col min="14540" max="14540" width="18.7265625" style="73" customWidth="1"/>
    <col min="14541" max="14541" width="28.7265625" style="73" bestFit="1" customWidth="1"/>
    <col min="14542" max="14542" width="24.54296875" style="73" bestFit="1" customWidth="1"/>
    <col min="14543" max="14543" width="17.81640625" style="73" bestFit="1" customWidth="1"/>
    <col min="14544" max="14544" width="5" style="73" bestFit="1" customWidth="1"/>
    <col min="14545" max="14602" width="12.1796875" style="73" bestFit="1" customWidth="1"/>
    <col min="14603" max="14795" width="8.7265625" style="73"/>
    <col min="14796" max="14796" width="18.7265625" style="73" customWidth="1"/>
    <col min="14797" max="14797" width="28.7265625" style="73" bestFit="1" customWidth="1"/>
    <col min="14798" max="14798" width="24.54296875" style="73" bestFit="1" customWidth="1"/>
    <col min="14799" max="14799" width="17.81640625" style="73" bestFit="1" customWidth="1"/>
    <col min="14800" max="14800" width="5" style="73" bestFit="1" customWidth="1"/>
    <col min="14801" max="14858" width="12.1796875" style="73" bestFit="1" customWidth="1"/>
    <col min="14859" max="15051" width="8.7265625" style="73"/>
    <col min="15052" max="15052" width="18.7265625" style="73" customWidth="1"/>
    <col min="15053" max="15053" width="28.7265625" style="73" bestFit="1" customWidth="1"/>
    <col min="15054" max="15054" width="24.54296875" style="73" bestFit="1" customWidth="1"/>
    <col min="15055" max="15055" width="17.81640625" style="73" bestFit="1" customWidth="1"/>
    <col min="15056" max="15056" width="5" style="73" bestFit="1" customWidth="1"/>
    <col min="15057" max="15114" width="12.1796875" style="73" bestFit="1" customWidth="1"/>
    <col min="15115" max="15307" width="8.7265625" style="73"/>
    <col min="15308" max="15308" width="18.7265625" style="73" customWidth="1"/>
    <col min="15309" max="15309" width="28.7265625" style="73" bestFit="1" customWidth="1"/>
    <col min="15310" max="15310" width="24.54296875" style="73" bestFit="1" customWidth="1"/>
    <col min="15311" max="15311" width="17.81640625" style="73" bestFit="1" customWidth="1"/>
    <col min="15312" max="15312" width="5" style="73" bestFit="1" customWidth="1"/>
    <col min="15313" max="15370" width="12.1796875" style="73" bestFit="1" customWidth="1"/>
    <col min="15371" max="15563" width="8.7265625" style="73"/>
    <col min="15564" max="15564" width="18.7265625" style="73" customWidth="1"/>
    <col min="15565" max="15565" width="28.7265625" style="73" bestFit="1" customWidth="1"/>
    <col min="15566" max="15566" width="24.54296875" style="73" bestFit="1" customWidth="1"/>
    <col min="15567" max="15567" width="17.81640625" style="73" bestFit="1" customWidth="1"/>
    <col min="15568" max="15568" width="5" style="73" bestFit="1" customWidth="1"/>
    <col min="15569" max="15626" width="12.1796875" style="73" bestFit="1" customWidth="1"/>
    <col min="15627" max="15819" width="8.7265625" style="73"/>
    <col min="15820" max="15820" width="18.7265625" style="73" customWidth="1"/>
    <col min="15821" max="15821" width="28.7265625" style="73" bestFit="1" customWidth="1"/>
    <col min="15822" max="15822" width="24.54296875" style="73" bestFit="1" customWidth="1"/>
    <col min="15823" max="15823" width="17.81640625" style="73" bestFit="1" customWidth="1"/>
    <col min="15824" max="15824" width="5" style="73" bestFit="1" customWidth="1"/>
    <col min="15825" max="15882" width="12.1796875" style="73" bestFit="1" customWidth="1"/>
    <col min="15883" max="16075" width="8.7265625" style="73"/>
    <col min="16076" max="16076" width="18.7265625" style="73" customWidth="1"/>
    <col min="16077" max="16077" width="28.7265625" style="73" bestFit="1" customWidth="1"/>
    <col min="16078" max="16078" width="24.54296875" style="73" bestFit="1" customWidth="1"/>
    <col min="16079" max="16079" width="17.81640625" style="73" bestFit="1" customWidth="1"/>
    <col min="16080" max="16080" width="5" style="73" bestFit="1" customWidth="1"/>
    <col min="16081" max="16138" width="12.1796875" style="73" bestFit="1" customWidth="1"/>
    <col min="16139" max="16384" width="8.7265625" style="73"/>
  </cols>
  <sheetData>
    <row r="1" spans="1:17">
      <c r="A1" s="94" t="str">
        <f>Macro!D218</f>
        <v>Market Share</v>
      </c>
    </row>
    <row r="3" spans="1:17">
      <c r="B3" s="476" t="s">
        <v>616</v>
      </c>
      <c r="C3" s="476"/>
      <c r="D3" s="476"/>
      <c r="E3" s="476"/>
      <c r="F3" s="476"/>
      <c r="G3" s="476"/>
      <c r="H3" s="476"/>
      <c r="I3" s="476"/>
      <c r="J3" s="476"/>
      <c r="K3" s="476"/>
      <c r="L3" s="476"/>
      <c r="M3" s="476"/>
      <c r="N3" s="476"/>
      <c r="O3" s="476"/>
      <c r="P3" s="476"/>
      <c r="Q3" s="476"/>
    </row>
    <row r="4" spans="1:17" ht="15.5">
      <c r="A4" s="122" t="str">
        <f>Macro!D218</f>
        <v>Market Share</v>
      </c>
      <c r="B4" s="122">
        <v>2010</v>
      </c>
      <c r="C4" s="122">
        <v>2011</v>
      </c>
      <c r="D4" s="122">
        <v>2012</v>
      </c>
      <c r="E4" s="122">
        <v>2013</v>
      </c>
      <c r="F4" s="122">
        <v>2014</v>
      </c>
      <c r="G4" s="122">
        <v>2015</v>
      </c>
      <c r="H4" s="122">
        <v>2016</v>
      </c>
      <c r="I4" s="122">
        <v>2017</v>
      </c>
      <c r="J4" s="122" t="s">
        <v>617</v>
      </c>
      <c r="K4" s="122">
        <v>2019</v>
      </c>
      <c r="L4" s="122">
        <v>2020</v>
      </c>
      <c r="M4" s="122">
        <v>2021</v>
      </c>
      <c r="N4" s="122">
        <v>2022</v>
      </c>
      <c r="O4" s="122">
        <v>2023</v>
      </c>
      <c r="P4" s="122">
        <v>2024</v>
      </c>
      <c r="Q4" s="122" t="s">
        <v>618</v>
      </c>
    </row>
    <row r="5" spans="1:17" ht="15" customHeight="1">
      <c r="A5" s="386" t="str">
        <f>Macro!D219</f>
        <v>Pastilhas de freio p/ automóveis (PDA)</v>
      </c>
      <c r="B5" s="387">
        <v>0.35</v>
      </c>
      <c r="C5" s="387">
        <v>0.31</v>
      </c>
      <c r="D5" s="387">
        <v>0.27</v>
      </c>
      <c r="E5" s="387">
        <v>0.3</v>
      </c>
      <c r="F5" s="387">
        <v>0.27</v>
      </c>
      <c r="G5" s="387">
        <v>0.25</v>
      </c>
      <c r="H5" s="387">
        <v>0.27</v>
      </c>
      <c r="I5" s="387">
        <v>0.27</v>
      </c>
      <c r="J5" s="387">
        <v>0.36</v>
      </c>
      <c r="K5" s="387">
        <v>0.43</v>
      </c>
      <c r="L5" s="387">
        <v>0.42</v>
      </c>
      <c r="M5" s="388">
        <v>0.39</v>
      </c>
      <c r="N5" s="388">
        <v>0.39</v>
      </c>
      <c r="O5" s="388">
        <v>0.41</v>
      </c>
      <c r="P5" s="388">
        <v>0.46</v>
      </c>
      <c r="Q5" s="388">
        <v>0.44</v>
      </c>
    </row>
    <row r="6" spans="1:17" ht="15" customHeight="1">
      <c r="A6" s="386" t="str">
        <f>Macro!D220</f>
        <v>Sapata de freio p/ automóveis (SPA)</v>
      </c>
      <c r="B6" s="387"/>
      <c r="C6" s="387"/>
      <c r="D6" s="387"/>
      <c r="E6" s="387"/>
      <c r="F6" s="387"/>
      <c r="G6" s="387"/>
      <c r="H6" s="387"/>
      <c r="I6" s="387"/>
      <c r="J6" s="387">
        <v>0.37</v>
      </c>
      <c r="K6" s="387">
        <v>0.41</v>
      </c>
      <c r="L6" s="387">
        <v>0.43</v>
      </c>
      <c r="M6" s="388">
        <v>0.42</v>
      </c>
      <c r="N6" s="388">
        <v>0.36</v>
      </c>
      <c r="O6" s="388">
        <v>0.42</v>
      </c>
      <c r="P6" s="388">
        <v>0.41</v>
      </c>
      <c r="Q6" s="388">
        <v>0.44</v>
      </c>
    </row>
    <row r="7" spans="1:17" ht="15" customHeight="1">
      <c r="A7" s="386" t="str">
        <f>Macro!D221</f>
        <v>Lonas de freio p/ veíc. Comercial (LC)</v>
      </c>
      <c r="B7" s="387">
        <v>0.49</v>
      </c>
      <c r="C7" s="387">
        <v>0.5</v>
      </c>
      <c r="D7" s="387">
        <v>0.49</v>
      </c>
      <c r="E7" s="387">
        <v>0.48</v>
      </c>
      <c r="F7" s="387">
        <v>0.46</v>
      </c>
      <c r="G7" s="387">
        <v>0.42</v>
      </c>
      <c r="H7" s="387">
        <v>0.41</v>
      </c>
      <c r="I7" s="387">
        <v>0.41</v>
      </c>
      <c r="J7" s="387">
        <v>0.51</v>
      </c>
      <c r="K7" s="387">
        <v>0.5</v>
      </c>
      <c r="L7" s="387">
        <v>0.54</v>
      </c>
      <c r="M7" s="388">
        <v>0.5</v>
      </c>
      <c r="N7" s="388">
        <v>0.49654440206154982</v>
      </c>
      <c r="O7" s="388">
        <v>0.53</v>
      </c>
      <c r="P7" s="388">
        <v>0.5</v>
      </c>
      <c r="Q7" s="388">
        <v>0.5</v>
      </c>
    </row>
    <row r="8" spans="1:17" ht="15" customHeight="1">
      <c r="A8" s="386" t="str">
        <f>Macro!D222</f>
        <v>Pastilhas de freio p/ veíc. Comercial (PDC)</v>
      </c>
      <c r="B8" s="387"/>
      <c r="C8" s="387"/>
      <c r="D8" s="387"/>
      <c r="E8" s="387"/>
      <c r="F8" s="387"/>
      <c r="G8" s="387"/>
      <c r="H8" s="387"/>
      <c r="I8" s="387"/>
      <c r="J8" s="387">
        <v>0.38</v>
      </c>
      <c r="K8" s="387">
        <v>0.32</v>
      </c>
      <c r="L8" s="387">
        <v>0.3</v>
      </c>
      <c r="M8" s="388">
        <v>0.27</v>
      </c>
      <c r="N8" s="388">
        <v>0.27674302425685754</v>
      </c>
      <c r="O8" s="388">
        <v>0.26</v>
      </c>
      <c r="P8" s="388">
        <v>0.35</v>
      </c>
      <c r="Q8" s="388">
        <v>0.36</v>
      </c>
    </row>
    <row r="9" spans="1:17" ht="15" customHeight="1">
      <c r="A9" s="386" t="str">
        <f>Macro!D223</f>
        <v>Lonas p/ automóveis (LA)</v>
      </c>
      <c r="B9" s="387">
        <v>0.62</v>
      </c>
      <c r="C9" s="387">
        <v>0.59</v>
      </c>
      <c r="D9" s="387">
        <v>0.55000000000000004</v>
      </c>
      <c r="E9" s="387">
        <v>0.54</v>
      </c>
      <c r="F9" s="387">
        <v>0.46</v>
      </c>
      <c r="G9" s="387">
        <v>0.4</v>
      </c>
      <c r="H9" s="387">
        <v>0.39</v>
      </c>
      <c r="I9" s="387">
        <v>0.39</v>
      </c>
      <c r="J9" s="387">
        <v>0.53</v>
      </c>
      <c r="K9" s="387">
        <v>0.52</v>
      </c>
      <c r="L9" s="387">
        <v>0.59</v>
      </c>
      <c r="M9" s="388">
        <v>0.67</v>
      </c>
      <c r="N9" s="388">
        <v>0.57999999999999996</v>
      </c>
      <c r="O9" s="388">
        <v>0.59</v>
      </c>
      <c r="P9" s="388">
        <v>0.59</v>
      </c>
      <c r="Q9" s="388">
        <v>0.59</v>
      </c>
    </row>
    <row r="10" spans="1:17" ht="15" customHeight="1">
      <c r="A10" s="386" t="str">
        <f>Macro!D224</f>
        <v>Disco de freio</v>
      </c>
      <c r="B10" s="387"/>
      <c r="C10" s="387"/>
      <c r="D10" s="387"/>
      <c r="E10" s="387"/>
      <c r="F10" s="387"/>
      <c r="G10" s="387"/>
      <c r="H10" s="387"/>
      <c r="I10" s="387"/>
      <c r="J10" s="387">
        <v>0.20834252266186865</v>
      </c>
      <c r="K10" s="387">
        <v>0.23148307359891496</v>
      </c>
      <c r="L10" s="387">
        <v>0.2</v>
      </c>
      <c r="M10" s="388">
        <v>0.2</v>
      </c>
      <c r="N10" s="388">
        <v>0.2</v>
      </c>
      <c r="O10" s="388">
        <v>0.19</v>
      </c>
      <c r="P10" s="388">
        <v>0.24</v>
      </c>
      <c r="Q10" s="388">
        <v>0.27</v>
      </c>
    </row>
    <row r="11" spans="1:17" ht="15" customHeight="1">
      <c r="A11" s="386" t="str">
        <f>Macro!D225</f>
        <v>Tambor de freio</v>
      </c>
      <c r="B11" s="387"/>
      <c r="C11" s="387"/>
      <c r="D11" s="387"/>
      <c r="E11" s="387"/>
      <c r="F11" s="387"/>
      <c r="G11" s="387"/>
      <c r="H11" s="387"/>
      <c r="I11" s="387"/>
      <c r="J11" s="387">
        <v>9.569446931075283E-2</v>
      </c>
      <c r="K11" s="387">
        <v>0.11813286945964299</v>
      </c>
      <c r="L11" s="387">
        <v>0.13745629568446838</v>
      </c>
      <c r="M11" s="388">
        <v>0.14332163550186211</v>
      </c>
      <c r="N11" s="388">
        <v>0.13286765217538721</v>
      </c>
      <c r="O11" s="388">
        <v>0.11203470623140951</v>
      </c>
      <c r="P11" s="388">
        <v>0.15</v>
      </c>
      <c r="Q11" s="388">
        <v>0.27</v>
      </c>
    </row>
    <row r="12" spans="1:17" ht="15" customHeight="1">
      <c r="A12" s="386" t="str">
        <f>Macro!D226</f>
        <v>Cilindro mestre</v>
      </c>
      <c r="B12" s="387"/>
      <c r="C12" s="387"/>
      <c r="D12" s="387"/>
      <c r="E12" s="387"/>
      <c r="F12" s="387"/>
      <c r="G12" s="387"/>
      <c r="H12" s="387"/>
      <c r="I12" s="387"/>
      <c r="J12" s="387">
        <v>0.43478906789220018</v>
      </c>
      <c r="K12" s="387">
        <v>0.41807204748260207</v>
      </c>
      <c r="L12" s="387">
        <v>0.39466788582406753</v>
      </c>
      <c r="M12" s="388">
        <v>0.37500421387384125</v>
      </c>
      <c r="N12" s="388">
        <v>0.31332675789281378</v>
      </c>
      <c r="O12" s="388">
        <v>0.33237061804928136</v>
      </c>
      <c r="P12" s="388">
        <v>0.35</v>
      </c>
      <c r="Q12" s="388">
        <v>0.38</v>
      </c>
    </row>
    <row r="13" spans="1:17" ht="15" customHeight="1">
      <c r="A13" s="386" t="str">
        <f>Macro!D227</f>
        <v>Cilindro de roda</v>
      </c>
      <c r="B13" s="387"/>
      <c r="C13" s="387"/>
      <c r="D13" s="387"/>
      <c r="E13" s="387"/>
      <c r="F13" s="387"/>
      <c r="G13" s="387"/>
      <c r="H13" s="387"/>
      <c r="I13" s="387"/>
      <c r="J13" s="387">
        <v>0.25471876738979055</v>
      </c>
      <c r="K13" s="387">
        <v>0.2318579793469058</v>
      </c>
      <c r="L13" s="387">
        <v>0.22848177586996873</v>
      </c>
      <c r="M13" s="388">
        <v>0.23549710282088288</v>
      </c>
      <c r="N13" s="388">
        <v>0.24040730239224331</v>
      </c>
      <c r="O13" s="388">
        <v>0.28630948220854219</v>
      </c>
      <c r="P13" s="388">
        <v>0.34</v>
      </c>
      <c r="Q13" s="388">
        <v>0.33</v>
      </c>
    </row>
    <row r="14" spans="1:17" ht="15" customHeight="1">
      <c r="A14" s="386" t="str">
        <f>Macro!D228</f>
        <v>Servo freio</v>
      </c>
      <c r="B14" s="387"/>
      <c r="C14" s="387"/>
      <c r="D14" s="387"/>
      <c r="E14" s="387"/>
      <c r="F14" s="387"/>
      <c r="G14" s="387"/>
      <c r="H14" s="387"/>
      <c r="I14" s="387"/>
      <c r="J14" s="387">
        <v>0.30426570667726349</v>
      </c>
      <c r="K14" s="387">
        <v>0.31498130007781067</v>
      </c>
      <c r="L14" s="387">
        <v>0.33014213127739478</v>
      </c>
      <c r="M14" s="388">
        <v>0.30142906975283823</v>
      </c>
      <c r="N14" s="388">
        <v>0.245703051159925</v>
      </c>
      <c r="O14" s="388">
        <v>0.27629677505742978</v>
      </c>
      <c r="P14" s="388">
        <v>0.28000000000000003</v>
      </c>
      <c r="Q14" s="388">
        <v>0.3</v>
      </c>
    </row>
    <row r="15" spans="1:17" ht="15" customHeight="1">
      <c r="A15" s="386" t="str">
        <f>Macro!D229</f>
        <v>Amortecedores</v>
      </c>
      <c r="B15" s="387"/>
      <c r="C15" s="387"/>
      <c r="D15" s="387"/>
      <c r="E15" s="387"/>
      <c r="F15" s="387"/>
      <c r="G15" s="387"/>
      <c r="H15" s="387"/>
      <c r="I15" s="387"/>
      <c r="J15" s="387">
        <v>0.153</v>
      </c>
      <c r="K15" s="387">
        <v>0.152</v>
      </c>
      <c r="L15" s="387">
        <v>0.16</v>
      </c>
      <c r="M15" s="388">
        <v>0.152</v>
      </c>
      <c r="N15" s="388">
        <v>0.185</v>
      </c>
      <c r="O15" s="388">
        <v>0.23</v>
      </c>
      <c r="P15" s="388">
        <v>0.28799999999999998</v>
      </c>
      <c r="Q15" s="388">
        <v>0.31</v>
      </c>
    </row>
    <row r="16" spans="1:17" ht="15" customHeight="1">
      <c r="A16" s="386" t="str">
        <f>Macro!D230</f>
        <v xml:space="preserve">Peças Suspensão &amp; Direção </v>
      </c>
      <c r="B16" s="387"/>
      <c r="C16" s="387"/>
      <c r="D16" s="387"/>
      <c r="E16" s="387"/>
      <c r="F16" s="387"/>
      <c r="G16" s="387"/>
      <c r="H16" s="387"/>
      <c r="I16" s="387"/>
      <c r="J16" s="387">
        <v>0.185</v>
      </c>
      <c r="K16" s="387">
        <v>0.183</v>
      </c>
      <c r="L16" s="387">
        <v>0.182</v>
      </c>
      <c r="M16" s="388">
        <v>0.18</v>
      </c>
      <c r="N16" s="388">
        <v>0.19900000000000001</v>
      </c>
      <c r="O16" s="388">
        <v>0.23</v>
      </c>
      <c r="P16" s="388">
        <v>0.25</v>
      </c>
      <c r="Q16" s="388">
        <v>0.28000000000000003</v>
      </c>
    </row>
    <row r="17" spans="1:17" ht="15" customHeight="1">
      <c r="A17" s="386" t="str">
        <f>Macro!D231</f>
        <v>Bandejas</v>
      </c>
      <c r="B17" s="387"/>
      <c r="C17" s="387"/>
      <c r="D17" s="387"/>
      <c r="E17" s="387"/>
      <c r="F17" s="387"/>
      <c r="G17" s="387"/>
      <c r="H17" s="387"/>
      <c r="I17" s="387"/>
      <c r="J17" s="387">
        <v>0.13600000000000001</v>
      </c>
      <c r="K17" s="387">
        <v>0.14599999999999999</v>
      </c>
      <c r="L17" s="387">
        <v>0.188</v>
      </c>
      <c r="M17" s="388">
        <v>0.19</v>
      </c>
      <c r="N17" s="388">
        <v>0.191</v>
      </c>
      <c r="O17" s="388">
        <v>0.21</v>
      </c>
      <c r="P17" s="388">
        <v>0.21199999999999999</v>
      </c>
      <c r="Q17" s="388">
        <v>0.21</v>
      </c>
    </row>
    <row r="18" spans="1:17" ht="15" customHeight="1">
      <c r="A18" s="386" t="str">
        <f>Macro!D232</f>
        <v>Juntas Homocinéticas</v>
      </c>
      <c r="B18" s="387"/>
      <c r="C18" s="387"/>
      <c r="D18" s="387"/>
      <c r="E18" s="387"/>
      <c r="F18" s="387"/>
      <c r="G18" s="387"/>
      <c r="H18" s="387"/>
      <c r="I18" s="387"/>
      <c r="J18" s="387">
        <v>0.152</v>
      </c>
      <c r="K18" s="387">
        <v>0.157</v>
      </c>
      <c r="L18" s="387">
        <v>0.16</v>
      </c>
      <c r="M18" s="388">
        <v>0.151</v>
      </c>
      <c r="N18" s="388">
        <v>0.161</v>
      </c>
      <c r="O18" s="388">
        <v>0.17</v>
      </c>
      <c r="P18" s="388">
        <v>0.222</v>
      </c>
      <c r="Q18" s="388">
        <v>0.22</v>
      </c>
    </row>
    <row r="19" spans="1:17" ht="15" customHeight="1">
      <c r="A19" s="389" t="str">
        <f>Macro!D233</f>
        <v>Cubo de Roda</v>
      </c>
      <c r="B19" s="390"/>
      <c r="C19" s="390"/>
      <c r="D19" s="390"/>
      <c r="E19" s="390"/>
      <c r="F19" s="390"/>
      <c r="G19" s="390"/>
      <c r="H19" s="390"/>
      <c r="I19" s="390"/>
      <c r="J19" s="390">
        <v>9.0999999999999998E-2</v>
      </c>
      <c r="K19" s="390">
        <v>9.8000000000000004E-2</v>
      </c>
      <c r="L19" s="390">
        <v>0.158</v>
      </c>
      <c r="M19" s="391">
        <v>0.158</v>
      </c>
      <c r="N19" s="391">
        <v>0.155</v>
      </c>
      <c r="O19" s="391">
        <v>0.16</v>
      </c>
      <c r="P19" s="391">
        <v>0.156</v>
      </c>
      <c r="Q19" s="391">
        <v>0.16</v>
      </c>
    </row>
    <row r="21" spans="1:17" ht="35.5" customHeight="1">
      <c r="A21" s="475" t="str">
        <f>Macro!D234</f>
        <v>Nota: O cálculo considera o percentual relativo à quantidade faturada em relação ao mercado potencial do ano base. O mercado potencial pode sofrer alterações no decorrer dos períodos devido a revisões do índice de troca ou outros fatores.</v>
      </c>
      <c r="B21" s="475"/>
      <c r="C21" s="475"/>
      <c r="D21" s="475"/>
      <c r="E21" s="475"/>
      <c r="F21" s="475"/>
      <c r="G21" s="475"/>
      <c r="H21" s="475"/>
      <c r="I21" s="475"/>
      <c r="J21" s="475"/>
      <c r="K21" s="475"/>
      <c r="L21" s="475"/>
      <c r="M21" s="475"/>
      <c r="N21" s="475"/>
      <c r="O21" s="475"/>
      <c r="P21" s="475"/>
      <c r="Q21" s="475"/>
    </row>
    <row r="22" spans="1:17" ht="14.5" customHeight="1">
      <c r="A22" s="475" t="str">
        <f>Macro!D63</f>
        <v>¹Os dados oficiais de frota do ano de 2025 ainda não estão disponíveis, o percentual apresentado é uma estimativa</v>
      </c>
      <c r="B22" s="475"/>
      <c r="C22" s="475"/>
      <c r="D22" s="475"/>
      <c r="E22" s="475"/>
      <c r="F22" s="475"/>
      <c r="G22" s="475"/>
      <c r="H22" s="475"/>
      <c r="I22" s="475"/>
      <c r="J22" s="475"/>
      <c r="K22" s="475"/>
      <c r="L22" s="475"/>
      <c r="M22" s="475"/>
      <c r="N22" s="475"/>
      <c r="O22" s="475"/>
      <c r="P22" s="475"/>
      <c r="Q22" s="475"/>
    </row>
  </sheetData>
  <sheetProtection formatCells="0" formatColumns="0" formatRows="0" insertColumns="0" insertRows="0" insertHyperlinks="0" deleteColumns="0" deleteRows="0" sort="0" autoFilter="0" pivotTables="0"/>
  <mergeCells count="3">
    <mergeCell ref="A21:Q21"/>
    <mergeCell ref="A22:Q22"/>
    <mergeCell ref="B3:Q3"/>
  </mergeCells>
  <phoneticPr fontId="85"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zoomScaleNormal="100" workbookViewId="0">
      <selection activeCell="C16" sqref="C16"/>
    </sheetView>
  </sheetViews>
  <sheetFormatPr defaultColWidth="9.1796875" defaultRowHeight="14.5"/>
  <cols>
    <col min="1" max="1" width="2" customWidth="1"/>
    <col min="2" max="2" width="44.7265625" customWidth="1"/>
    <col min="3" max="3" width="60.7265625" customWidth="1"/>
    <col min="4" max="4" width="8.54296875" bestFit="1" customWidth="1"/>
  </cols>
  <sheetData>
    <row r="1" spans="1:4" ht="51" customHeight="1">
      <c r="A1" s="74" t="str">
        <f>Macro!D88</f>
        <v>Descr. Produtos</v>
      </c>
    </row>
    <row r="2" spans="1:4" s="16" customFormat="1" ht="20.149999999999999" customHeight="1">
      <c r="B2" s="473" t="str">
        <f>Macro!D89</f>
        <v>Descrição detalhada dos produtos vendidos</v>
      </c>
      <c r="C2" s="473"/>
    </row>
    <row r="3" spans="1:4" s="16" customFormat="1" ht="132">
      <c r="A3" s="25"/>
      <c r="B3" s="461" t="s">
        <v>759</v>
      </c>
      <c r="C3" s="462" t="s">
        <v>762</v>
      </c>
      <c r="D3" s="24"/>
    </row>
    <row r="4" spans="1:4" s="16" customFormat="1" ht="82.5">
      <c r="A4" s="25"/>
      <c r="B4" s="461" t="s">
        <v>275</v>
      </c>
      <c r="C4" s="462" t="s">
        <v>763</v>
      </c>
      <c r="D4" s="24"/>
    </row>
    <row r="5" spans="1:4" s="16" customFormat="1" ht="82.5">
      <c r="B5" s="461" t="s">
        <v>760</v>
      </c>
      <c r="C5" s="462" t="s">
        <v>764</v>
      </c>
      <c r="D5" s="27"/>
    </row>
    <row r="6" spans="1:4" s="16" customFormat="1" ht="99">
      <c r="A6" s="26"/>
      <c r="B6" s="461" t="s">
        <v>244</v>
      </c>
      <c r="C6" s="462" t="s">
        <v>765</v>
      </c>
      <c r="D6" s="24"/>
    </row>
    <row r="7" spans="1:4" s="16" customFormat="1" ht="42.5" customHeight="1">
      <c r="A7" s="26"/>
      <c r="B7" s="420"/>
      <c r="C7" s="421"/>
      <c r="D7" s="24"/>
    </row>
    <row r="8" spans="1:4" s="16" customFormat="1" ht="15.5" customHeight="1">
      <c r="A8" s="26"/>
      <c r="B8" s="473" t="s">
        <v>766</v>
      </c>
      <c r="C8" s="473"/>
    </row>
    <row r="9" spans="1:4" s="16" customFormat="1" ht="137" customHeight="1">
      <c r="A9" s="26"/>
      <c r="B9" s="461" t="s">
        <v>767</v>
      </c>
      <c r="C9" s="462" t="s">
        <v>768</v>
      </c>
    </row>
    <row r="10" spans="1:4" s="16" customFormat="1" ht="87.5" customHeight="1">
      <c r="A10" s="26"/>
      <c r="B10" s="461" t="s">
        <v>790</v>
      </c>
      <c r="C10" s="462" t="s">
        <v>769</v>
      </c>
    </row>
    <row r="11" spans="1:4" s="16" customFormat="1" ht="85" customHeight="1">
      <c r="A11" s="26"/>
      <c r="B11" s="461" t="s">
        <v>770</v>
      </c>
      <c r="C11" s="462" t="s">
        <v>771</v>
      </c>
    </row>
    <row r="12" spans="1:4" s="16" customFormat="1" ht="105" customHeight="1">
      <c r="A12" s="26"/>
      <c r="B12" s="461" t="s">
        <v>245</v>
      </c>
      <c r="C12" s="462" t="s">
        <v>772</v>
      </c>
    </row>
    <row r="13" spans="1:4" s="16" customFormat="1" ht="16.5">
      <c r="A13" s="26"/>
      <c r="B13" s="420"/>
      <c r="C13" s="421"/>
    </row>
  </sheetData>
  <sheetProtection formatCells="0" formatColumns="0" formatRows="0" insertColumns="0" insertRows="0" insertHyperlinks="0" deleteColumns="0" deleteRows="0" sort="0" autoFilter="0" pivotTables="0"/>
  <mergeCells count="2">
    <mergeCell ref="B2:C2"/>
    <mergeCell ref="B8:C8"/>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O21"/>
  <sheetViews>
    <sheetView showGridLines="0" zoomScaleNormal="100" workbookViewId="0">
      <pane xSplit="1" topLeftCell="BB1" activePane="topRight" state="frozen"/>
      <selection activeCell="B13" sqref="B13"/>
      <selection pane="topRight" activeCell="BD13" sqref="BD13"/>
    </sheetView>
  </sheetViews>
  <sheetFormatPr defaultRowHeight="14.5"/>
  <cols>
    <col min="1" max="1" width="24.1796875" style="73" customWidth="1"/>
    <col min="2" max="2" width="5.7265625" style="73" customWidth="1"/>
    <col min="3" max="65" width="6.1796875" style="73" customWidth="1"/>
    <col min="66" max="66" width="5.81640625" style="73" customWidth="1"/>
    <col min="67" max="67" width="6.453125" style="73" customWidth="1"/>
    <col min="68" max="253" width="9.1796875" style="73"/>
    <col min="254" max="254" width="18.7265625" style="73" customWidth="1"/>
    <col min="255" max="255" width="28.7265625" style="73" bestFit="1" customWidth="1"/>
    <col min="256" max="256" width="24.54296875" style="73" bestFit="1" customWidth="1"/>
    <col min="257" max="257" width="17.81640625" style="73" bestFit="1" customWidth="1"/>
    <col min="258" max="258" width="5" style="73" bestFit="1" customWidth="1"/>
    <col min="259" max="316" width="12.1796875" style="73" bestFit="1" customWidth="1"/>
    <col min="317" max="509" width="9.1796875" style="73"/>
    <col min="510" max="510" width="18.7265625" style="73" customWidth="1"/>
    <col min="511" max="511" width="28.7265625" style="73" bestFit="1" customWidth="1"/>
    <col min="512" max="512" width="24.54296875" style="73" bestFit="1" customWidth="1"/>
    <col min="513" max="513" width="17.81640625" style="73" bestFit="1" customWidth="1"/>
    <col min="514" max="514" width="5" style="73" bestFit="1" customWidth="1"/>
    <col min="515" max="572" width="12.1796875" style="73" bestFit="1" customWidth="1"/>
    <col min="573" max="765" width="9.1796875" style="73"/>
    <col min="766" max="766" width="18.7265625" style="73" customWidth="1"/>
    <col min="767" max="767" width="28.7265625" style="73" bestFit="1" customWidth="1"/>
    <col min="768" max="768" width="24.54296875" style="73" bestFit="1" customWidth="1"/>
    <col min="769" max="769" width="17.81640625" style="73" bestFit="1" customWidth="1"/>
    <col min="770" max="770" width="5" style="73" bestFit="1" customWidth="1"/>
    <col min="771" max="828" width="12.1796875" style="73" bestFit="1" customWidth="1"/>
    <col min="829" max="1021" width="9.1796875" style="73"/>
    <col min="1022" max="1022" width="18.7265625" style="73" customWidth="1"/>
    <col min="1023" max="1023" width="28.7265625" style="73" bestFit="1" customWidth="1"/>
    <col min="1024" max="1024" width="24.54296875" style="73" bestFit="1" customWidth="1"/>
    <col min="1025" max="1025" width="17.81640625" style="73" bestFit="1" customWidth="1"/>
    <col min="1026" max="1026" width="5" style="73" bestFit="1" customWidth="1"/>
    <col min="1027" max="1084" width="12.1796875" style="73" bestFit="1" customWidth="1"/>
    <col min="1085" max="1277" width="9.1796875" style="73"/>
    <col min="1278" max="1278" width="18.7265625" style="73" customWidth="1"/>
    <col min="1279" max="1279" width="28.7265625" style="73" bestFit="1" customWidth="1"/>
    <col min="1280" max="1280" width="24.54296875" style="73" bestFit="1" customWidth="1"/>
    <col min="1281" max="1281" width="17.81640625" style="73" bestFit="1" customWidth="1"/>
    <col min="1282" max="1282" width="5" style="73" bestFit="1" customWidth="1"/>
    <col min="1283" max="1340" width="12.1796875" style="73" bestFit="1" customWidth="1"/>
    <col min="1341" max="1533" width="9.1796875" style="73"/>
    <col min="1534" max="1534" width="18.7265625" style="73" customWidth="1"/>
    <col min="1535" max="1535" width="28.7265625" style="73" bestFit="1" customWidth="1"/>
    <col min="1536" max="1536" width="24.54296875" style="73" bestFit="1" customWidth="1"/>
    <col min="1537" max="1537" width="17.81640625" style="73" bestFit="1" customWidth="1"/>
    <col min="1538" max="1538" width="5" style="73" bestFit="1" customWidth="1"/>
    <col min="1539" max="1596" width="12.1796875" style="73" bestFit="1" customWidth="1"/>
    <col min="1597" max="1789" width="9.1796875" style="73"/>
    <col min="1790" max="1790" width="18.7265625" style="73" customWidth="1"/>
    <col min="1791" max="1791" width="28.7265625" style="73" bestFit="1" customWidth="1"/>
    <col min="1792" max="1792" width="24.54296875" style="73" bestFit="1" customWidth="1"/>
    <col min="1793" max="1793" width="17.81640625" style="73" bestFit="1" customWidth="1"/>
    <col min="1794" max="1794" width="5" style="73" bestFit="1" customWidth="1"/>
    <col min="1795" max="1852" width="12.1796875" style="73" bestFit="1" customWidth="1"/>
    <col min="1853" max="2045" width="9.1796875" style="73"/>
    <col min="2046" max="2046" width="18.7265625" style="73" customWidth="1"/>
    <col min="2047" max="2047" width="28.7265625" style="73" bestFit="1" customWidth="1"/>
    <col min="2048" max="2048" width="24.54296875" style="73" bestFit="1" customWidth="1"/>
    <col min="2049" max="2049" width="17.81640625" style="73" bestFit="1" customWidth="1"/>
    <col min="2050" max="2050" width="5" style="73" bestFit="1" customWidth="1"/>
    <col min="2051" max="2108" width="12.1796875" style="73" bestFit="1" customWidth="1"/>
    <col min="2109" max="2301" width="9.1796875" style="73"/>
    <col min="2302" max="2302" width="18.7265625" style="73" customWidth="1"/>
    <col min="2303" max="2303" width="28.7265625" style="73" bestFit="1" customWidth="1"/>
    <col min="2304" max="2304" width="24.54296875" style="73" bestFit="1" customWidth="1"/>
    <col min="2305" max="2305" width="17.81640625" style="73" bestFit="1" customWidth="1"/>
    <col min="2306" max="2306" width="5" style="73" bestFit="1" customWidth="1"/>
    <col min="2307" max="2364" width="12.1796875" style="73" bestFit="1" customWidth="1"/>
    <col min="2365" max="2557" width="9.1796875" style="73"/>
    <col min="2558" max="2558" width="18.7265625" style="73" customWidth="1"/>
    <col min="2559" max="2559" width="28.7265625" style="73" bestFit="1" customWidth="1"/>
    <col min="2560" max="2560" width="24.54296875" style="73" bestFit="1" customWidth="1"/>
    <col min="2561" max="2561" width="17.81640625" style="73" bestFit="1" customWidth="1"/>
    <col min="2562" max="2562" width="5" style="73" bestFit="1" customWidth="1"/>
    <col min="2563" max="2620" width="12.1796875" style="73" bestFit="1" customWidth="1"/>
    <col min="2621" max="2813" width="9.1796875" style="73"/>
    <col min="2814" max="2814" width="18.7265625" style="73" customWidth="1"/>
    <col min="2815" max="2815" width="28.7265625" style="73" bestFit="1" customWidth="1"/>
    <col min="2816" max="2816" width="24.54296875" style="73" bestFit="1" customWidth="1"/>
    <col min="2817" max="2817" width="17.81640625" style="73" bestFit="1" customWidth="1"/>
    <col min="2818" max="2818" width="5" style="73" bestFit="1" customWidth="1"/>
    <col min="2819" max="2876" width="12.1796875" style="73" bestFit="1" customWidth="1"/>
    <col min="2877" max="3069" width="9.1796875" style="73"/>
    <col min="3070" max="3070" width="18.7265625" style="73" customWidth="1"/>
    <col min="3071" max="3071" width="28.7265625" style="73" bestFit="1" customWidth="1"/>
    <col min="3072" max="3072" width="24.54296875" style="73" bestFit="1" customWidth="1"/>
    <col min="3073" max="3073" width="17.81640625" style="73" bestFit="1" customWidth="1"/>
    <col min="3074" max="3074" width="5" style="73" bestFit="1" customWidth="1"/>
    <col min="3075" max="3132" width="12.1796875" style="73" bestFit="1" customWidth="1"/>
    <col min="3133" max="3325" width="9.1796875" style="73"/>
    <col min="3326" max="3326" width="18.7265625" style="73" customWidth="1"/>
    <col min="3327" max="3327" width="28.7265625" style="73" bestFit="1" customWidth="1"/>
    <col min="3328" max="3328" width="24.54296875" style="73" bestFit="1" customWidth="1"/>
    <col min="3329" max="3329" width="17.81640625" style="73" bestFit="1" customWidth="1"/>
    <col min="3330" max="3330" width="5" style="73" bestFit="1" customWidth="1"/>
    <col min="3331" max="3388" width="12.1796875" style="73" bestFit="1" customWidth="1"/>
    <col min="3389" max="3581" width="9.1796875" style="73"/>
    <col min="3582" max="3582" width="18.7265625" style="73" customWidth="1"/>
    <col min="3583" max="3583" width="28.7265625" style="73" bestFit="1" customWidth="1"/>
    <col min="3584" max="3584" width="24.54296875" style="73" bestFit="1" customWidth="1"/>
    <col min="3585" max="3585" width="17.81640625" style="73" bestFit="1" customWidth="1"/>
    <col min="3586" max="3586" width="5" style="73" bestFit="1" customWidth="1"/>
    <col min="3587" max="3644" width="12.1796875" style="73" bestFit="1" customWidth="1"/>
    <col min="3645" max="3837" width="9.1796875" style="73"/>
    <col min="3838" max="3838" width="18.7265625" style="73" customWidth="1"/>
    <col min="3839" max="3839" width="28.7265625" style="73" bestFit="1" customWidth="1"/>
    <col min="3840" max="3840" width="24.54296875" style="73" bestFit="1" customWidth="1"/>
    <col min="3841" max="3841" width="17.81640625" style="73" bestFit="1" customWidth="1"/>
    <col min="3842" max="3842" width="5" style="73" bestFit="1" customWidth="1"/>
    <col min="3843" max="3900" width="12.1796875" style="73" bestFit="1" customWidth="1"/>
    <col min="3901" max="4093" width="9.1796875" style="73"/>
    <col min="4094" max="4094" width="18.7265625" style="73" customWidth="1"/>
    <col min="4095" max="4095" width="28.7265625" style="73" bestFit="1" customWidth="1"/>
    <col min="4096" max="4096" width="24.54296875" style="73" bestFit="1" customWidth="1"/>
    <col min="4097" max="4097" width="17.81640625" style="73" bestFit="1" customWidth="1"/>
    <col min="4098" max="4098" width="5" style="73" bestFit="1" customWidth="1"/>
    <col min="4099" max="4156" width="12.1796875" style="73" bestFit="1" customWidth="1"/>
    <col min="4157" max="4349" width="9.1796875" style="73"/>
    <col min="4350" max="4350" width="18.7265625" style="73" customWidth="1"/>
    <col min="4351" max="4351" width="28.7265625" style="73" bestFit="1" customWidth="1"/>
    <col min="4352" max="4352" width="24.54296875" style="73" bestFit="1" customWidth="1"/>
    <col min="4353" max="4353" width="17.81640625" style="73" bestFit="1" customWidth="1"/>
    <col min="4354" max="4354" width="5" style="73" bestFit="1" customWidth="1"/>
    <col min="4355" max="4412" width="12.1796875" style="73" bestFit="1" customWidth="1"/>
    <col min="4413" max="4605" width="9.1796875" style="73"/>
    <col min="4606" max="4606" width="18.7265625" style="73" customWidth="1"/>
    <col min="4607" max="4607" width="28.7265625" style="73" bestFit="1" customWidth="1"/>
    <col min="4608" max="4608" width="24.54296875" style="73" bestFit="1" customWidth="1"/>
    <col min="4609" max="4609" width="17.81640625" style="73" bestFit="1" customWidth="1"/>
    <col min="4610" max="4610" width="5" style="73" bestFit="1" customWidth="1"/>
    <col min="4611" max="4668" width="12.1796875" style="73" bestFit="1" customWidth="1"/>
    <col min="4669" max="4861" width="9.1796875" style="73"/>
    <col min="4862" max="4862" width="18.7265625" style="73" customWidth="1"/>
    <col min="4863" max="4863" width="28.7265625" style="73" bestFit="1" customWidth="1"/>
    <col min="4864" max="4864" width="24.54296875" style="73" bestFit="1" customWidth="1"/>
    <col min="4865" max="4865" width="17.81640625" style="73" bestFit="1" customWidth="1"/>
    <col min="4866" max="4866" width="5" style="73" bestFit="1" customWidth="1"/>
    <col min="4867" max="4924" width="12.1796875" style="73" bestFit="1" customWidth="1"/>
    <col min="4925" max="5117" width="9.1796875" style="73"/>
    <col min="5118" max="5118" width="18.7265625" style="73" customWidth="1"/>
    <col min="5119" max="5119" width="28.7265625" style="73" bestFit="1" customWidth="1"/>
    <col min="5120" max="5120" width="24.54296875" style="73" bestFit="1" customWidth="1"/>
    <col min="5121" max="5121" width="17.81640625" style="73" bestFit="1" customWidth="1"/>
    <col min="5122" max="5122" width="5" style="73" bestFit="1" customWidth="1"/>
    <col min="5123" max="5180" width="12.1796875" style="73" bestFit="1" customWidth="1"/>
    <col min="5181" max="5373" width="9.1796875" style="73"/>
    <col min="5374" max="5374" width="18.7265625" style="73" customWidth="1"/>
    <col min="5375" max="5375" width="28.7265625" style="73" bestFit="1" customWidth="1"/>
    <col min="5376" max="5376" width="24.54296875" style="73" bestFit="1" customWidth="1"/>
    <col min="5377" max="5377" width="17.81640625" style="73" bestFit="1" customWidth="1"/>
    <col min="5378" max="5378" width="5" style="73" bestFit="1" customWidth="1"/>
    <col min="5379" max="5436" width="12.1796875" style="73" bestFit="1" customWidth="1"/>
    <col min="5437" max="5629" width="9.1796875" style="73"/>
    <col min="5630" max="5630" width="18.7265625" style="73" customWidth="1"/>
    <col min="5631" max="5631" width="28.7265625" style="73" bestFit="1" customWidth="1"/>
    <col min="5632" max="5632" width="24.54296875" style="73" bestFit="1" customWidth="1"/>
    <col min="5633" max="5633" width="17.81640625" style="73" bestFit="1" customWidth="1"/>
    <col min="5634" max="5634" width="5" style="73" bestFit="1" customWidth="1"/>
    <col min="5635" max="5692" width="12.1796875" style="73" bestFit="1" customWidth="1"/>
    <col min="5693" max="5885" width="9.1796875" style="73"/>
    <col min="5886" max="5886" width="18.7265625" style="73" customWidth="1"/>
    <col min="5887" max="5887" width="28.7265625" style="73" bestFit="1" customWidth="1"/>
    <col min="5888" max="5888" width="24.54296875" style="73" bestFit="1" customWidth="1"/>
    <col min="5889" max="5889" width="17.81640625" style="73" bestFit="1" customWidth="1"/>
    <col min="5890" max="5890" width="5" style="73" bestFit="1" customWidth="1"/>
    <col min="5891" max="5948" width="12.1796875" style="73" bestFit="1" customWidth="1"/>
    <col min="5949" max="6141" width="9.1796875" style="73"/>
    <col min="6142" max="6142" width="18.7265625" style="73" customWidth="1"/>
    <col min="6143" max="6143" width="28.7265625" style="73" bestFit="1" customWidth="1"/>
    <col min="6144" max="6144" width="24.54296875" style="73" bestFit="1" customWidth="1"/>
    <col min="6145" max="6145" width="17.81640625" style="73" bestFit="1" customWidth="1"/>
    <col min="6146" max="6146" width="5" style="73" bestFit="1" customWidth="1"/>
    <col min="6147" max="6204" width="12.1796875" style="73" bestFit="1" customWidth="1"/>
    <col min="6205" max="6397" width="9.1796875" style="73"/>
    <col min="6398" max="6398" width="18.7265625" style="73" customWidth="1"/>
    <col min="6399" max="6399" width="28.7265625" style="73" bestFit="1" customWidth="1"/>
    <col min="6400" max="6400" width="24.54296875" style="73" bestFit="1" customWidth="1"/>
    <col min="6401" max="6401" width="17.81640625" style="73" bestFit="1" customWidth="1"/>
    <col min="6402" max="6402" width="5" style="73" bestFit="1" customWidth="1"/>
    <col min="6403" max="6460" width="12.1796875" style="73" bestFit="1" customWidth="1"/>
    <col min="6461" max="6653" width="9.1796875" style="73"/>
    <col min="6654" max="6654" width="18.7265625" style="73" customWidth="1"/>
    <col min="6655" max="6655" width="28.7265625" style="73" bestFit="1" customWidth="1"/>
    <col min="6656" max="6656" width="24.54296875" style="73" bestFit="1" customWidth="1"/>
    <col min="6657" max="6657" width="17.81640625" style="73" bestFit="1" customWidth="1"/>
    <col min="6658" max="6658" width="5" style="73" bestFit="1" customWidth="1"/>
    <col min="6659" max="6716" width="12.1796875" style="73" bestFit="1" customWidth="1"/>
    <col min="6717" max="6909" width="9.1796875" style="73"/>
    <col min="6910" max="6910" width="18.7265625" style="73" customWidth="1"/>
    <col min="6911" max="6911" width="28.7265625" style="73" bestFit="1" customWidth="1"/>
    <col min="6912" max="6912" width="24.54296875" style="73" bestFit="1" customWidth="1"/>
    <col min="6913" max="6913" width="17.81640625" style="73" bestFit="1" customWidth="1"/>
    <col min="6914" max="6914" width="5" style="73" bestFit="1" customWidth="1"/>
    <col min="6915" max="6972" width="12.1796875" style="73" bestFit="1" customWidth="1"/>
    <col min="6973" max="7165" width="9.1796875" style="73"/>
    <col min="7166" max="7166" width="18.7265625" style="73" customWidth="1"/>
    <col min="7167" max="7167" width="28.7265625" style="73" bestFit="1" customWidth="1"/>
    <col min="7168" max="7168" width="24.54296875" style="73" bestFit="1" customWidth="1"/>
    <col min="7169" max="7169" width="17.81640625" style="73" bestFit="1" customWidth="1"/>
    <col min="7170" max="7170" width="5" style="73" bestFit="1" customWidth="1"/>
    <col min="7171" max="7228" width="12.1796875" style="73" bestFit="1" customWidth="1"/>
    <col min="7229" max="7421" width="9.1796875" style="73"/>
    <col min="7422" max="7422" width="18.7265625" style="73" customWidth="1"/>
    <col min="7423" max="7423" width="28.7265625" style="73" bestFit="1" customWidth="1"/>
    <col min="7424" max="7424" width="24.54296875" style="73" bestFit="1" customWidth="1"/>
    <col min="7425" max="7425" width="17.81640625" style="73" bestFit="1" customWidth="1"/>
    <col min="7426" max="7426" width="5" style="73" bestFit="1" customWidth="1"/>
    <col min="7427" max="7484" width="12.1796875" style="73" bestFit="1" customWidth="1"/>
    <col min="7485" max="7677" width="9.1796875" style="73"/>
    <col min="7678" max="7678" width="18.7265625" style="73" customWidth="1"/>
    <col min="7679" max="7679" width="28.7265625" style="73" bestFit="1" customWidth="1"/>
    <col min="7680" max="7680" width="24.54296875" style="73" bestFit="1" customWidth="1"/>
    <col min="7681" max="7681" width="17.81640625" style="73" bestFit="1" customWidth="1"/>
    <col min="7682" max="7682" width="5" style="73" bestFit="1" customWidth="1"/>
    <col min="7683" max="7740" width="12.1796875" style="73" bestFit="1" customWidth="1"/>
    <col min="7741" max="7933" width="9.1796875" style="73"/>
    <col min="7934" max="7934" width="18.7265625" style="73" customWidth="1"/>
    <col min="7935" max="7935" width="28.7265625" style="73" bestFit="1" customWidth="1"/>
    <col min="7936" max="7936" width="24.54296875" style="73" bestFit="1" customWidth="1"/>
    <col min="7937" max="7937" width="17.81640625" style="73" bestFit="1" customWidth="1"/>
    <col min="7938" max="7938" width="5" style="73" bestFit="1" customWidth="1"/>
    <col min="7939" max="7996" width="12.1796875" style="73" bestFit="1" customWidth="1"/>
    <col min="7997" max="8189" width="9.1796875" style="73"/>
    <col min="8190" max="8190" width="18.7265625" style="73" customWidth="1"/>
    <col min="8191" max="8191" width="28.7265625" style="73" bestFit="1" customWidth="1"/>
    <col min="8192" max="8192" width="24.54296875" style="73" bestFit="1" customWidth="1"/>
    <col min="8193" max="8193" width="17.81640625" style="73" bestFit="1" customWidth="1"/>
    <col min="8194" max="8194" width="5" style="73" bestFit="1" customWidth="1"/>
    <col min="8195" max="8252" width="12.1796875" style="73" bestFit="1" customWidth="1"/>
    <col min="8253" max="8445" width="9.1796875" style="73"/>
    <col min="8446" max="8446" width="18.7265625" style="73" customWidth="1"/>
    <col min="8447" max="8447" width="28.7265625" style="73" bestFit="1" customWidth="1"/>
    <col min="8448" max="8448" width="24.54296875" style="73" bestFit="1" customWidth="1"/>
    <col min="8449" max="8449" width="17.81640625" style="73" bestFit="1" customWidth="1"/>
    <col min="8450" max="8450" width="5" style="73" bestFit="1" customWidth="1"/>
    <col min="8451" max="8508" width="12.1796875" style="73" bestFit="1" customWidth="1"/>
    <col min="8509" max="8701" width="9.1796875" style="73"/>
    <col min="8702" max="8702" width="18.7265625" style="73" customWidth="1"/>
    <col min="8703" max="8703" width="28.7265625" style="73" bestFit="1" customWidth="1"/>
    <col min="8704" max="8704" width="24.54296875" style="73" bestFit="1" customWidth="1"/>
    <col min="8705" max="8705" width="17.81640625" style="73" bestFit="1" customWidth="1"/>
    <col min="8706" max="8706" width="5" style="73" bestFit="1" customWidth="1"/>
    <col min="8707" max="8764" width="12.1796875" style="73" bestFit="1" customWidth="1"/>
    <col min="8765" max="8957" width="9.1796875" style="73"/>
    <col min="8958" max="8958" width="18.7265625" style="73" customWidth="1"/>
    <col min="8959" max="8959" width="28.7265625" style="73" bestFit="1" customWidth="1"/>
    <col min="8960" max="8960" width="24.54296875" style="73" bestFit="1" customWidth="1"/>
    <col min="8961" max="8961" width="17.81640625" style="73" bestFit="1" customWidth="1"/>
    <col min="8962" max="8962" width="5" style="73" bestFit="1" customWidth="1"/>
    <col min="8963" max="9020" width="12.1796875" style="73" bestFit="1" customWidth="1"/>
    <col min="9021" max="9213" width="9.1796875" style="73"/>
    <col min="9214" max="9214" width="18.7265625" style="73" customWidth="1"/>
    <col min="9215" max="9215" width="28.7265625" style="73" bestFit="1" customWidth="1"/>
    <col min="9216" max="9216" width="24.54296875" style="73" bestFit="1" customWidth="1"/>
    <col min="9217" max="9217" width="17.81640625" style="73" bestFit="1" customWidth="1"/>
    <col min="9218" max="9218" width="5" style="73" bestFit="1" customWidth="1"/>
    <col min="9219" max="9276" width="12.1796875" style="73" bestFit="1" customWidth="1"/>
    <col min="9277" max="9469" width="9.1796875" style="73"/>
    <col min="9470" max="9470" width="18.7265625" style="73" customWidth="1"/>
    <col min="9471" max="9471" width="28.7265625" style="73" bestFit="1" customWidth="1"/>
    <col min="9472" max="9472" width="24.54296875" style="73" bestFit="1" customWidth="1"/>
    <col min="9473" max="9473" width="17.81640625" style="73" bestFit="1" customWidth="1"/>
    <col min="9474" max="9474" width="5" style="73" bestFit="1" customWidth="1"/>
    <col min="9475" max="9532" width="12.1796875" style="73" bestFit="1" customWidth="1"/>
    <col min="9533" max="9725" width="9.1796875" style="73"/>
    <col min="9726" max="9726" width="18.7265625" style="73" customWidth="1"/>
    <col min="9727" max="9727" width="28.7265625" style="73" bestFit="1" customWidth="1"/>
    <col min="9728" max="9728" width="24.54296875" style="73" bestFit="1" customWidth="1"/>
    <col min="9729" max="9729" width="17.81640625" style="73" bestFit="1" customWidth="1"/>
    <col min="9730" max="9730" width="5" style="73" bestFit="1" customWidth="1"/>
    <col min="9731" max="9788" width="12.1796875" style="73" bestFit="1" customWidth="1"/>
    <col min="9789" max="9981" width="9.1796875" style="73"/>
    <col min="9982" max="9982" width="18.7265625" style="73" customWidth="1"/>
    <col min="9983" max="9983" width="28.7265625" style="73" bestFit="1" customWidth="1"/>
    <col min="9984" max="9984" width="24.54296875" style="73" bestFit="1" customWidth="1"/>
    <col min="9985" max="9985" width="17.81640625" style="73" bestFit="1" customWidth="1"/>
    <col min="9986" max="9986" width="5" style="73" bestFit="1" customWidth="1"/>
    <col min="9987" max="10044" width="12.1796875" style="73" bestFit="1" customWidth="1"/>
    <col min="10045" max="10237" width="9.1796875" style="73"/>
    <col min="10238" max="10238" width="18.7265625" style="73" customWidth="1"/>
    <col min="10239" max="10239" width="28.7265625" style="73" bestFit="1" customWidth="1"/>
    <col min="10240" max="10240" width="24.54296875" style="73" bestFit="1" customWidth="1"/>
    <col min="10241" max="10241" width="17.81640625" style="73" bestFit="1" customWidth="1"/>
    <col min="10242" max="10242" width="5" style="73" bestFit="1" customWidth="1"/>
    <col min="10243" max="10300" width="12.1796875" style="73" bestFit="1" customWidth="1"/>
    <col min="10301" max="10493" width="9.1796875" style="73"/>
    <col min="10494" max="10494" width="18.7265625" style="73" customWidth="1"/>
    <col min="10495" max="10495" width="28.7265625" style="73" bestFit="1" customWidth="1"/>
    <col min="10496" max="10496" width="24.54296875" style="73" bestFit="1" customWidth="1"/>
    <col min="10497" max="10497" width="17.81640625" style="73" bestFit="1" customWidth="1"/>
    <col min="10498" max="10498" width="5" style="73" bestFit="1" customWidth="1"/>
    <col min="10499" max="10556" width="12.1796875" style="73" bestFit="1" customWidth="1"/>
    <col min="10557" max="10749" width="9.1796875" style="73"/>
    <col min="10750" max="10750" width="18.7265625" style="73" customWidth="1"/>
    <col min="10751" max="10751" width="28.7265625" style="73" bestFit="1" customWidth="1"/>
    <col min="10752" max="10752" width="24.54296875" style="73" bestFit="1" customWidth="1"/>
    <col min="10753" max="10753" width="17.81640625" style="73" bestFit="1" customWidth="1"/>
    <col min="10754" max="10754" width="5" style="73" bestFit="1" customWidth="1"/>
    <col min="10755" max="10812" width="12.1796875" style="73" bestFit="1" customWidth="1"/>
    <col min="10813" max="11005" width="9.1796875" style="73"/>
    <col min="11006" max="11006" width="18.7265625" style="73" customWidth="1"/>
    <col min="11007" max="11007" width="28.7265625" style="73" bestFit="1" customWidth="1"/>
    <col min="11008" max="11008" width="24.54296875" style="73" bestFit="1" customWidth="1"/>
    <col min="11009" max="11009" width="17.81640625" style="73" bestFit="1" customWidth="1"/>
    <col min="11010" max="11010" width="5" style="73" bestFit="1" customWidth="1"/>
    <col min="11011" max="11068" width="12.1796875" style="73" bestFit="1" customWidth="1"/>
    <col min="11069" max="11261" width="9.1796875" style="73"/>
    <col min="11262" max="11262" width="18.7265625" style="73" customWidth="1"/>
    <col min="11263" max="11263" width="28.7265625" style="73" bestFit="1" customWidth="1"/>
    <col min="11264" max="11264" width="24.54296875" style="73" bestFit="1" customWidth="1"/>
    <col min="11265" max="11265" width="17.81640625" style="73" bestFit="1" customWidth="1"/>
    <col min="11266" max="11266" width="5" style="73" bestFit="1" customWidth="1"/>
    <col min="11267" max="11324" width="12.1796875" style="73" bestFit="1" customWidth="1"/>
    <col min="11325" max="11517" width="9.1796875" style="73"/>
    <col min="11518" max="11518" width="18.7265625" style="73" customWidth="1"/>
    <col min="11519" max="11519" width="28.7265625" style="73" bestFit="1" customWidth="1"/>
    <col min="11520" max="11520" width="24.54296875" style="73" bestFit="1" customWidth="1"/>
    <col min="11521" max="11521" width="17.81640625" style="73" bestFit="1" customWidth="1"/>
    <col min="11522" max="11522" width="5" style="73" bestFit="1" customWidth="1"/>
    <col min="11523" max="11580" width="12.1796875" style="73" bestFit="1" customWidth="1"/>
    <col min="11581" max="11773" width="9.1796875" style="73"/>
    <col min="11774" max="11774" width="18.7265625" style="73" customWidth="1"/>
    <col min="11775" max="11775" width="28.7265625" style="73" bestFit="1" customWidth="1"/>
    <col min="11776" max="11776" width="24.54296875" style="73" bestFit="1" customWidth="1"/>
    <col min="11777" max="11777" width="17.81640625" style="73" bestFit="1" customWidth="1"/>
    <col min="11778" max="11778" width="5" style="73" bestFit="1" customWidth="1"/>
    <col min="11779" max="11836" width="12.1796875" style="73" bestFit="1" customWidth="1"/>
    <col min="11837" max="12029" width="9.1796875" style="73"/>
    <col min="12030" max="12030" width="18.7265625" style="73" customWidth="1"/>
    <col min="12031" max="12031" width="28.7265625" style="73" bestFit="1" customWidth="1"/>
    <col min="12032" max="12032" width="24.54296875" style="73" bestFit="1" customWidth="1"/>
    <col min="12033" max="12033" width="17.81640625" style="73" bestFit="1" customWidth="1"/>
    <col min="12034" max="12034" width="5" style="73" bestFit="1" customWidth="1"/>
    <col min="12035" max="12092" width="12.1796875" style="73" bestFit="1" customWidth="1"/>
    <col min="12093" max="12285" width="9.1796875" style="73"/>
    <col min="12286" max="12286" width="18.7265625" style="73" customWidth="1"/>
    <col min="12287" max="12287" width="28.7265625" style="73" bestFit="1" customWidth="1"/>
    <col min="12288" max="12288" width="24.54296875" style="73" bestFit="1" customWidth="1"/>
    <col min="12289" max="12289" width="17.81640625" style="73" bestFit="1" customWidth="1"/>
    <col min="12290" max="12290" width="5" style="73" bestFit="1" customWidth="1"/>
    <col min="12291" max="12348" width="12.1796875" style="73" bestFit="1" customWidth="1"/>
    <col min="12349" max="12541" width="9.1796875" style="73"/>
    <col min="12542" max="12542" width="18.7265625" style="73" customWidth="1"/>
    <col min="12543" max="12543" width="28.7265625" style="73" bestFit="1" customWidth="1"/>
    <col min="12544" max="12544" width="24.54296875" style="73" bestFit="1" customWidth="1"/>
    <col min="12545" max="12545" width="17.81640625" style="73" bestFit="1" customWidth="1"/>
    <col min="12546" max="12546" width="5" style="73" bestFit="1" customWidth="1"/>
    <col min="12547" max="12604" width="12.1796875" style="73" bestFit="1" customWidth="1"/>
    <col min="12605" max="12797" width="9.1796875" style="73"/>
    <col min="12798" max="12798" width="18.7265625" style="73" customWidth="1"/>
    <col min="12799" max="12799" width="28.7265625" style="73" bestFit="1" customWidth="1"/>
    <col min="12800" max="12800" width="24.54296875" style="73" bestFit="1" customWidth="1"/>
    <col min="12801" max="12801" width="17.81640625" style="73" bestFit="1" customWidth="1"/>
    <col min="12802" max="12802" width="5" style="73" bestFit="1" customWidth="1"/>
    <col min="12803" max="12860" width="12.1796875" style="73" bestFit="1" customWidth="1"/>
    <col min="12861" max="13053" width="9.1796875" style="73"/>
    <col min="13054" max="13054" width="18.7265625" style="73" customWidth="1"/>
    <col min="13055" max="13055" width="28.7265625" style="73" bestFit="1" customWidth="1"/>
    <col min="13056" max="13056" width="24.54296875" style="73" bestFit="1" customWidth="1"/>
    <col min="13057" max="13057" width="17.81640625" style="73" bestFit="1" customWidth="1"/>
    <col min="13058" max="13058" width="5" style="73" bestFit="1" customWidth="1"/>
    <col min="13059" max="13116" width="12.1796875" style="73" bestFit="1" customWidth="1"/>
    <col min="13117" max="13309" width="9.1796875" style="73"/>
    <col min="13310" max="13310" width="18.7265625" style="73" customWidth="1"/>
    <col min="13311" max="13311" width="28.7265625" style="73" bestFit="1" customWidth="1"/>
    <col min="13312" max="13312" width="24.54296875" style="73" bestFit="1" customWidth="1"/>
    <col min="13313" max="13313" width="17.81640625" style="73" bestFit="1" customWidth="1"/>
    <col min="13314" max="13314" width="5" style="73" bestFit="1" customWidth="1"/>
    <col min="13315" max="13372" width="12.1796875" style="73" bestFit="1" customWidth="1"/>
    <col min="13373" max="13565" width="9.1796875" style="73"/>
    <col min="13566" max="13566" width="18.7265625" style="73" customWidth="1"/>
    <col min="13567" max="13567" width="28.7265625" style="73" bestFit="1" customWidth="1"/>
    <col min="13568" max="13568" width="24.54296875" style="73" bestFit="1" customWidth="1"/>
    <col min="13569" max="13569" width="17.81640625" style="73" bestFit="1" customWidth="1"/>
    <col min="13570" max="13570" width="5" style="73" bestFit="1" customWidth="1"/>
    <col min="13571" max="13628" width="12.1796875" style="73" bestFit="1" customWidth="1"/>
    <col min="13629" max="13821" width="9.1796875" style="73"/>
    <col min="13822" max="13822" width="18.7265625" style="73" customWidth="1"/>
    <col min="13823" max="13823" width="28.7265625" style="73" bestFit="1" customWidth="1"/>
    <col min="13824" max="13824" width="24.54296875" style="73" bestFit="1" customWidth="1"/>
    <col min="13825" max="13825" width="17.81640625" style="73" bestFit="1" customWidth="1"/>
    <col min="13826" max="13826" width="5" style="73" bestFit="1" customWidth="1"/>
    <col min="13827" max="13884" width="12.1796875" style="73" bestFit="1" customWidth="1"/>
    <col min="13885" max="14077" width="9.1796875" style="73"/>
    <col min="14078" max="14078" width="18.7265625" style="73" customWidth="1"/>
    <col min="14079" max="14079" width="28.7265625" style="73" bestFit="1" customWidth="1"/>
    <col min="14080" max="14080" width="24.54296875" style="73" bestFit="1" customWidth="1"/>
    <col min="14081" max="14081" width="17.81640625" style="73" bestFit="1" customWidth="1"/>
    <col min="14082" max="14082" width="5" style="73" bestFit="1" customWidth="1"/>
    <col min="14083" max="14140" width="12.1796875" style="73" bestFit="1" customWidth="1"/>
    <col min="14141" max="14333" width="9.1796875" style="73"/>
    <col min="14334" max="14334" width="18.7265625" style="73" customWidth="1"/>
    <col min="14335" max="14335" width="28.7265625" style="73" bestFit="1" customWidth="1"/>
    <col min="14336" max="14336" width="24.54296875" style="73" bestFit="1" customWidth="1"/>
    <col min="14337" max="14337" width="17.81640625" style="73" bestFit="1" customWidth="1"/>
    <col min="14338" max="14338" width="5" style="73" bestFit="1" customWidth="1"/>
    <col min="14339" max="14396" width="12.1796875" style="73" bestFit="1" customWidth="1"/>
    <col min="14397" max="14589" width="9.1796875" style="73"/>
    <col min="14590" max="14590" width="18.7265625" style="73" customWidth="1"/>
    <col min="14591" max="14591" width="28.7265625" style="73" bestFit="1" customWidth="1"/>
    <col min="14592" max="14592" width="24.54296875" style="73" bestFit="1" customWidth="1"/>
    <col min="14593" max="14593" width="17.81640625" style="73" bestFit="1" customWidth="1"/>
    <col min="14594" max="14594" width="5" style="73" bestFit="1" customWidth="1"/>
    <col min="14595" max="14652" width="12.1796875" style="73" bestFit="1" customWidth="1"/>
    <col min="14653" max="14845" width="9.1796875" style="73"/>
    <col min="14846" max="14846" width="18.7265625" style="73" customWidth="1"/>
    <col min="14847" max="14847" width="28.7265625" style="73" bestFit="1" customWidth="1"/>
    <col min="14848" max="14848" width="24.54296875" style="73" bestFit="1" customWidth="1"/>
    <col min="14849" max="14849" width="17.81640625" style="73" bestFit="1" customWidth="1"/>
    <col min="14850" max="14850" width="5" style="73" bestFit="1" customWidth="1"/>
    <col min="14851" max="14908" width="12.1796875" style="73" bestFit="1" customWidth="1"/>
    <col min="14909" max="15101" width="9.1796875" style="73"/>
    <col min="15102" max="15102" width="18.7265625" style="73" customWidth="1"/>
    <col min="15103" max="15103" width="28.7265625" style="73" bestFit="1" customWidth="1"/>
    <col min="15104" max="15104" width="24.54296875" style="73" bestFit="1" customWidth="1"/>
    <col min="15105" max="15105" width="17.81640625" style="73" bestFit="1" customWidth="1"/>
    <col min="15106" max="15106" width="5" style="73" bestFit="1" customWidth="1"/>
    <col min="15107" max="15164" width="12.1796875" style="73" bestFit="1" customWidth="1"/>
    <col min="15165" max="15357" width="9.1796875" style="73"/>
    <col min="15358" max="15358" width="18.7265625" style="73" customWidth="1"/>
    <col min="15359" max="15359" width="28.7265625" style="73" bestFit="1" customWidth="1"/>
    <col min="15360" max="15360" width="24.54296875" style="73" bestFit="1" customWidth="1"/>
    <col min="15361" max="15361" width="17.81640625" style="73" bestFit="1" customWidth="1"/>
    <col min="15362" max="15362" width="5" style="73" bestFit="1" customWidth="1"/>
    <col min="15363" max="15420" width="12.1796875" style="73" bestFit="1" customWidth="1"/>
    <col min="15421" max="15613" width="9.1796875" style="73"/>
    <col min="15614" max="15614" width="18.7265625" style="73" customWidth="1"/>
    <col min="15615" max="15615" width="28.7265625" style="73" bestFit="1" customWidth="1"/>
    <col min="15616" max="15616" width="24.54296875" style="73" bestFit="1" customWidth="1"/>
    <col min="15617" max="15617" width="17.81640625" style="73" bestFit="1" customWidth="1"/>
    <col min="15618" max="15618" width="5" style="73" bestFit="1" customWidth="1"/>
    <col min="15619" max="15676" width="12.1796875" style="73" bestFit="1" customWidth="1"/>
    <col min="15677" max="15869" width="9.1796875" style="73"/>
    <col min="15870" max="15870" width="18.7265625" style="73" customWidth="1"/>
    <col min="15871" max="15871" width="28.7265625" style="73" bestFit="1" customWidth="1"/>
    <col min="15872" max="15872" width="24.54296875" style="73" bestFit="1" customWidth="1"/>
    <col min="15873" max="15873" width="17.81640625" style="73" bestFit="1" customWidth="1"/>
    <col min="15874" max="15874" width="5" style="73" bestFit="1" customWidth="1"/>
    <col min="15875" max="15932" width="12.1796875" style="73" bestFit="1" customWidth="1"/>
    <col min="15933" max="16125" width="9.1796875" style="73"/>
    <col min="16126" max="16126" width="18.7265625" style="73" customWidth="1"/>
    <col min="16127" max="16127" width="28.7265625" style="73" bestFit="1" customWidth="1"/>
    <col min="16128" max="16128" width="24.54296875" style="73" bestFit="1" customWidth="1"/>
    <col min="16129" max="16129" width="17.81640625" style="73" bestFit="1" customWidth="1"/>
    <col min="16130" max="16130" width="5" style="73" bestFit="1" customWidth="1"/>
    <col min="16131" max="16188" width="12.1796875" style="73" bestFit="1" customWidth="1"/>
    <col min="16189" max="16383" width="9.1796875" style="73"/>
    <col min="16384" max="16384" width="9.1796875" style="73" customWidth="1"/>
  </cols>
  <sheetData>
    <row r="1" spans="1:67">
      <c r="A1" s="94" t="str">
        <f>Macro!H143</f>
        <v>Evolução PIB</v>
      </c>
      <c r="B1" s="94"/>
    </row>
    <row r="4" spans="1:67" ht="15.5">
      <c r="A4" s="122" t="str">
        <f>Macro!H143</f>
        <v>Evolução PIB</v>
      </c>
      <c r="B4" s="122"/>
      <c r="C4" s="122" t="s">
        <v>619</v>
      </c>
      <c r="D4" s="122" t="s">
        <v>620</v>
      </c>
      <c r="E4" s="122" t="s">
        <v>621</v>
      </c>
      <c r="F4" s="122" t="s">
        <v>622</v>
      </c>
      <c r="G4" s="122" t="s">
        <v>623</v>
      </c>
      <c r="H4" s="122" t="s">
        <v>624</v>
      </c>
      <c r="I4" s="122" t="s">
        <v>625</v>
      </c>
      <c r="J4" s="122" t="s">
        <v>626</v>
      </c>
      <c r="K4" s="122" t="s">
        <v>627</v>
      </c>
      <c r="L4" s="122" t="s">
        <v>628</v>
      </c>
      <c r="M4" s="122" t="s">
        <v>629</v>
      </c>
      <c r="N4" s="122" t="s">
        <v>630</v>
      </c>
      <c r="O4" s="122" t="s">
        <v>631</v>
      </c>
      <c r="P4" s="122" t="s">
        <v>632</v>
      </c>
      <c r="Q4" s="122" t="s">
        <v>633</v>
      </c>
      <c r="R4" s="122" t="s">
        <v>634</v>
      </c>
      <c r="S4" s="122" t="s">
        <v>635</v>
      </c>
      <c r="T4" s="122" t="s">
        <v>636</v>
      </c>
      <c r="U4" s="122" t="s">
        <v>637</v>
      </c>
      <c r="V4" s="122" t="s">
        <v>638</v>
      </c>
      <c r="W4" s="122" t="s">
        <v>639</v>
      </c>
      <c r="X4" s="122" t="s">
        <v>640</v>
      </c>
      <c r="Y4" s="122" t="s">
        <v>641</v>
      </c>
      <c r="Z4" s="122" t="s">
        <v>642</v>
      </c>
      <c r="AA4" s="122" t="s">
        <v>643</v>
      </c>
      <c r="AB4" s="122" t="s">
        <v>644</v>
      </c>
      <c r="AC4" s="122" t="s">
        <v>645</v>
      </c>
      <c r="AD4" s="122" t="s">
        <v>646</v>
      </c>
      <c r="AE4" s="122" t="s">
        <v>647</v>
      </c>
      <c r="AF4" s="122" t="s">
        <v>648</v>
      </c>
      <c r="AG4" s="122" t="s">
        <v>649</v>
      </c>
      <c r="AH4" s="122" t="s">
        <v>650</v>
      </c>
      <c r="AI4" s="122" t="s">
        <v>651</v>
      </c>
      <c r="AJ4" s="122" t="s">
        <v>652</v>
      </c>
      <c r="AK4" s="122" t="s">
        <v>653</v>
      </c>
      <c r="AL4" s="122" t="s">
        <v>654</v>
      </c>
      <c r="AM4" s="122" t="s">
        <v>655</v>
      </c>
      <c r="AN4" s="122" t="s">
        <v>656</v>
      </c>
      <c r="AO4" s="122" t="s">
        <v>657</v>
      </c>
      <c r="AP4" s="122" t="s">
        <v>658</v>
      </c>
      <c r="AQ4" s="122" t="s">
        <v>659</v>
      </c>
      <c r="AR4" s="122" t="s">
        <v>660</v>
      </c>
      <c r="AS4" s="122" t="s">
        <v>661</v>
      </c>
      <c r="AT4" s="122" t="s">
        <v>662</v>
      </c>
      <c r="AU4" s="122" t="s">
        <v>663</v>
      </c>
      <c r="AV4" s="122" t="s">
        <v>664</v>
      </c>
      <c r="AW4" s="122" t="s">
        <v>665</v>
      </c>
      <c r="AX4" s="122" t="s">
        <v>666</v>
      </c>
      <c r="AY4" s="122" t="s">
        <v>667</v>
      </c>
      <c r="AZ4" s="122" t="s">
        <v>668</v>
      </c>
      <c r="BA4" s="122" t="s">
        <v>669</v>
      </c>
      <c r="BB4" s="122" t="s">
        <v>670</v>
      </c>
      <c r="BC4" s="122" t="s">
        <v>671</v>
      </c>
      <c r="BD4" s="122" t="s">
        <v>672</v>
      </c>
      <c r="BE4" s="122" t="s">
        <v>673</v>
      </c>
      <c r="BF4" s="122" t="s">
        <v>674</v>
      </c>
      <c r="BG4" s="122" t="s">
        <v>675</v>
      </c>
      <c r="BH4" s="122" t="s">
        <v>617</v>
      </c>
      <c r="BI4" s="122">
        <v>2019</v>
      </c>
      <c r="BJ4" s="122">
        <v>2020</v>
      </c>
      <c r="BK4" s="122">
        <v>2021</v>
      </c>
      <c r="BL4" s="122">
        <v>2022</v>
      </c>
      <c r="BM4" s="122">
        <v>2023</v>
      </c>
      <c r="BN4" s="122">
        <v>2024</v>
      </c>
      <c r="BO4" s="122">
        <v>2025</v>
      </c>
    </row>
    <row r="5" spans="1:67" ht="15.5">
      <c r="A5" s="17" t="str">
        <f>Macro!H144</f>
        <v>Argentina</v>
      </c>
      <c r="B5" s="17" t="s">
        <v>676</v>
      </c>
      <c r="C5" s="85">
        <v>5.4278428795124825</v>
      </c>
      <c r="D5" s="85">
        <v>-0.85202152348196591</v>
      </c>
      <c r="E5" s="85">
        <v>-5.3081968265172748</v>
      </c>
      <c r="F5" s="85">
        <v>10.130297661433829</v>
      </c>
      <c r="G5" s="85">
        <v>10.569433340342854</v>
      </c>
      <c r="H5" s="85">
        <v>-0.65972617159370373</v>
      </c>
      <c r="I5" s="85">
        <v>3.1919966233703008</v>
      </c>
      <c r="J5" s="85">
        <v>4.8225007815864558</v>
      </c>
      <c r="K5" s="85">
        <v>9.67952600806899</v>
      </c>
      <c r="L5" s="85">
        <v>3.0456433190032755</v>
      </c>
      <c r="M5" s="85">
        <v>5.6581310831803648</v>
      </c>
      <c r="N5" s="85">
        <v>1.6284165162551147</v>
      </c>
      <c r="O5" s="85">
        <v>2.8117540409577515</v>
      </c>
      <c r="P5" s="85">
        <v>5.5338043948322166</v>
      </c>
      <c r="Q5" s="85">
        <v>-2.8412102767092051E-2</v>
      </c>
      <c r="R5" s="85">
        <v>-2.0182515166756616</v>
      </c>
      <c r="S5" s="85">
        <v>6.9341477553797546</v>
      </c>
      <c r="T5" s="85">
        <v>-4.5061248024769327</v>
      </c>
      <c r="U5" s="85">
        <v>10.222763464872671</v>
      </c>
      <c r="V5" s="85">
        <v>1.5187839494045647</v>
      </c>
      <c r="W5" s="85">
        <v>-5.1897891400538612</v>
      </c>
      <c r="X5" s="85">
        <v>-0.7356591616272965</v>
      </c>
      <c r="Y5" s="85">
        <v>4.3490932795742197</v>
      </c>
      <c r="Z5" s="85">
        <v>1.5707387022300736</v>
      </c>
      <c r="AA5" s="85">
        <v>-5.1890243521552861</v>
      </c>
      <c r="AB5" s="85">
        <v>6.1533770627455908</v>
      </c>
      <c r="AC5" s="85">
        <v>2.7048688260089051</v>
      </c>
      <c r="AD5" s="85">
        <v>-1.0899333417313386</v>
      </c>
      <c r="AE5" s="85">
        <v>-7.1569496555497238</v>
      </c>
      <c r="AF5" s="85">
        <v>-2.4672137763745923</v>
      </c>
      <c r="AG5" s="85">
        <v>9.1331105662010259</v>
      </c>
      <c r="AH5" s="85">
        <v>7.9372915564307505</v>
      </c>
      <c r="AI5" s="85">
        <v>8.2069790722122775</v>
      </c>
      <c r="AJ5" s="85">
        <v>5.8362007036852646</v>
      </c>
      <c r="AK5" s="85">
        <v>-2.8452096105708051</v>
      </c>
      <c r="AL5" s="85">
        <v>5.5266898271523388</v>
      </c>
      <c r="AM5" s="85">
        <v>8.1110467707457019</v>
      </c>
      <c r="AN5" s="85">
        <v>3.8501788515622906</v>
      </c>
      <c r="AO5" s="85">
        <v>-3.3854570406327014</v>
      </c>
      <c r="AP5" s="85">
        <v>-0.78899893905690988</v>
      </c>
      <c r="AQ5" s="85">
        <v>-4.4088396825855654</v>
      </c>
      <c r="AR5" s="85">
        <v>-10.894484828590279</v>
      </c>
      <c r="AS5" s="85">
        <v>8.8370407957692407</v>
      </c>
      <c r="AT5" s="85">
        <v>9.0295733006815482</v>
      </c>
      <c r="AU5" s="85">
        <v>8.8516599201343524</v>
      </c>
      <c r="AV5" s="85">
        <v>8.0471515004302745</v>
      </c>
      <c r="AW5" s="85">
        <v>9.0076508750475739</v>
      </c>
      <c r="AX5" s="85">
        <v>4.057233103464057</v>
      </c>
      <c r="AY5" s="85">
        <v>-5.9185250763494679</v>
      </c>
      <c r="AZ5" s="85">
        <v>10.125398156100232</v>
      </c>
      <c r="BA5" s="85">
        <v>6.003951692805785</v>
      </c>
      <c r="BB5" s="85">
        <v>-1.0264204544320847</v>
      </c>
      <c r="BC5" s="85">
        <v>2.4053237807943617</v>
      </c>
      <c r="BD5" s="85">
        <v>-2.5126153208139641</v>
      </c>
      <c r="BE5" s="85">
        <v>2.7311598282894636</v>
      </c>
      <c r="BF5" s="85">
        <v>-2.0803278437781074</v>
      </c>
      <c r="BG5" s="85">
        <v>2.6685903793530343</v>
      </c>
      <c r="BH5" s="85">
        <v>-2.5145896024853869</v>
      </c>
      <c r="BI5" s="85">
        <v>-2.4817924450927364</v>
      </c>
      <c r="BJ5" s="85">
        <v>-9.9052348557388825</v>
      </c>
      <c r="BK5" s="323">
        <v>10.3</v>
      </c>
      <c r="BL5" s="323">
        <v>5.2430444992487963</v>
      </c>
      <c r="BM5" s="323">
        <v>-1.5505015362025603</v>
      </c>
      <c r="BN5" s="323">
        <v>5.9</v>
      </c>
      <c r="BO5" s="85">
        <v>4.5999999999999996</v>
      </c>
    </row>
    <row r="6" spans="1:67" ht="15.5">
      <c r="A6" s="17" t="str">
        <f>Macro!H145</f>
        <v>Brasil</v>
      </c>
      <c r="B6" s="17" t="s">
        <v>677</v>
      </c>
      <c r="C6" s="85">
        <v>10.275911554300961</v>
      </c>
      <c r="D6" s="85">
        <v>5.2160594201789792</v>
      </c>
      <c r="E6" s="85">
        <v>0.87467259240830231</v>
      </c>
      <c r="F6" s="85">
        <v>3.4855823042772016</v>
      </c>
      <c r="G6" s="85">
        <v>3.0534878936692422</v>
      </c>
      <c r="H6" s="85">
        <v>4.1503602330334814</v>
      </c>
      <c r="I6" s="85">
        <v>4.9152656750112413</v>
      </c>
      <c r="J6" s="85">
        <v>11.427282383267197</v>
      </c>
      <c r="K6" s="85">
        <v>9.7358268899127864</v>
      </c>
      <c r="L6" s="85">
        <v>8.7699474717260415</v>
      </c>
      <c r="M6" s="85">
        <v>11.295086843350234</v>
      </c>
      <c r="N6" s="85">
        <v>12.052802250038837</v>
      </c>
      <c r="O6" s="85">
        <v>13.978691651076176</v>
      </c>
      <c r="P6" s="85">
        <v>9.0421203131694483</v>
      </c>
      <c r="Q6" s="85">
        <v>5.2090759011436774</v>
      </c>
      <c r="R6" s="85">
        <v>9.7904101614764585</v>
      </c>
      <c r="S6" s="85">
        <v>4.6063180611375145</v>
      </c>
      <c r="T6" s="85">
        <v>3.2317095633357411</v>
      </c>
      <c r="U6" s="85">
        <v>6.7662849653268751</v>
      </c>
      <c r="V6" s="85">
        <v>9.1109601551716821</v>
      </c>
      <c r="W6" s="85">
        <v>-4.393357200348774</v>
      </c>
      <c r="X6" s="85">
        <v>0.58024555339468975</v>
      </c>
      <c r="Y6" s="85">
        <v>-3.4097934737163769</v>
      </c>
      <c r="Z6" s="85">
        <v>5.2691431497686665</v>
      </c>
      <c r="AA6" s="85">
        <v>7.9458617487123746</v>
      </c>
      <c r="AB6" s="85">
        <v>7.9882951048627433</v>
      </c>
      <c r="AC6" s="85">
        <v>3.5996294668086932</v>
      </c>
      <c r="AD6" s="85">
        <v>-0.10267271838372949</v>
      </c>
      <c r="AE6" s="85">
        <v>3.2794588579642294</v>
      </c>
      <c r="AF6" s="85">
        <v>-3.1023559487500734</v>
      </c>
      <c r="AG6" s="85">
        <v>1.5119372381542604</v>
      </c>
      <c r="AH6" s="85">
        <v>-0.46691321173774725</v>
      </c>
      <c r="AI6" s="85">
        <v>4.6651689904599465</v>
      </c>
      <c r="AJ6" s="85">
        <v>5.3345517016817041</v>
      </c>
      <c r="AK6" s="85">
        <v>4.4167313554373493</v>
      </c>
      <c r="AL6" s="85">
        <v>2.2075355267745778</v>
      </c>
      <c r="AM6" s="85">
        <v>3.3948459848441672</v>
      </c>
      <c r="AN6" s="85">
        <v>0.33809790295245534</v>
      </c>
      <c r="AO6" s="85">
        <v>0.46793756737825731</v>
      </c>
      <c r="AP6" s="85">
        <v>4.387949442673829</v>
      </c>
      <c r="AQ6" s="85">
        <v>1.3898964032589447</v>
      </c>
      <c r="AR6" s="85">
        <v>3.0534618579525414</v>
      </c>
      <c r="AS6" s="85">
        <v>1.1408289981000905</v>
      </c>
      <c r="AT6" s="85">
        <v>5.7599646387177472</v>
      </c>
      <c r="AU6" s="85">
        <v>3.2021313799023545</v>
      </c>
      <c r="AV6" s="85">
        <v>3.9619887218498917</v>
      </c>
      <c r="AW6" s="85">
        <v>6.0698706077183715</v>
      </c>
      <c r="AX6" s="85">
        <v>5.0941954473271664</v>
      </c>
      <c r="AY6" s="85">
        <v>-0.12581199941486432</v>
      </c>
      <c r="AZ6" s="85">
        <v>7.5282258300556322</v>
      </c>
      <c r="BA6" s="85">
        <v>3.9744230794470212</v>
      </c>
      <c r="BB6" s="85">
        <v>1.9211759857653732</v>
      </c>
      <c r="BC6" s="85">
        <v>3.004822669444323</v>
      </c>
      <c r="BD6" s="85">
        <v>0.50395574024224743</v>
      </c>
      <c r="BE6" s="85">
        <v>-3.5457633926942549</v>
      </c>
      <c r="BF6" s="85">
        <v>-3.3054543126685161</v>
      </c>
      <c r="BG6" s="85">
        <v>1.0638612592451153</v>
      </c>
      <c r="BH6" s="85">
        <v>1.11757918028799</v>
      </c>
      <c r="BI6" s="85">
        <v>1.3172239987079308</v>
      </c>
      <c r="BJ6" s="85">
        <v>-4.0590482726729533</v>
      </c>
      <c r="BK6" s="323">
        <v>4.5999999999999996</v>
      </c>
      <c r="BL6" s="323">
        <v>2.900530615226927</v>
      </c>
      <c r="BM6" s="323">
        <v>2.9084804866777745</v>
      </c>
      <c r="BN6" s="323">
        <v>3.4</v>
      </c>
      <c r="BO6" s="85">
        <v>2.4</v>
      </c>
    </row>
    <row r="7" spans="1:67" ht="15.5">
      <c r="A7" s="17" t="str">
        <f>Macro!H146</f>
        <v>China</v>
      </c>
      <c r="B7" s="17" t="s">
        <v>678</v>
      </c>
      <c r="C7" s="85">
        <v>-27.270000003946052</v>
      </c>
      <c r="D7" s="85">
        <v>-5.5799999901360025</v>
      </c>
      <c r="E7" s="85">
        <v>10.299999995275826</v>
      </c>
      <c r="F7" s="85">
        <v>18.179999994201992</v>
      </c>
      <c r="G7" s="85">
        <v>16.95000000249604</v>
      </c>
      <c r="H7" s="85">
        <v>10.650000004173577</v>
      </c>
      <c r="I7" s="85">
        <v>-5.7700000042250679</v>
      </c>
      <c r="J7" s="85">
        <v>-4.0999999921414343</v>
      </c>
      <c r="K7" s="85">
        <v>16.939999996109222</v>
      </c>
      <c r="L7" s="85">
        <v>19.29999999625602</v>
      </c>
      <c r="M7" s="85">
        <v>7.0600000033518029</v>
      </c>
      <c r="N7" s="85">
        <v>3.8099999982544404</v>
      </c>
      <c r="O7" s="85">
        <v>7.7600000016444994</v>
      </c>
      <c r="P7" s="85">
        <v>2.3100000004911294</v>
      </c>
      <c r="Q7" s="85">
        <v>8.7200000004751246</v>
      </c>
      <c r="R7" s="85">
        <v>-1.5700000027506746</v>
      </c>
      <c r="S7" s="85">
        <v>7.5699999991716709</v>
      </c>
      <c r="T7" s="85">
        <v>11.134164411984244</v>
      </c>
      <c r="U7" s="85">
        <v>7.5999999999998096</v>
      </c>
      <c r="V7" s="85">
        <v>7.8066914498142097</v>
      </c>
      <c r="W7" s="85">
        <v>5.1724137931032459</v>
      </c>
      <c r="X7" s="85">
        <v>8.9344262295083752</v>
      </c>
      <c r="Y7" s="85">
        <v>10.835214446952477</v>
      </c>
      <c r="Z7" s="85">
        <v>15.139171758316493</v>
      </c>
      <c r="AA7" s="85">
        <v>13.443396226415032</v>
      </c>
      <c r="AB7" s="85">
        <v>8.9397089397089644</v>
      </c>
      <c r="AC7" s="85">
        <v>11.688931297709829</v>
      </c>
      <c r="AD7" s="85">
        <v>11.23451516445968</v>
      </c>
      <c r="AE7" s="85">
        <v>4.1858678955453854</v>
      </c>
      <c r="AF7" s="85">
        <v>3.9071138960559182</v>
      </c>
      <c r="AG7" s="85">
        <v>9.2940759134445585</v>
      </c>
      <c r="AH7" s="85">
        <v>14.216163583252211</v>
      </c>
      <c r="AI7" s="85">
        <v>13.867576015913599</v>
      </c>
      <c r="AJ7" s="85">
        <v>13.052158722235646</v>
      </c>
      <c r="AK7" s="85">
        <v>10.949227373068609</v>
      </c>
      <c r="AL7" s="85">
        <v>9.9283724631920904</v>
      </c>
      <c r="AM7" s="85">
        <v>9.2307692307686438</v>
      </c>
      <c r="AN7" s="85">
        <v>7.8376139188070653</v>
      </c>
      <c r="AO7" s="85">
        <v>7.6674861708664537</v>
      </c>
      <c r="AP7" s="85">
        <v>8.4915084915086396</v>
      </c>
      <c r="AQ7" s="85">
        <v>8.3399105498553467</v>
      </c>
      <c r="AR7" s="85">
        <v>9.1306459446331303</v>
      </c>
      <c r="AS7" s="85">
        <v>10.035603026257277</v>
      </c>
      <c r="AT7" s="85">
        <v>10.111223458038538</v>
      </c>
      <c r="AU7" s="85">
        <v>11.395775941230383</v>
      </c>
      <c r="AV7" s="85">
        <v>12.719479020690883</v>
      </c>
      <c r="AW7" s="85">
        <v>14.231388035688326</v>
      </c>
      <c r="AX7" s="85">
        <v>9.6542893725991803</v>
      </c>
      <c r="AY7" s="85">
        <v>9.3998131714150759</v>
      </c>
      <c r="AZ7" s="85">
        <v>10.636140463229893</v>
      </c>
      <c r="BA7" s="85">
        <v>9.5509140900101386</v>
      </c>
      <c r="BB7" s="85">
        <v>7.8596274932851031</v>
      </c>
      <c r="BC7" s="85">
        <v>7.7686152841280602</v>
      </c>
      <c r="BD7" s="85">
        <v>7.2995189211712415</v>
      </c>
      <c r="BE7" s="85">
        <v>6.9053166701970241</v>
      </c>
      <c r="BF7" s="85">
        <v>6.7366752526253606</v>
      </c>
      <c r="BG7" s="85">
        <v>6.7570076109151103</v>
      </c>
      <c r="BH7" s="85">
        <v>6.6000000000000085</v>
      </c>
      <c r="BI7" s="85">
        <v>6.7516143911439173</v>
      </c>
      <c r="BJ7" s="85">
        <v>2.2999999999544087</v>
      </c>
      <c r="BK7" s="323">
        <v>8.1</v>
      </c>
      <c r="BL7" s="323">
        <v>2.9908045977095981</v>
      </c>
      <c r="BM7" s="323">
        <v>5.1999999998717357</v>
      </c>
      <c r="BN7" s="323">
        <v>5</v>
      </c>
      <c r="BO7" s="85">
        <v>5.4</v>
      </c>
    </row>
    <row r="8" spans="1:67" ht="15" customHeight="1">
      <c r="A8" s="17" t="str">
        <f>Macro!H147</f>
        <v>Zona do Euro</v>
      </c>
      <c r="B8" s="17" t="s">
        <v>679</v>
      </c>
      <c r="C8" s="85">
        <v>6.6791799499811333</v>
      </c>
      <c r="D8" s="85">
        <v>6.3899211840175383</v>
      </c>
      <c r="E8" s="85">
        <v>5.7676263815563971</v>
      </c>
      <c r="F8" s="85">
        <v>5.4877269679746377</v>
      </c>
      <c r="G8" s="85">
        <v>4.964082134440531</v>
      </c>
      <c r="H8" s="85">
        <v>5.264407886845035</v>
      </c>
      <c r="I8" s="85">
        <v>5.2622236285058648</v>
      </c>
      <c r="J8" s="85">
        <v>5.5421871962858944</v>
      </c>
      <c r="K8" s="85">
        <v>6.9536355306105406</v>
      </c>
      <c r="L8" s="85">
        <v>5.4645210024445277</v>
      </c>
      <c r="M8" s="85">
        <v>3.7984718417161076</v>
      </c>
      <c r="N8" s="85">
        <v>4.9173089463000963</v>
      </c>
      <c r="O8" s="85">
        <v>6.1767310441526888</v>
      </c>
      <c r="P8" s="85">
        <v>3.2181404612191358</v>
      </c>
      <c r="Q8" s="85">
        <v>-0.75228995755250594</v>
      </c>
      <c r="R8" s="85">
        <v>5.0285302399184246</v>
      </c>
      <c r="S8" s="85">
        <v>3.0817899487309575</v>
      </c>
      <c r="T8" s="85">
        <v>3.1306280870905425</v>
      </c>
      <c r="U8" s="85">
        <v>3.8442789164923994</v>
      </c>
      <c r="V8" s="85">
        <v>2.1565950318719587</v>
      </c>
      <c r="W8" s="85">
        <v>0.51401640635975809</v>
      </c>
      <c r="X8" s="85">
        <v>0.71744671647392977</v>
      </c>
      <c r="Y8" s="85">
        <v>1.3817931568617325</v>
      </c>
      <c r="Z8" s="85">
        <v>2.3678736922181116</v>
      </c>
      <c r="AA8" s="85">
        <v>2.309442342020148</v>
      </c>
      <c r="AB8" s="85">
        <v>2.5072011455685015</v>
      </c>
      <c r="AC8" s="85">
        <v>2.5435243493008528</v>
      </c>
      <c r="AD8" s="85">
        <v>4.31405489610583</v>
      </c>
      <c r="AE8" s="85">
        <v>4.1028535232032795</v>
      </c>
      <c r="AF8" s="85">
        <v>3.5826996342505311</v>
      </c>
      <c r="AG8" s="85">
        <v>2.6206317693734604</v>
      </c>
      <c r="AH8" s="85">
        <v>1.3918861434167411</v>
      </c>
      <c r="AI8" s="85">
        <v>-0.65099004176445874</v>
      </c>
      <c r="AJ8" s="85">
        <v>2.4834065105627303</v>
      </c>
      <c r="AK8" s="85">
        <v>2.4785306034612375</v>
      </c>
      <c r="AL8" s="85">
        <v>1.7191797614405573</v>
      </c>
      <c r="AM8" s="85">
        <v>2.7238322161503845</v>
      </c>
      <c r="AN8" s="85">
        <v>2.9872411444404605</v>
      </c>
      <c r="AO8" s="85">
        <v>2.9902900028307755</v>
      </c>
      <c r="AP8" s="85">
        <v>3.8668925966735941</v>
      </c>
      <c r="AQ8" s="85">
        <v>2.1731834543420945</v>
      </c>
      <c r="AR8" s="85">
        <v>1.0284375835943393</v>
      </c>
      <c r="AS8" s="85">
        <v>0.71212413957934473</v>
      </c>
      <c r="AT8" s="85">
        <v>2.3326336840667921</v>
      </c>
      <c r="AU8" s="85">
        <v>1.7056545599261455</v>
      </c>
      <c r="AV8" s="85">
        <v>3.2420098517731617</v>
      </c>
      <c r="AW8" s="85">
        <v>3.0768013834916701</v>
      </c>
      <c r="AX8" s="85">
        <v>0.47257832136951095</v>
      </c>
      <c r="AY8" s="85">
        <v>-4.5044882965279385</v>
      </c>
      <c r="AZ8" s="85">
        <v>2.0768749636402646</v>
      </c>
      <c r="BA8" s="85">
        <v>1.5755879019684329</v>
      </c>
      <c r="BB8" s="85">
        <v>-0.85796453584458732</v>
      </c>
      <c r="BC8" s="85">
        <v>-0.24817289410466969</v>
      </c>
      <c r="BD8" s="85">
        <v>1.3932843825478898</v>
      </c>
      <c r="BE8" s="85">
        <v>2.0995816428977179</v>
      </c>
      <c r="BF8" s="85">
        <v>1.8972235512149496</v>
      </c>
      <c r="BG8" s="85">
        <v>2.4409861594287179</v>
      </c>
      <c r="BH8" s="85">
        <v>1.910436975618282</v>
      </c>
      <c r="BI8" s="85">
        <v>1.9203060967984129</v>
      </c>
      <c r="BJ8" s="85">
        <v>-6.6650371159682749</v>
      </c>
      <c r="BK8" s="323">
        <v>5.4</v>
      </c>
      <c r="BL8" s="323">
        <v>3.4804190287860024</v>
      </c>
      <c r="BM8" s="323">
        <v>0.44683704590133289</v>
      </c>
      <c r="BN8" s="323">
        <v>0.9</v>
      </c>
      <c r="BO8" s="85">
        <v>1.2</v>
      </c>
    </row>
    <row r="9" spans="1:67" ht="15" customHeight="1">
      <c r="A9" s="17" t="str">
        <f>Macro!H148</f>
        <v>India</v>
      </c>
      <c r="B9" s="17" t="s">
        <v>680</v>
      </c>
      <c r="C9" s="85">
        <v>3.7227425326981063</v>
      </c>
      <c r="D9" s="85">
        <v>2.9311277366599739</v>
      </c>
      <c r="E9" s="85">
        <v>5.9943532609509731</v>
      </c>
      <c r="F9" s="85">
        <v>7.4529501223300514</v>
      </c>
      <c r="G9" s="85">
        <v>-2.6357701098536097</v>
      </c>
      <c r="H9" s="85">
        <v>-5.5328769831405111E-2</v>
      </c>
      <c r="I9" s="85">
        <v>7.8259630303303425</v>
      </c>
      <c r="J9" s="85">
        <v>3.3879291760029417</v>
      </c>
      <c r="K9" s="85">
        <v>6.5397002962808557</v>
      </c>
      <c r="L9" s="85">
        <v>5.1572297360822148</v>
      </c>
      <c r="M9" s="85">
        <v>1.6429303838872755</v>
      </c>
      <c r="N9" s="85">
        <v>-0.5533013123778403</v>
      </c>
      <c r="O9" s="85">
        <v>3.2955211352244476</v>
      </c>
      <c r="P9" s="85">
        <v>1.1853362603391844</v>
      </c>
      <c r="Q9" s="85">
        <v>9.1499120148066879</v>
      </c>
      <c r="R9" s="85">
        <v>1.6631036366125898</v>
      </c>
      <c r="S9" s="85">
        <v>7.2547645858358294</v>
      </c>
      <c r="T9" s="85">
        <v>5.7125320890014422</v>
      </c>
      <c r="U9" s="85">
        <v>-5.2381827027887198</v>
      </c>
      <c r="V9" s="85">
        <v>6.7358215279978282</v>
      </c>
      <c r="W9" s="85">
        <v>6.0062036238178109</v>
      </c>
      <c r="X9" s="85">
        <v>3.4757332403122518</v>
      </c>
      <c r="Y9" s="85">
        <v>7.2888929012462995</v>
      </c>
      <c r="Z9" s="85">
        <v>3.8207378559730785</v>
      </c>
      <c r="AA9" s="85">
        <v>5.2542992233092889</v>
      </c>
      <c r="AB9" s="85">
        <v>4.7765641704889106</v>
      </c>
      <c r="AC9" s="85">
        <v>3.9653556339062987</v>
      </c>
      <c r="AD9" s="85">
        <v>9.6277829198480447</v>
      </c>
      <c r="AE9" s="85">
        <v>5.9473433282654753</v>
      </c>
      <c r="AF9" s="85">
        <v>5.5334545630644243</v>
      </c>
      <c r="AG9" s="85">
        <v>1.0568314331178073</v>
      </c>
      <c r="AH9" s="85">
        <v>5.4823960216761094</v>
      </c>
      <c r="AI9" s="85">
        <v>4.7507762195452869</v>
      </c>
      <c r="AJ9" s="85">
        <v>6.6589240673603882</v>
      </c>
      <c r="AK9" s="85">
        <v>7.574491840164967</v>
      </c>
      <c r="AL9" s="85">
        <v>7.5495222490300335</v>
      </c>
      <c r="AM9" s="85">
        <v>4.0498208490896417</v>
      </c>
      <c r="AN9" s="85">
        <v>6.1844158207090345</v>
      </c>
      <c r="AO9" s="85">
        <v>8.8457555611187786</v>
      </c>
      <c r="AP9" s="85">
        <v>3.8409911567417652</v>
      </c>
      <c r="AQ9" s="85">
        <v>4.8239662640969101</v>
      </c>
      <c r="AR9" s="85">
        <v>3.8039753212710536</v>
      </c>
      <c r="AS9" s="85">
        <v>7.860381475312181</v>
      </c>
      <c r="AT9" s="85">
        <v>7.9229434186000702</v>
      </c>
      <c r="AU9" s="85">
        <v>7.9234286673551821</v>
      </c>
      <c r="AV9" s="85">
        <v>8.0607288996374109</v>
      </c>
      <c r="AW9" s="85">
        <v>7.6608241575560925</v>
      </c>
      <c r="AX9" s="85">
        <v>3.0866993740886954</v>
      </c>
      <c r="AY9" s="85">
        <v>7.8618823715500099</v>
      </c>
      <c r="AZ9" s="85">
        <v>8.4975868759931643</v>
      </c>
      <c r="BA9" s="85">
        <v>5.2413142248111058</v>
      </c>
      <c r="BB9" s="85">
        <v>5.456387551665884</v>
      </c>
      <c r="BC9" s="85">
        <v>6.3861064009482504</v>
      </c>
      <c r="BD9" s="85">
        <v>7.4102276050885223</v>
      </c>
      <c r="BE9" s="85">
        <v>7.996253785714714</v>
      </c>
      <c r="BF9" s="85">
        <v>8.1695265054713815</v>
      </c>
      <c r="BG9" s="85">
        <v>7.1678888608653466</v>
      </c>
      <c r="BH9" s="85">
        <v>6.9823335558537423</v>
      </c>
      <c r="BI9" s="85">
        <v>6.1195868413821444</v>
      </c>
      <c r="BJ9" s="85">
        <v>-7.9646104111381959</v>
      </c>
      <c r="BK9" s="323">
        <v>8.9</v>
      </c>
      <c r="BL9" s="323">
        <v>7.0029515444664838</v>
      </c>
      <c r="BM9" s="323">
        <v>7.5839711243355765</v>
      </c>
      <c r="BN9" s="323">
        <v>6.5</v>
      </c>
      <c r="BO9" s="85">
        <v>6.7</v>
      </c>
    </row>
    <row r="10" spans="1:67" ht="15.5">
      <c r="A10" s="17" t="str">
        <f>Macro!H150</f>
        <v>Estados Unidos</v>
      </c>
      <c r="B10" s="17" t="s">
        <v>332</v>
      </c>
      <c r="C10" s="85">
        <v>2.299999999999585</v>
      </c>
      <c r="D10" s="85">
        <v>6.1000000000000369</v>
      </c>
      <c r="E10" s="85">
        <v>4.4000000000000057</v>
      </c>
      <c r="F10" s="85">
        <v>5.8000000000002672</v>
      </c>
      <c r="G10" s="85">
        <v>6.3999999999996788</v>
      </c>
      <c r="H10" s="85">
        <v>6.5000000000003268</v>
      </c>
      <c r="I10" s="85">
        <v>2.4999999999999716</v>
      </c>
      <c r="J10" s="85">
        <v>4.7999999999996987</v>
      </c>
      <c r="K10" s="392">
        <v>3.1000000000000369</v>
      </c>
      <c r="L10" s="392">
        <v>-0.25407959276336101</v>
      </c>
      <c r="M10" s="392">
        <v>3.2933623798951288</v>
      </c>
      <c r="N10" s="392">
        <v>5.2588953573494024</v>
      </c>
      <c r="O10" s="392">
        <v>5.6457194700046074</v>
      </c>
      <c r="P10" s="392">
        <v>-0.54054652885280063</v>
      </c>
      <c r="Q10" s="392">
        <v>-0.20546401397507452</v>
      </c>
      <c r="R10" s="392">
        <v>5.3881392286426149</v>
      </c>
      <c r="S10" s="392">
        <v>4.6241592052387261</v>
      </c>
      <c r="T10" s="392">
        <v>5.5353026934274823</v>
      </c>
      <c r="U10" s="392">
        <v>3.1661502713984646</v>
      </c>
      <c r="V10" s="85">
        <v>-0.25675193020613563</v>
      </c>
      <c r="W10" s="85">
        <v>2.5377186958853457</v>
      </c>
      <c r="X10" s="85">
        <v>-1.8028744530381573</v>
      </c>
      <c r="Y10" s="85">
        <v>4.5839273164581869</v>
      </c>
      <c r="Z10" s="85">
        <v>7.236619994757703</v>
      </c>
      <c r="AA10" s="85">
        <v>4.1696559532712314</v>
      </c>
      <c r="AB10" s="85">
        <v>3.4626517134077375</v>
      </c>
      <c r="AC10" s="85">
        <v>3.4595725552285899</v>
      </c>
      <c r="AD10" s="85">
        <v>4.1770463842278218</v>
      </c>
      <c r="AE10" s="85">
        <v>3.6726563287583218</v>
      </c>
      <c r="AF10" s="85">
        <v>1.8859603224201891</v>
      </c>
      <c r="AG10" s="85">
        <v>-0.10825910527881888</v>
      </c>
      <c r="AH10" s="85">
        <v>3.5224424944773034</v>
      </c>
      <c r="AI10" s="85">
        <v>2.7528443271579164</v>
      </c>
      <c r="AJ10" s="85">
        <v>4.0288390640384364</v>
      </c>
      <c r="AK10" s="85">
        <v>2.6842871312961591</v>
      </c>
      <c r="AL10" s="85">
        <v>3.7725013191314076</v>
      </c>
      <c r="AM10" s="85">
        <v>4.4472163428153095</v>
      </c>
      <c r="AN10" s="85">
        <v>4.4814075549494419</v>
      </c>
      <c r="AO10" s="85">
        <v>4.7532359891560247</v>
      </c>
      <c r="AP10" s="85">
        <v>4.1274840125541346</v>
      </c>
      <c r="AQ10" s="85">
        <v>0.99834079572261203</v>
      </c>
      <c r="AR10" s="85">
        <v>1.7416952495760967</v>
      </c>
      <c r="AS10" s="85">
        <v>2.8612107669547413</v>
      </c>
      <c r="AT10" s="85">
        <v>3.798891126540056</v>
      </c>
      <c r="AU10" s="85">
        <v>3.513213796940164</v>
      </c>
      <c r="AV10" s="85">
        <v>2.8549722920635787</v>
      </c>
      <c r="AW10" s="85">
        <v>1.876171457805853</v>
      </c>
      <c r="AX10" s="85">
        <v>-0.13657980537257686</v>
      </c>
      <c r="AY10" s="85">
        <v>-2.5367570655140668</v>
      </c>
      <c r="AZ10" s="85">
        <v>2.5637665584716842</v>
      </c>
      <c r="BA10" s="393">
        <v>1.5508355062097365</v>
      </c>
      <c r="BB10" s="394">
        <v>2.249545852168481</v>
      </c>
      <c r="BC10" s="392">
        <v>1.8420810704697033</v>
      </c>
      <c r="BD10" s="392">
        <v>2.4519730360894982</v>
      </c>
      <c r="BE10" s="392">
        <v>2.8809104657668883</v>
      </c>
      <c r="BF10" s="392">
        <v>1.5672151698868504</v>
      </c>
      <c r="BG10" s="392">
        <v>2.2170103303522382</v>
      </c>
      <c r="BH10" s="392">
        <v>2.8569878160515998</v>
      </c>
      <c r="BI10" s="392">
        <v>3.1838950028065085</v>
      </c>
      <c r="BJ10" s="392">
        <v>-3.4861395571142992</v>
      </c>
      <c r="BK10" s="395">
        <v>5.7</v>
      </c>
      <c r="BL10" s="395">
        <v>2.0615931185143239</v>
      </c>
      <c r="BM10" s="392">
        <v>2.5427002987848937</v>
      </c>
      <c r="BN10" s="395">
        <v>2.8</v>
      </c>
      <c r="BO10" s="392">
        <v>1.4</v>
      </c>
    </row>
    <row r="11" spans="1:67">
      <c r="A11" s="88" t="str">
        <f>Macro!H149</f>
        <v>Valores em %</v>
      </c>
      <c r="B11" s="88"/>
      <c r="C11" s="84"/>
      <c r="D11" s="84"/>
      <c r="E11" s="84"/>
      <c r="F11" s="84"/>
      <c r="G11" s="84"/>
      <c r="H11" s="84"/>
      <c r="I11" s="84"/>
      <c r="J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row>
    <row r="12" spans="1:67">
      <c r="A12" s="92" t="s">
        <v>681</v>
      </c>
      <c r="B12" s="92"/>
    </row>
    <row r="13" spans="1:67">
      <c r="A13" s="103" t="s">
        <v>682</v>
      </c>
    </row>
    <row r="16" spans="1:67"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ignoredErrors>
    <ignoredError sqref="BB4:BH4" numberStoredAsText="1"/>
  </ignoredError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BA12"/>
  <sheetViews>
    <sheetView showGridLines="0" workbookViewId="0">
      <pane xSplit="1" ySplit="3" topLeftCell="AL4" activePane="bottomRight" state="frozen"/>
      <selection pane="topRight" activeCell="B13" sqref="B13"/>
      <selection pane="bottomLeft" activeCell="B13" sqref="B13"/>
      <selection pane="bottomRight" activeCell="AO13" sqref="AO13"/>
    </sheetView>
  </sheetViews>
  <sheetFormatPr defaultRowHeight="14.5"/>
  <cols>
    <col min="1" max="1" width="24" customWidth="1"/>
    <col min="2" max="41" width="11.453125" bestFit="1" customWidth="1"/>
    <col min="219" max="219" width="19.7265625" customWidth="1"/>
    <col min="220" max="220" width="28.7265625" bestFit="1" customWidth="1"/>
    <col min="221" max="221" width="68.7265625" bestFit="1" customWidth="1"/>
    <col min="222" max="222" width="16.7265625" bestFit="1" customWidth="1"/>
    <col min="223" max="262" width="11.453125" bestFit="1" customWidth="1"/>
    <col min="475" max="475" width="19.7265625" customWidth="1"/>
    <col min="476" max="476" width="28.7265625" bestFit="1" customWidth="1"/>
    <col min="477" max="477" width="68.7265625" bestFit="1" customWidth="1"/>
    <col min="478" max="478" width="16.7265625" bestFit="1" customWidth="1"/>
    <col min="479" max="518" width="11.453125" bestFit="1" customWidth="1"/>
    <col min="731" max="731" width="19.7265625" customWidth="1"/>
    <col min="732" max="732" width="28.7265625" bestFit="1" customWidth="1"/>
    <col min="733" max="733" width="68.7265625" bestFit="1" customWidth="1"/>
    <col min="734" max="734" width="16.7265625" bestFit="1" customWidth="1"/>
    <col min="735" max="774" width="11.453125" bestFit="1" customWidth="1"/>
    <col min="987" max="987" width="19.7265625" customWidth="1"/>
    <col min="988" max="988" width="28.7265625" bestFit="1" customWidth="1"/>
    <col min="989" max="989" width="68.7265625" bestFit="1" customWidth="1"/>
    <col min="990" max="990" width="16.7265625" bestFit="1" customWidth="1"/>
    <col min="991" max="1030" width="11.453125" bestFit="1" customWidth="1"/>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s>
  <sheetData>
    <row r="1" spans="1:53">
      <c r="A1" s="93" t="str">
        <f>Macro!H153</f>
        <v>Taxa de Desemprego</v>
      </c>
    </row>
    <row r="2" spans="1:53" ht="36" customHeight="1"/>
    <row r="3" spans="1:53" ht="16.5" customHeight="1">
      <c r="A3" s="122" t="str">
        <f>Macro!H153</f>
        <v>Taxa de Desemprego</v>
      </c>
      <c r="B3" s="122"/>
      <c r="C3" s="122" t="s">
        <v>635</v>
      </c>
      <c r="D3" s="122" t="s">
        <v>636</v>
      </c>
      <c r="E3" s="122" t="s">
        <v>637</v>
      </c>
      <c r="F3" s="122" t="s">
        <v>638</v>
      </c>
      <c r="G3" s="122" t="s">
        <v>639</v>
      </c>
      <c r="H3" s="122" t="s">
        <v>640</v>
      </c>
      <c r="I3" s="122" t="s">
        <v>641</v>
      </c>
      <c r="J3" s="122" t="s">
        <v>642</v>
      </c>
      <c r="K3" s="122" t="s">
        <v>643</v>
      </c>
      <c r="L3" s="122" t="s">
        <v>644</v>
      </c>
      <c r="M3" s="122" t="s">
        <v>645</v>
      </c>
      <c r="N3" s="122" t="s">
        <v>646</v>
      </c>
      <c r="O3" s="122" t="s">
        <v>647</v>
      </c>
      <c r="P3" s="122" t="s">
        <v>648</v>
      </c>
      <c r="Q3" s="122" t="s">
        <v>649</v>
      </c>
      <c r="R3" s="122" t="s">
        <v>650</v>
      </c>
      <c r="S3" s="122" t="s">
        <v>651</v>
      </c>
      <c r="T3" s="122" t="s">
        <v>652</v>
      </c>
      <c r="U3" s="122" t="s">
        <v>653</v>
      </c>
      <c r="V3" s="122" t="s">
        <v>654</v>
      </c>
      <c r="W3" s="122" t="s">
        <v>655</v>
      </c>
      <c r="X3" s="122" t="s">
        <v>656</v>
      </c>
      <c r="Y3" s="122" t="s">
        <v>657</v>
      </c>
      <c r="Z3" s="122" t="s">
        <v>658</v>
      </c>
      <c r="AA3" s="122" t="s">
        <v>659</v>
      </c>
      <c r="AB3" s="122" t="s">
        <v>660</v>
      </c>
      <c r="AC3" s="122" t="s">
        <v>661</v>
      </c>
      <c r="AD3" s="122" t="s">
        <v>662</v>
      </c>
      <c r="AE3" s="122" t="s">
        <v>663</v>
      </c>
      <c r="AF3" s="122" t="s">
        <v>664</v>
      </c>
      <c r="AG3" s="122" t="s">
        <v>665</v>
      </c>
      <c r="AH3" s="122" t="s">
        <v>666</v>
      </c>
      <c r="AI3" s="122" t="s">
        <v>667</v>
      </c>
      <c r="AJ3" s="122" t="s">
        <v>668</v>
      </c>
      <c r="AK3" s="122" t="s">
        <v>669</v>
      </c>
      <c r="AL3" s="122" t="s">
        <v>670</v>
      </c>
      <c r="AM3" s="122" t="s">
        <v>671</v>
      </c>
      <c r="AN3" s="122" t="s">
        <v>672</v>
      </c>
      <c r="AO3" s="122" t="s">
        <v>673</v>
      </c>
      <c r="AP3" s="122" t="s">
        <v>674</v>
      </c>
      <c r="AQ3" s="122" t="s">
        <v>675</v>
      </c>
      <c r="AR3" s="122" t="s">
        <v>617</v>
      </c>
      <c r="AS3" s="122" t="s">
        <v>683</v>
      </c>
      <c r="AT3" s="122">
        <v>2020</v>
      </c>
      <c r="AU3" s="122">
        <v>2021</v>
      </c>
      <c r="AV3" s="122">
        <v>2022</v>
      </c>
      <c r="AW3" s="122">
        <v>2023</v>
      </c>
      <c r="AX3" s="122">
        <v>2024</v>
      </c>
      <c r="AY3" s="122">
        <v>2025</v>
      </c>
    </row>
    <row r="4" spans="1:53" s="73" customFormat="1" ht="15.5">
      <c r="A4" s="231" t="str">
        <f>Macro!H144</f>
        <v>Argentina</v>
      </c>
      <c r="B4" s="231" t="s">
        <v>676</v>
      </c>
      <c r="C4" s="232">
        <v>2.7999999523162802</v>
      </c>
      <c r="D4" s="232">
        <v>2.7999999523162802</v>
      </c>
      <c r="E4" s="232">
        <v>2</v>
      </c>
      <c r="F4" s="232">
        <v>2.2999999523162802</v>
      </c>
      <c r="G4" s="232">
        <v>4.5</v>
      </c>
      <c r="H4" s="232">
        <v>4.7300000190734899</v>
      </c>
      <c r="I4" s="232">
        <v>4.1700000762939498</v>
      </c>
      <c r="J4" s="232">
        <v>3.53999996185303</v>
      </c>
      <c r="K4" s="232">
        <v>5.3000001907348597</v>
      </c>
      <c r="L4" s="232">
        <v>4.4000000953674299</v>
      </c>
      <c r="M4" s="232">
        <v>5.3000001907348597</v>
      </c>
      <c r="N4" s="232">
        <v>6</v>
      </c>
      <c r="O4" s="232">
        <v>7.3000001907348597</v>
      </c>
      <c r="P4" s="232">
        <v>7.0599999427795401</v>
      </c>
      <c r="Q4" s="232">
        <v>5.4400000572204599</v>
      </c>
      <c r="R4" s="232">
        <v>6.3600001335143999</v>
      </c>
      <c r="S4" s="232">
        <v>10.1000003814697</v>
      </c>
      <c r="T4" s="232">
        <v>11.7600002288818</v>
      </c>
      <c r="U4" s="232">
        <v>18.799999237060501</v>
      </c>
      <c r="V4" s="232">
        <v>17.110000610351602</v>
      </c>
      <c r="W4" s="232">
        <v>14.819999694824199</v>
      </c>
      <c r="X4" s="232">
        <v>12.6499996185303</v>
      </c>
      <c r="Y4" s="232">
        <v>14.050000190734901</v>
      </c>
      <c r="Z4" s="232">
        <v>15</v>
      </c>
      <c r="AA4" s="232">
        <v>17.319999694824201</v>
      </c>
      <c r="AB4" s="232">
        <v>19.590000152587901</v>
      </c>
      <c r="AC4" s="232">
        <v>15.3599996566772</v>
      </c>
      <c r="AD4" s="232">
        <v>13.5221004486084</v>
      </c>
      <c r="AE4" s="232">
        <v>11.5059003829956</v>
      </c>
      <c r="AF4" s="232">
        <v>10.0775003433228</v>
      </c>
      <c r="AG4" s="232">
        <v>8.4700002670288104</v>
      </c>
      <c r="AH4" s="232">
        <v>7.8373999595642099</v>
      </c>
      <c r="AI4" s="232">
        <v>8.6452999114990199</v>
      </c>
      <c r="AJ4" s="232">
        <v>7.7139000892639196</v>
      </c>
      <c r="AK4" s="232">
        <v>7.1795001029968297</v>
      </c>
      <c r="AL4" s="232">
        <v>7.2165999412536603</v>
      </c>
      <c r="AM4" s="232">
        <v>7.0995998382568404</v>
      </c>
      <c r="AN4" s="232">
        <v>7.26760005950928</v>
      </c>
      <c r="AO4" s="232"/>
      <c r="AP4" s="232"/>
      <c r="AQ4" s="232">
        <v>8.3473997116088903</v>
      </c>
      <c r="AR4" s="232">
        <v>9.2204999923706108</v>
      </c>
      <c r="AS4" s="232">
        <v>9.8427000045776403</v>
      </c>
      <c r="AT4" s="232"/>
      <c r="AU4" s="232">
        <v>8.6999999999999993</v>
      </c>
      <c r="AV4" s="232">
        <v>6.8049999999999997</v>
      </c>
      <c r="AW4" s="311">
        <v>6.1390000000000002</v>
      </c>
      <c r="AX4" s="311">
        <v>7.9</v>
      </c>
      <c r="AY4" s="232">
        <v>6.3</v>
      </c>
    </row>
    <row r="5" spans="1:53" s="73" customFormat="1" ht="15.5">
      <c r="A5" s="231" t="str">
        <f>Macro!H145</f>
        <v>Brasil</v>
      </c>
      <c r="B5" s="231" t="s">
        <v>677</v>
      </c>
      <c r="C5" s="232">
        <v>2.3199999332428001</v>
      </c>
      <c r="D5" s="232">
        <v>2.3599998950958301</v>
      </c>
      <c r="E5" s="232">
        <v>2.7599999904632599</v>
      </c>
      <c r="F5" s="232"/>
      <c r="G5" s="232">
        <v>3.9900000095367401</v>
      </c>
      <c r="H5" s="232">
        <v>4.8299999237060502</v>
      </c>
      <c r="I5" s="232">
        <v>4.6199998855590803</v>
      </c>
      <c r="J5" s="232">
        <v>4.03999996185303</v>
      </c>
      <c r="K5" s="232">
        <v>3.3800001144409202</v>
      </c>
      <c r="L5" s="232">
        <v>2.3699998855590798</v>
      </c>
      <c r="M5" s="232">
        <v>3.5599999427795401</v>
      </c>
      <c r="N5" s="232">
        <v>3.78999996185303</v>
      </c>
      <c r="O5" s="232">
        <v>2.9700000286102299</v>
      </c>
      <c r="P5" s="232">
        <v>3.6900000572204599</v>
      </c>
      <c r="Q5" s="232"/>
      <c r="R5" s="232">
        <v>6.4200000762939498</v>
      </c>
      <c r="S5" s="232">
        <v>6.0300002098083496</v>
      </c>
      <c r="T5" s="232"/>
      <c r="U5" s="232">
        <v>6.4204998016357404</v>
      </c>
      <c r="V5" s="232">
        <v>7.2533998489379901</v>
      </c>
      <c r="W5" s="232">
        <v>8.1583995819091797</v>
      </c>
      <c r="X5" s="232">
        <v>9.4228000640869105</v>
      </c>
      <c r="Y5" s="232">
        <v>10.208299636840801</v>
      </c>
      <c r="Z5" s="232"/>
      <c r="AA5" s="232">
        <v>9.6104001998901403</v>
      </c>
      <c r="AB5" s="232">
        <v>9.3709001541137695</v>
      </c>
      <c r="AC5" s="232">
        <v>9.9910001754760707</v>
      </c>
      <c r="AD5" s="232">
        <v>9.1051998138427699</v>
      </c>
      <c r="AE5" s="232">
        <v>9.5677003860473597</v>
      </c>
      <c r="AF5" s="232">
        <v>8.6394996643066406</v>
      </c>
      <c r="AG5" s="232">
        <v>8.3273000717163104</v>
      </c>
      <c r="AH5" s="232">
        <v>7.3425998687744096</v>
      </c>
      <c r="AI5" s="232">
        <v>8.5221004486084002</v>
      </c>
      <c r="AJ5" s="232"/>
      <c r="AK5" s="232">
        <v>6.9169998168945304</v>
      </c>
      <c r="AL5" s="232">
        <v>7.1856999397277797</v>
      </c>
      <c r="AM5" s="232">
        <v>6.9763998985290501</v>
      </c>
      <c r="AN5" s="232">
        <v>6.6612000465393102</v>
      </c>
      <c r="AO5" s="232">
        <v>8.4266996383666992</v>
      </c>
      <c r="AP5" s="232">
        <v>11.5999002456665</v>
      </c>
      <c r="AQ5" s="232">
        <v>12.822400093078601</v>
      </c>
      <c r="AR5" s="232">
        <v>12.3338003158569</v>
      </c>
      <c r="AS5" s="232">
        <v>11.933300018310501</v>
      </c>
      <c r="AT5" s="232">
        <v>13.69</v>
      </c>
      <c r="AU5" s="232">
        <v>13.3</v>
      </c>
      <c r="AV5" s="232">
        <v>9.23</v>
      </c>
      <c r="AW5" s="311">
        <v>7.9470000000000001</v>
      </c>
      <c r="AX5" s="311">
        <v>7.6</v>
      </c>
      <c r="AY5" s="232">
        <v>7.1</v>
      </c>
    </row>
    <row r="6" spans="1:53" s="73" customFormat="1" ht="15.5">
      <c r="A6" s="231" t="str">
        <f>Macro!H146</f>
        <v>China</v>
      </c>
      <c r="B6" s="231" t="s">
        <v>678</v>
      </c>
      <c r="C6" s="232"/>
      <c r="D6" s="232">
        <v>5.3000001907348597</v>
      </c>
      <c r="E6" s="232">
        <v>5.4000000953674299</v>
      </c>
      <c r="F6" s="232">
        <v>4.9000000953674299</v>
      </c>
      <c r="G6" s="232">
        <v>3.7999999523162802</v>
      </c>
      <c r="H6" s="232">
        <v>3.2000000476837198</v>
      </c>
      <c r="I6" s="232">
        <v>2.2999999523162802</v>
      </c>
      <c r="J6" s="232">
        <v>1.8999999761581401</v>
      </c>
      <c r="K6" s="232">
        <v>1.79999995231628</v>
      </c>
      <c r="L6" s="232">
        <v>2</v>
      </c>
      <c r="M6" s="232">
        <v>2</v>
      </c>
      <c r="N6" s="232">
        <v>2</v>
      </c>
      <c r="O6" s="232">
        <v>2.5999999046325701</v>
      </c>
      <c r="P6" s="232">
        <v>2.5</v>
      </c>
      <c r="Q6" s="232">
        <v>2.2999999523162802</v>
      </c>
      <c r="R6" s="232">
        <v>2.2999999523162802</v>
      </c>
      <c r="S6" s="232">
        <v>2.5999999046325701</v>
      </c>
      <c r="T6" s="232">
        <v>2.7999999523162802</v>
      </c>
      <c r="U6" s="232">
        <v>2.9000000953674299</v>
      </c>
      <c r="V6" s="232">
        <v>3</v>
      </c>
      <c r="W6" s="232">
        <v>3.0999999046325701</v>
      </c>
      <c r="X6" s="232">
        <v>3.0999999046325701</v>
      </c>
      <c r="Y6" s="232">
        <v>3.0999999046325701</v>
      </c>
      <c r="Z6" s="232">
        <v>3.0999999046325701</v>
      </c>
      <c r="AA6" s="232">
        <v>3.5999999046325701</v>
      </c>
      <c r="AB6" s="232">
        <v>4</v>
      </c>
      <c r="AC6" s="232">
        <v>4.3000001907348597</v>
      </c>
      <c r="AD6" s="232">
        <v>4.1999998092651403</v>
      </c>
      <c r="AE6" s="232">
        <v>4.1999998092651403</v>
      </c>
      <c r="AF6" s="232">
        <v>4.0999999046325701</v>
      </c>
      <c r="AG6" s="232">
        <v>4</v>
      </c>
      <c r="AH6" s="232">
        <v>4.1999998092651403</v>
      </c>
      <c r="AI6" s="232">
        <v>4.3000001907348597</v>
      </c>
      <c r="AJ6" s="232">
        <v>4.0999999046325701</v>
      </c>
      <c r="AK6" s="232">
        <v>4.0999999046325701</v>
      </c>
      <c r="AL6" s="232">
        <v>4.0999999046325701</v>
      </c>
      <c r="AM6" s="232">
        <v>4.0500001907348597</v>
      </c>
      <c r="AN6" s="232">
        <v>4.0999999046325701</v>
      </c>
      <c r="AO6" s="232"/>
      <c r="AP6" s="232"/>
      <c r="AQ6" s="232">
        <v>3.9000000953674299</v>
      </c>
      <c r="AR6" s="232">
        <v>3.7999999523162802</v>
      </c>
      <c r="AS6" s="232">
        <v>5.1500000953674299</v>
      </c>
      <c r="AT6" s="232"/>
      <c r="AU6" s="232"/>
      <c r="AV6" s="232"/>
      <c r="AW6" s="311"/>
      <c r="AX6" s="311">
        <v>4.5999999999999996</v>
      </c>
      <c r="AY6" s="232">
        <v>5.0999999999999996</v>
      </c>
    </row>
    <row r="7" spans="1:53" s="73" customFormat="1" ht="15" customHeight="1">
      <c r="A7" s="231" t="str">
        <f>Macro!H147</f>
        <v>Zona do Euro</v>
      </c>
      <c r="B7" s="231" t="s">
        <v>679</v>
      </c>
      <c r="C7" s="232"/>
      <c r="D7" s="232"/>
      <c r="E7" s="232"/>
      <c r="F7" s="232"/>
      <c r="G7" s="232"/>
      <c r="H7" s="232"/>
      <c r="I7" s="232"/>
      <c r="J7" s="232"/>
      <c r="K7" s="232"/>
      <c r="L7" s="232"/>
      <c r="M7" s="232"/>
      <c r="N7" s="232"/>
      <c r="O7" s="232"/>
      <c r="P7" s="232">
        <v>8.2269594550283234</v>
      </c>
      <c r="Q7" s="232">
        <v>8.3565932525536599</v>
      </c>
      <c r="R7" s="232">
        <v>8.9614333712273258</v>
      </c>
      <c r="S7" s="232">
        <v>10.58068011291015</v>
      </c>
      <c r="T7" s="232">
        <v>11.739233367387508</v>
      </c>
      <c r="U7" s="232">
        <v>11.365443143135298</v>
      </c>
      <c r="V7" s="232">
        <v>11.662705019294881</v>
      </c>
      <c r="W7" s="232">
        <v>11.655883482490864</v>
      </c>
      <c r="X7" s="232">
        <v>11.19328947354721</v>
      </c>
      <c r="Y7" s="232">
        <v>10.437780244402409</v>
      </c>
      <c r="Z7" s="232">
        <v>9.4239321717964639</v>
      </c>
      <c r="AA7" s="232">
        <v>8.3475109479991367</v>
      </c>
      <c r="AB7" s="232">
        <v>8.6143242099414863</v>
      </c>
      <c r="AC7" s="232">
        <v>8.9586179408977085</v>
      </c>
      <c r="AD7" s="232">
        <v>9.2456576095857184</v>
      </c>
      <c r="AE7" s="232">
        <v>9.0202894781598371</v>
      </c>
      <c r="AF7" s="232">
        <v>8.3122224752630043</v>
      </c>
      <c r="AG7" s="232">
        <v>7.4351555749646012</v>
      </c>
      <c r="AH7" s="232">
        <v>7.4846326075953842</v>
      </c>
      <c r="AI7" s="232">
        <v>9.5365684887262958</v>
      </c>
      <c r="AJ7" s="232">
        <v>10.070377871280543</v>
      </c>
      <c r="AK7" s="232">
        <v>10.110907319399013</v>
      </c>
      <c r="AL7" s="232">
        <v>11.288737814889409</v>
      </c>
      <c r="AM7" s="232">
        <v>11.928394606334953</v>
      </c>
      <c r="AN7" s="232">
        <v>11.604803019163409</v>
      </c>
      <c r="AO7" s="232">
        <v>10.838922431012202</v>
      </c>
      <c r="AP7" s="232">
        <v>10.024004759750609</v>
      </c>
      <c r="AQ7" s="232">
        <v>9.0613038261855365</v>
      </c>
      <c r="AR7" s="232">
        <v>8.1798442275914827</v>
      </c>
      <c r="AS7" s="232">
        <v>7.5605674829726457</v>
      </c>
      <c r="AT7" s="232">
        <v>7.8401946157820506</v>
      </c>
      <c r="AU7" s="232">
        <v>7.7</v>
      </c>
      <c r="AV7" s="232">
        <v>6.7463441636214618</v>
      </c>
      <c r="AW7" s="311">
        <v>6.5455179335153213</v>
      </c>
      <c r="AX7" s="311">
        <v>6.4</v>
      </c>
      <c r="AY7" s="232">
        <v>6.2</v>
      </c>
    </row>
    <row r="8" spans="1:53" s="73" customFormat="1" ht="15" customHeight="1">
      <c r="A8" s="231" t="str">
        <f>Macro!H148</f>
        <v>India</v>
      </c>
      <c r="B8" s="231" t="s">
        <v>680</v>
      </c>
      <c r="C8" s="232"/>
      <c r="D8" s="232"/>
      <c r="E8" s="232"/>
      <c r="F8" s="232"/>
      <c r="G8" s="232"/>
      <c r="H8" s="232"/>
      <c r="I8" s="232"/>
      <c r="J8" s="232"/>
      <c r="K8" s="232"/>
      <c r="L8" s="232"/>
      <c r="M8" s="232"/>
      <c r="N8" s="232"/>
      <c r="O8" s="232"/>
      <c r="P8" s="232"/>
      <c r="Q8" s="232"/>
      <c r="R8" s="232"/>
      <c r="S8" s="232"/>
      <c r="T8" s="232">
        <v>2.14680004119873</v>
      </c>
      <c r="U8" s="232"/>
      <c r="V8" s="232"/>
      <c r="W8" s="232"/>
      <c r="X8" s="232"/>
      <c r="Y8" s="232"/>
      <c r="Z8" s="232">
        <v>2.7306001186370898</v>
      </c>
      <c r="AA8" s="232"/>
      <c r="AB8" s="232"/>
      <c r="AC8" s="232"/>
      <c r="AD8" s="232"/>
      <c r="AE8" s="232">
        <v>2.4212999343872101</v>
      </c>
      <c r="AF8" s="232"/>
      <c r="AG8" s="232"/>
      <c r="AH8" s="232"/>
      <c r="AI8" s="232"/>
      <c r="AJ8" s="232">
        <v>2.4435999393463099</v>
      </c>
      <c r="AK8" s="232"/>
      <c r="AL8" s="232">
        <v>2.6898000240325901</v>
      </c>
      <c r="AM8" s="232"/>
      <c r="AN8" s="232"/>
      <c r="AO8" s="232"/>
      <c r="AP8" s="232"/>
      <c r="AQ8" s="232"/>
      <c r="AR8" s="232">
        <v>5.3296999931335396</v>
      </c>
      <c r="AS8" s="232"/>
      <c r="AT8" s="232">
        <v>4.7</v>
      </c>
      <c r="AU8" s="232">
        <v>6.38</v>
      </c>
      <c r="AV8" s="232">
        <v>4.82</v>
      </c>
      <c r="AW8" s="311">
        <v>4.1719999999999997</v>
      </c>
      <c r="AX8" s="311">
        <v>4.2</v>
      </c>
      <c r="AY8" s="232">
        <v>4.5</v>
      </c>
    </row>
    <row r="9" spans="1:53" s="73" customFormat="1" ht="15.5">
      <c r="A9" s="231" t="str">
        <f>Macro!H150</f>
        <v>Estados Unidos</v>
      </c>
      <c r="B9" s="233" t="s">
        <v>332</v>
      </c>
      <c r="C9" s="234">
        <v>7.0999999046325701</v>
      </c>
      <c r="D9" s="234">
        <v>6.0999999046325701</v>
      </c>
      <c r="E9" s="234">
        <v>5.8000001907348597</v>
      </c>
      <c r="F9" s="234">
        <v>7.0999999046325701</v>
      </c>
      <c r="G9" s="234">
        <v>7.5999999046325701</v>
      </c>
      <c r="H9" s="234">
        <v>9.6999998092651403</v>
      </c>
      <c r="I9" s="234">
        <v>9.6000003814697301</v>
      </c>
      <c r="J9" s="234">
        <v>7.5</v>
      </c>
      <c r="K9" s="234">
        <v>7.1999998092651403</v>
      </c>
      <c r="L9" s="234">
        <v>7</v>
      </c>
      <c r="M9" s="234">
        <v>6.1999998092651403</v>
      </c>
      <c r="N9" s="234">
        <v>5.5</v>
      </c>
      <c r="O9" s="234">
        <v>5.3000001907348597</v>
      </c>
      <c r="P9" s="234">
        <v>5.5999999046325701</v>
      </c>
      <c r="Q9" s="234">
        <v>6.8000001907348597</v>
      </c>
      <c r="R9" s="234">
        <v>7.5</v>
      </c>
      <c r="S9" s="234">
        <v>6.9000000953674299</v>
      </c>
      <c r="T9" s="234">
        <v>6.1187000274658203</v>
      </c>
      <c r="U9" s="234">
        <v>5.6504001617431596</v>
      </c>
      <c r="V9" s="234">
        <v>5.4510998725891104</v>
      </c>
      <c r="W9" s="234">
        <v>5.0002999305725098</v>
      </c>
      <c r="X9" s="234">
        <v>4.5104999542236301</v>
      </c>
      <c r="Y9" s="234">
        <v>4.2188000679016104</v>
      </c>
      <c r="Z9" s="234">
        <v>3.9920001029968302</v>
      </c>
      <c r="AA9" s="234">
        <v>4.7312998771667498</v>
      </c>
      <c r="AB9" s="234">
        <v>5.7831997871398899</v>
      </c>
      <c r="AC9" s="234">
        <v>5.9886999130248997</v>
      </c>
      <c r="AD9" s="234">
        <v>5.5286002159118697</v>
      </c>
      <c r="AE9" s="234">
        <v>5.0834999084472701</v>
      </c>
      <c r="AF9" s="234">
        <v>4.6230001449584996</v>
      </c>
      <c r="AG9" s="234">
        <v>4.6220998764038104</v>
      </c>
      <c r="AH9" s="234">
        <v>5.7842001914978001</v>
      </c>
      <c r="AI9" s="234">
        <v>9.2541999816894496</v>
      </c>
      <c r="AJ9" s="234">
        <v>9.6333999633789098</v>
      </c>
      <c r="AK9" s="234">
        <v>8.9491996765136701</v>
      </c>
      <c r="AL9" s="234">
        <v>8.0693998336791992</v>
      </c>
      <c r="AM9" s="234">
        <v>7.37489986419678</v>
      </c>
      <c r="AN9" s="234">
        <v>6.1675000190734899</v>
      </c>
      <c r="AO9" s="234">
        <v>5.2800002098083496</v>
      </c>
      <c r="AP9" s="234">
        <v>4.8692002296447798</v>
      </c>
      <c r="AQ9" s="234">
        <v>4.3551998138427699</v>
      </c>
      <c r="AR9" s="234">
        <v>3.8956000804901101</v>
      </c>
      <c r="AS9" s="234">
        <v>3.66919994354248</v>
      </c>
      <c r="AT9" s="234">
        <v>8.0500000000000007</v>
      </c>
      <c r="AU9" s="234">
        <v>5.3</v>
      </c>
      <c r="AV9" s="234">
        <v>3.65</v>
      </c>
      <c r="AW9" s="312">
        <v>3.6379999999999999</v>
      </c>
      <c r="AX9" s="312">
        <v>4.0999999999999996</v>
      </c>
      <c r="AY9" s="234">
        <v>4.4000000000000004</v>
      </c>
    </row>
    <row r="10" spans="1:53">
      <c r="A10" s="158" t="str">
        <f>Macro!H155</f>
        <v>Valores em %</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BA10" s="106"/>
    </row>
    <row r="11" spans="1:53">
      <c r="A11" s="92" t="s">
        <v>681</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BA11" s="106"/>
    </row>
    <row r="12" spans="1:53" ht="39">
      <c r="A12" s="235" t="s">
        <v>684</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BA12" s="106"/>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ignoredErrors>
    <ignoredError sqref="AL3:AS3" numberStoredAsText="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N47"/>
  <sheetViews>
    <sheetView showGridLines="0" zoomScale="70" zoomScaleNormal="70" workbookViewId="0">
      <pane xSplit="2" ySplit="3" topLeftCell="HG4" activePane="bottomRight" state="frozen"/>
      <selection pane="topRight" activeCell="B13" sqref="B13"/>
      <selection pane="bottomLeft" activeCell="B13" sqref="B13"/>
      <selection pane="bottomRight" activeCell="HS18" sqref="HS18"/>
    </sheetView>
  </sheetViews>
  <sheetFormatPr defaultColWidth="9.7265625" defaultRowHeight="14.5"/>
  <cols>
    <col min="1" max="1" width="20.54296875" style="64" customWidth="1"/>
    <col min="2" max="2" width="24.1796875" style="64" bestFit="1" customWidth="1"/>
    <col min="3" max="28" width="9" style="64" customWidth="1"/>
    <col min="29" max="41" width="9" style="48" customWidth="1"/>
    <col min="42" max="65" width="9" style="64" customWidth="1"/>
    <col min="66" max="66" width="9" style="64" hidden="1" customWidth="1"/>
    <col min="67" max="152" width="9" style="64" customWidth="1"/>
    <col min="153" max="169" width="9" customWidth="1"/>
    <col min="170" max="266" width="9.7265625" style="64" customWidth="1"/>
    <col min="267" max="267" width="20.54296875" style="64" customWidth="1"/>
    <col min="268" max="268" width="28.54296875" style="64" customWidth="1"/>
    <col min="269" max="279" width="9.7265625" style="64" customWidth="1"/>
    <col min="280" max="280" width="9.54296875" style="64" customWidth="1"/>
    <col min="281" max="281" width="0.7265625" style="64" customWidth="1"/>
    <col min="282" max="283" width="11" style="64" customWidth="1"/>
    <col min="284" max="290" width="9.81640625" style="64" customWidth="1"/>
    <col min="291" max="291" width="10.54296875" style="64" customWidth="1"/>
    <col min="292" max="292" width="10.81640625" style="64" customWidth="1"/>
    <col min="293" max="293" width="9.7265625" style="64" customWidth="1"/>
    <col min="294" max="294" width="1" style="64" customWidth="1"/>
    <col min="295" max="295" width="11" style="64" customWidth="1"/>
    <col min="296" max="296" width="9.81640625" style="64" customWidth="1"/>
    <col min="297" max="297" width="10.54296875" style="64" customWidth="1"/>
    <col min="298" max="305" width="9.81640625" style="64" customWidth="1"/>
    <col min="306" max="306" width="9.7265625" style="64" customWidth="1"/>
    <col min="307" max="307" width="1.1796875" style="64" customWidth="1"/>
    <col min="308" max="309" width="9.7265625" style="64" customWidth="1"/>
    <col min="310" max="311" width="9.81640625" style="64" customWidth="1"/>
    <col min="312" max="312" width="9.7265625" style="64" customWidth="1"/>
    <col min="313" max="313" width="9.81640625" style="64" customWidth="1"/>
    <col min="314" max="316" width="9.7265625" style="64" customWidth="1"/>
    <col min="317" max="317" width="9.81640625" style="64" customWidth="1"/>
    <col min="318" max="326" width="11" style="64" customWidth="1"/>
    <col min="327" max="329" width="13.54296875" style="64" customWidth="1"/>
    <col min="330" max="331" width="11" style="64" customWidth="1"/>
    <col min="332" max="332" width="1.26953125" style="64" customWidth="1"/>
    <col min="333" max="371" width="11" style="64" customWidth="1"/>
    <col min="372" max="372" width="9.81640625" style="64" customWidth="1"/>
    <col min="373" max="377" width="11" style="64" customWidth="1"/>
    <col min="378" max="379" width="13.81640625" style="64" customWidth="1"/>
    <col min="380" max="393" width="10" style="64" customWidth="1"/>
    <col min="394" max="394" width="8.7265625" style="64" customWidth="1"/>
    <col min="395" max="401" width="12.7265625" style="64" customWidth="1"/>
    <col min="402" max="402" width="1.26953125" style="64" customWidth="1"/>
    <col min="403" max="403" width="7.453125" style="64" customWidth="1"/>
    <col min="404" max="404" width="13" style="64" customWidth="1"/>
    <col min="405" max="415" width="12.7265625" style="64" customWidth="1"/>
    <col min="416" max="416" width="26.1796875" style="64" customWidth="1"/>
    <col min="417" max="522" width="9.7265625" style="64" customWidth="1"/>
    <col min="523" max="523" width="20.54296875" style="64" customWidth="1"/>
    <col min="524" max="524" width="28.54296875" style="64" customWidth="1"/>
    <col min="525" max="535" width="9.7265625" style="64" customWidth="1"/>
    <col min="536" max="536" width="9.54296875" style="64" customWidth="1"/>
    <col min="537" max="537" width="0.7265625" style="64" customWidth="1"/>
    <col min="538" max="539" width="11" style="64" customWidth="1"/>
    <col min="540" max="546" width="9.81640625" style="64" customWidth="1"/>
    <col min="547" max="547" width="10.54296875" style="64" customWidth="1"/>
    <col min="548" max="548" width="10.81640625" style="64" customWidth="1"/>
    <col min="549" max="549" width="9.7265625" style="64" customWidth="1"/>
    <col min="550" max="550" width="1" style="64" customWidth="1"/>
    <col min="551" max="551" width="11" style="64" customWidth="1"/>
    <col min="552" max="552" width="9.81640625" style="64" customWidth="1"/>
    <col min="553" max="553" width="10.54296875" style="64" customWidth="1"/>
    <col min="554" max="561" width="9.81640625" style="64" customWidth="1"/>
    <col min="562" max="562" width="9.7265625" style="64" customWidth="1"/>
    <col min="563" max="563" width="1.1796875" style="64" customWidth="1"/>
    <col min="564" max="565" width="9.7265625" style="64" customWidth="1"/>
    <col min="566" max="567" width="9.81640625" style="64" customWidth="1"/>
    <col min="568" max="568" width="9.7265625" style="64" customWidth="1"/>
    <col min="569" max="569" width="9.81640625" style="64" customWidth="1"/>
    <col min="570" max="572" width="9.7265625" style="64" customWidth="1"/>
    <col min="573" max="573" width="9.81640625" style="64" customWidth="1"/>
    <col min="574" max="582" width="11" style="64" customWidth="1"/>
    <col min="583" max="585" width="13.54296875" style="64" customWidth="1"/>
    <col min="586" max="587" width="11" style="64" customWidth="1"/>
    <col min="588" max="588" width="1.26953125" style="64" customWidth="1"/>
    <col min="589" max="627" width="11" style="64" customWidth="1"/>
    <col min="628" max="628" width="9.81640625" style="64" customWidth="1"/>
    <col min="629" max="633" width="11" style="64" customWidth="1"/>
    <col min="634" max="635" width="13.81640625" style="64" customWidth="1"/>
    <col min="636" max="649" width="10" style="64" customWidth="1"/>
    <col min="650" max="650" width="8.7265625" style="64" customWidth="1"/>
    <col min="651" max="657" width="12.7265625" style="64" customWidth="1"/>
    <col min="658" max="658" width="1.26953125" style="64" customWidth="1"/>
    <col min="659" max="659" width="7.453125" style="64" customWidth="1"/>
    <col min="660" max="660" width="13" style="64" customWidth="1"/>
    <col min="661" max="671" width="12.7265625" style="64" customWidth="1"/>
    <col min="672" max="672" width="26.1796875" style="64" customWidth="1"/>
    <col min="673" max="778" width="9.7265625" style="64" customWidth="1"/>
    <col min="779" max="779" width="20.54296875" style="64" customWidth="1"/>
    <col min="780" max="780" width="28.54296875" style="64" customWidth="1"/>
    <col min="781" max="791" width="9.7265625" style="64" customWidth="1"/>
    <col min="792" max="792" width="9.54296875" style="64" customWidth="1"/>
    <col min="793" max="793" width="0.7265625" style="64" customWidth="1"/>
    <col min="794" max="795" width="11" style="64" customWidth="1"/>
    <col min="796" max="802" width="9.81640625" style="64" customWidth="1"/>
    <col min="803" max="803" width="10.54296875" style="64" customWidth="1"/>
    <col min="804" max="804" width="10.81640625" style="64" customWidth="1"/>
    <col min="805" max="805" width="9.7265625" style="64" customWidth="1"/>
    <col min="806" max="806" width="1" style="64" customWidth="1"/>
    <col min="807" max="807" width="11" style="64" customWidth="1"/>
    <col min="808" max="808" width="9.81640625" style="64" customWidth="1"/>
    <col min="809" max="809" width="10.54296875" style="64" customWidth="1"/>
    <col min="810" max="817" width="9.81640625" style="64" customWidth="1"/>
    <col min="818" max="818" width="9.7265625" style="64" customWidth="1"/>
    <col min="819" max="819" width="1.1796875" style="64" customWidth="1"/>
    <col min="820" max="821" width="9.7265625" style="64" customWidth="1"/>
    <col min="822" max="823" width="9.81640625" style="64" customWidth="1"/>
    <col min="824" max="824" width="9.7265625" style="64" customWidth="1"/>
    <col min="825" max="825" width="9.81640625" style="64" customWidth="1"/>
    <col min="826" max="828" width="9.7265625" style="64" customWidth="1"/>
    <col min="829" max="829" width="9.81640625" style="64" customWidth="1"/>
    <col min="830" max="838" width="11" style="64" customWidth="1"/>
    <col min="839" max="841" width="13.54296875" style="64" customWidth="1"/>
    <col min="842" max="843" width="11" style="64" customWidth="1"/>
    <col min="844" max="844" width="1.26953125" style="64" customWidth="1"/>
    <col min="845" max="883" width="11" style="64" customWidth="1"/>
    <col min="884" max="884" width="9.81640625" style="64" customWidth="1"/>
    <col min="885" max="889" width="11" style="64" customWidth="1"/>
    <col min="890" max="891" width="13.81640625" style="64" customWidth="1"/>
    <col min="892" max="905" width="10" style="64" customWidth="1"/>
    <col min="906" max="906" width="8.7265625" style="64" customWidth="1"/>
    <col min="907" max="913" width="12.7265625" style="64" customWidth="1"/>
    <col min="914" max="914" width="1.26953125" style="64" customWidth="1"/>
    <col min="915" max="915" width="7.453125" style="64" customWidth="1"/>
    <col min="916" max="916" width="13" style="64" customWidth="1"/>
    <col min="917" max="927" width="12.7265625" style="64" customWidth="1"/>
    <col min="928" max="928" width="26.1796875" style="64" customWidth="1"/>
    <col min="929" max="1034" width="9.7265625" style="64" customWidth="1"/>
    <col min="1035" max="1035" width="20.54296875" style="64" customWidth="1"/>
    <col min="1036" max="1036" width="28.54296875" style="64" customWidth="1"/>
    <col min="1037" max="1047" width="9.7265625" style="64" customWidth="1"/>
    <col min="1048" max="1048" width="9.54296875" style="64" customWidth="1"/>
    <col min="1049" max="1049" width="0.7265625" style="64" customWidth="1"/>
    <col min="1050" max="1051" width="11" style="64" customWidth="1"/>
    <col min="1052" max="1058" width="9.81640625" style="64" customWidth="1"/>
    <col min="1059" max="1059" width="10.54296875" style="64" customWidth="1"/>
    <col min="1060" max="1060" width="10.81640625" style="64" customWidth="1"/>
    <col min="1061" max="1061" width="9.7265625" style="64" customWidth="1"/>
    <col min="1062" max="1062" width="1" style="64" customWidth="1"/>
    <col min="1063" max="1063" width="11" style="64" customWidth="1"/>
    <col min="1064" max="1064" width="9.81640625" style="64" customWidth="1"/>
    <col min="1065" max="1065" width="10.54296875" style="64" customWidth="1"/>
    <col min="1066" max="1073" width="9.81640625" style="64" customWidth="1"/>
    <col min="1074" max="1074" width="9.7265625" style="64" customWidth="1"/>
    <col min="1075" max="1075" width="1.1796875" style="64" customWidth="1"/>
    <col min="1076" max="1077" width="9.7265625" style="64" customWidth="1"/>
    <col min="1078" max="1079" width="9.81640625" style="64" customWidth="1"/>
    <col min="1080" max="1080" width="9.7265625" style="64" customWidth="1"/>
    <col min="1081" max="1081" width="9.81640625" style="64" customWidth="1"/>
    <col min="1082" max="1084" width="9.7265625" style="64" customWidth="1"/>
    <col min="1085" max="1085" width="9.81640625" style="64" customWidth="1"/>
    <col min="1086" max="1094" width="11" style="64" customWidth="1"/>
    <col min="1095" max="1097" width="13.54296875" style="64" customWidth="1"/>
    <col min="1098" max="1099" width="11" style="64" customWidth="1"/>
    <col min="1100" max="1100" width="1.26953125" style="64" customWidth="1"/>
    <col min="1101" max="1139" width="11" style="64" customWidth="1"/>
    <col min="1140" max="1140" width="9.81640625" style="64" customWidth="1"/>
    <col min="1141" max="1145" width="11" style="64" customWidth="1"/>
    <col min="1146" max="1147" width="13.81640625" style="64" customWidth="1"/>
    <col min="1148" max="1161" width="10" style="64" customWidth="1"/>
    <col min="1162" max="1162" width="8.7265625" style="64" customWidth="1"/>
    <col min="1163" max="1169" width="12.7265625" style="64" customWidth="1"/>
    <col min="1170" max="1170" width="1.26953125" style="64" customWidth="1"/>
    <col min="1171" max="1171" width="7.453125" style="64" customWidth="1"/>
    <col min="1172" max="1172" width="13" style="64" customWidth="1"/>
    <col min="1173" max="1183" width="12.7265625" style="64" customWidth="1"/>
    <col min="1184" max="1184" width="26.1796875" style="64" customWidth="1"/>
    <col min="1185" max="1290" width="9.7265625" style="64" customWidth="1"/>
    <col min="1291" max="1291" width="20.54296875" style="64" customWidth="1"/>
    <col min="1292" max="1292" width="28.54296875" style="64" customWidth="1"/>
    <col min="1293" max="1303" width="9.7265625" style="64" customWidth="1"/>
    <col min="1304" max="1304" width="9.54296875" style="64" customWidth="1"/>
    <col min="1305" max="1305" width="0.7265625" style="64" customWidth="1"/>
    <col min="1306" max="1307" width="11" style="64" customWidth="1"/>
    <col min="1308" max="1314" width="9.81640625" style="64" customWidth="1"/>
    <col min="1315" max="1315" width="10.54296875" style="64" customWidth="1"/>
    <col min="1316" max="1316" width="10.81640625" style="64" customWidth="1"/>
    <col min="1317" max="1317" width="9.7265625" style="64" customWidth="1"/>
    <col min="1318" max="1318" width="1" style="64" customWidth="1"/>
    <col min="1319" max="1319" width="11" style="64" customWidth="1"/>
    <col min="1320" max="1320" width="9.81640625" style="64" customWidth="1"/>
    <col min="1321" max="1321" width="10.54296875" style="64" customWidth="1"/>
    <col min="1322" max="1329" width="9.81640625" style="64" customWidth="1"/>
    <col min="1330" max="1330" width="9.7265625" style="64" customWidth="1"/>
    <col min="1331" max="1331" width="1.1796875" style="64" customWidth="1"/>
    <col min="1332" max="1333" width="9.7265625" style="64" customWidth="1"/>
    <col min="1334" max="1335" width="9.81640625" style="64" customWidth="1"/>
    <col min="1336" max="1336" width="9.7265625" style="64" customWidth="1"/>
    <col min="1337" max="1337" width="9.81640625" style="64" customWidth="1"/>
    <col min="1338" max="1340" width="9.7265625" style="64" customWidth="1"/>
    <col min="1341" max="1341" width="9.81640625" style="64" customWidth="1"/>
    <col min="1342" max="1350" width="11" style="64" customWidth="1"/>
    <col min="1351" max="1353" width="13.54296875" style="64" customWidth="1"/>
    <col min="1354" max="1355" width="11" style="64" customWidth="1"/>
    <col min="1356" max="1356" width="1.26953125" style="64" customWidth="1"/>
    <col min="1357" max="1395" width="11" style="64" customWidth="1"/>
    <col min="1396" max="1396" width="9.81640625" style="64" customWidth="1"/>
    <col min="1397" max="1401" width="11" style="64" customWidth="1"/>
    <col min="1402" max="1403" width="13.81640625" style="64" customWidth="1"/>
    <col min="1404" max="1417" width="10" style="64" customWidth="1"/>
    <col min="1418" max="1418" width="8.7265625" style="64" customWidth="1"/>
    <col min="1419" max="1425" width="12.7265625" style="64" customWidth="1"/>
    <col min="1426" max="1426" width="1.26953125" style="64" customWidth="1"/>
    <col min="1427" max="1427" width="7.453125" style="64" customWidth="1"/>
    <col min="1428" max="1428" width="13" style="64" customWidth="1"/>
    <col min="1429" max="1439" width="12.7265625" style="64" customWidth="1"/>
    <col min="1440" max="1440" width="26.1796875" style="64" customWidth="1"/>
    <col min="1441" max="1546" width="9.7265625" style="64" customWidth="1"/>
    <col min="1547" max="1547" width="20.54296875" style="64" customWidth="1"/>
    <col min="1548" max="1548" width="28.54296875" style="64" customWidth="1"/>
    <col min="1549" max="1559" width="9.7265625" style="64" customWidth="1"/>
    <col min="1560" max="1560" width="9.54296875" style="64" customWidth="1"/>
    <col min="1561" max="1561" width="0.7265625" style="64" customWidth="1"/>
    <col min="1562" max="1563" width="11" style="64" customWidth="1"/>
    <col min="1564" max="1570" width="9.81640625" style="64" customWidth="1"/>
    <col min="1571" max="1571" width="10.54296875" style="64" customWidth="1"/>
    <col min="1572" max="1572" width="10.81640625" style="64" customWidth="1"/>
    <col min="1573" max="1573" width="9.7265625" style="64" customWidth="1"/>
    <col min="1574" max="1574" width="1" style="64" customWidth="1"/>
    <col min="1575" max="1575" width="11" style="64" customWidth="1"/>
    <col min="1576" max="1576" width="9.81640625" style="64" customWidth="1"/>
    <col min="1577" max="1577" width="10.54296875" style="64" customWidth="1"/>
    <col min="1578" max="1585" width="9.81640625" style="64" customWidth="1"/>
    <col min="1586" max="1586" width="9.7265625" style="64" customWidth="1"/>
    <col min="1587" max="1587" width="1.1796875" style="64" customWidth="1"/>
    <col min="1588" max="1589" width="9.7265625" style="64" customWidth="1"/>
    <col min="1590" max="1591" width="9.81640625" style="64" customWidth="1"/>
    <col min="1592" max="1592" width="9.7265625" style="64" customWidth="1"/>
    <col min="1593" max="1593" width="9.81640625" style="64" customWidth="1"/>
    <col min="1594" max="1596" width="9.7265625" style="64" customWidth="1"/>
    <col min="1597" max="1597" width="9.81640625" style="64" customWidth="1"/>
    <col min="1598" max="1606" width="11" style="64" customWidth="1"/>
    <col min="1607" max="1609" width="13.54296875" style="64" customWidth="1"/>
    <col min="1610" max="1611" width="11" style="64" customWidth="1"/>
    <col min="1612" max="1612" width="1.26953125" style="64" customWidth="1"/>
    <col min="1613" max="1651" width="11" style="64" customWidth="1"/>
    <col min="1652" max="1652" width="9.81640625" style="64" customWidth="1"/>
    <col min="1653" max="1657" width="11" style="64" customWidth="1"/>
    <col min="1658" max="1659" width="13.81640625" style="64" customWidth="1"/>
    <col min="1660" max="1673" width="10" style="64" customWidth="1"/>
    <col min="1674" max="1674" width="8.7265625" style="64" customWidth="1"/>
    <col min="1675" max="1681" width="12.7265625" style="64" customWidth="1"/>
    <col min="1682" max="1682" width="1.26953125" style="64" customWidth="1"/>
    <col min="1683" max="1683" width="7.453125" style="64" customWidth="1"/>
    <col min="1684" max="1684" width="13" style="64" customWidth="1"/>
    <col min="1685" max="1695" width="12.7265625" style="64" customWidth="1"/>
    <col min="1696" max="1696" width="26.1796875" style="64" customWidth="1"/>
    <col min="1697" max="1802" width="9.7265625" style="64" customWidth="1"/>
    <col min="1803" max="1803" width="20.54296875" style="64" customWidth="1"/>
    <col min="1804" max="1804" width="28.54296875" style="64" customWidth="1"/>
    <col min="1805" max="1815" width="9.7265625" style="64" customWidth="1"/>
    <col min="1816" max="1816" width="9.54296875" style="64" customWidth="1"/>
    <col min="1817" max="1817" width="0.7265625" style="64" customWidth="1"/>
    <col min="1818" max="1819" width="11" style="64" customWidth="1"/>
    <col min="1820" max="1826" width="9.81640625" style="64" customWidth="1"/>
    <col min="1827" max="1827" width="10.54296875" style="64" customWidth="1"/>
    <col min="1828" max="1828" width="10.81640625" style="64" customWidth="1"/>
    <col min="1829" max="1829" width="9.7265625" style="64" customWidth="1"/>
    <col min="1830" max="1830" width="1" style="64" customWidth="1"/>
    <col min="1831" max="1831" width="11" style="64" customWidth="1"/>
    <col min="1832" max="1832" width="9.81640625" style="64" customWidth="1"/>
    <col min="1833" max="1833" width="10.54296875" style="64" customWidth="1"/>
    <col min="1834" max="1841" width="9.81640625" style="64" customWidth="1"/>
    <col min="1842" max="1842" width="9.7265625" style="64" customWidth="1"/>
    <col min="1843" max="1843" width="1.1796875" style="64" customWidth="1"/>
    <col min="1844" max="1845" width="9.7265625" style="64" customWidth="1"/>
    <col min="1846" max="1847" width="9.81640625" style="64" customWidth="1"/>
    <col min="1848" max="1848" width="9.7265625" style="64" customWidth="1"/>
    <col min="1849" max="1849" width="9.81640625" style="64" customWidth="1"/>
    <col min="1850" max="1852" width="9.7265625" style="64" customWidth="1"/>
    <col min="1853" max="1853" width="9.81640625" style="64" customWidth="1"/>
    <col min="1854" max="1862" width="11" style="64" customWidth="1"/>
    <col min="1863" max="1865" width="13.54296875" style="64" customWidth="1"/>
    <col min="1866" max="1867" width="11" style="64" customWidth="1"/>
    <col min="1868" max="1868" width="1.26953125" style="64" customWidth="1"/>
    <col min="1869" max="1907" width="11" style="64" customWidth="1"/>
    <col min="1908" max="1908" width="9.81640625" style="64" customWidth="1"/>
    <col min="1909" max="1913" width="11" style="64" customWidth="1"/>
    <col min="1914" max="1915" width="13.81640625" style="64" customWidth="1"/>
    <col min="1916" max="1929" width="10" style="64" customWidth="1"/>
    <col min="1930" max="1930" width="8.7265625" style="64" customWidth="1"/>
    <col min="1931" max="1937" width="12.7265625" style="64" customWidth="1"/>
    <col min="1938" max="1938" width="1.26953125" style="64" customWidth="1"/>
    <col min="1939" max="1939" width="7.453125" style="64" customWidth="1"/>
    <col min="1940" max="1940" width="13" style="64" customWidth="1"/>
    <col min="1941" max="1951" width="12.7265625" style="64" customWidth="1"/>
    <col min="1952" max="1952" width="26.1796875" style="64" customWidth="1"/>
    <col min="1953" max="2058" width="9.7265625" style="64" customWidth="1"/>
    <col min="2059" max="2059" width="20.54296875" style="64" customWidth="1"/>
    <col min="2060" max="2060" width="28.54296875" style="64" customWidth="1"/>
    <col min="2061" max="2071" width="9.7265625" style="64" customWidth="1"/>
    <col min="2072" max="2072" width="9.54296875" style="64" customWidth="1"/>
    <col min="2073" max="2073" width="0.7265625" style="64" customWidth="1"/>
    <col min="2074" max="2075" width="11" style="64" customWidth="1"/>
    <col min="2076" max="2082" width="9.81640625" style="64" customWidth="1"/>
    <col min="2083" max="2083" width="10.54296875" style="64" customWidth="1"/>
    <col min="2084" max="2084" width="10.81640625" style="64" customWidth="1"/>
    <col min="2085" max="2085" width="9.7265625" style="64" customWidth="1"/>
    <col min="2086" max="2086" width="1" style="64" customWidth="1"/>
    <col min="2087" max="2087" width="11" style="64" customWidth="1"/>
    <col min="2088" max="2088" width="9.81640625" style="64" customWidth="1"/>
    <col min="2089" max="2089" width="10.54296875" style="64" customWidth="1"/>
    <col min="2090" max="2097" width="9.81640625" style="64" customWidth="1"/>
    <col min="2098" max="2098" width="9.7265625" style="64" customWidth="1"/>
    <col min="2099" max="2099" width="1.1796875" style="64" customWidth="1"/>
    <col min="2100" max="2101" width="9.7265625" style="64" customWidth="1"/>
    <col min="2102" max="2103" width="9.81640625" style="64" customWidth="1"/>
    <col min="2104" max="2104" width="9.7265625" style="64" customWidth="1"/>
    <col min="2105" max="2105" width="9.81640625" style="64" customWidth="1"/>
    <col min="2106" max="2108" width="9.7265625" style="64" customWidth="1"/>
    <col min="2109" max="2109" width="9.81640625" style="64" customWidth="1"/>
    <col min="2110" max="2118" width="11" style="64" customWidth="1"/>
    <col min="2119" max="2121" width="13.54296875" style="64" customWidth="1"/>
    <col min="2122" max="2123" width="11" style="64" customWidth="1"/>
    <col min="2124" max="2124" width="1.26953125" style="64" customWidth="1"/>
    <col min="2125" max="2163" width="11" style="64" customWidth="1"/>
    <col min="2164" max="2164" width="9.81640625" style="64" customWidth="1"/>
    <col min="2165" max="2169" width="11" style="64" customWidth="1"/>
    <col min="2170" max="2171" width="13.81640625" style="64" customWidth="1"/>
    <col min="2172" max="2185" width="10" style="64" customWidth="1"/>
    <col min="2186" max="2186" width="8.7265625" style="64" customWidth="1"/>
    <col min="2187" max="2193" width="12.7265625" style="64" customWidth="1"/>
    <col min="2194" max="2194" width="1.26953125" style="64" customWidth="1"/>
    <col min="2195" max="2195" width="7.453125" style="64" customWidth="1"/>
    <col min="2196" max="2196" width="13" style="64" customWidth="1"/>
    <col min="2197" max="2207" width="12.7265625" style="64" customWidth="1"/>
    <col min="2208" max="2208" width="26.1796875" style="64" customWidth="1"/>
    <col min="2209" max="2314" width="9.7265625" style="64" customWidth="1"/>
    <col min="2315" max="2315" width="20.54296875" style="64" customWidth="1"/>
    <col min="2316" max="2316" width="28.54296875" style="64" customWidth="1"/>
    <col min="2317" max="2327" width="9.7265625" style="64" customWidth="1"/>
    <col min="2328" max="2328" width="9.54296875" style="64" customWidth="1"/>
    <col min="2329" max="2329" width="0.7265625" style="64" customWidth="1"/>
    <col min="2330" max="2331" width="11" style="64" customWidth="1"/>
    <col min="2332" max="2338" width="9.81640625" style="64" customWidth="1"/>
    <col min="2339" max="2339" width="10.54296875" style="64" customWidth="1"/>
    <col min="2340" max="2340" width="10.81640625" style="64" customWidth="1"/>
    <col min="2341" max="2341" width="9.7265625" style="64" customWidth="1"/>
    <col min="2342" max="2342" width="1" style="64" customWidth="1"/>
    <col min="2343" max="2343" width="11" style="64" customWidth="1"/>
    <col min="2344" max="2344" width="9.81640625" style="64" customWidth="1"/>
    <col min="2345" max="2345" width="10.54296875" style="64" customWidth="1"/>
    <col min="2346" max="2353" width="9.81640625" style="64" customWidth="1"/>
    <col min="2354" max="2354" width="9.7265625" style="64" customWidth="1"/>
    <col min="2355" max="2355" width="1.1796875" style="64" customWidth="1"/>
    <col min="2356" max="2357" width="9.7265625" style="64" customWidth="1"/>
    <col min="2358" max="2359" width="9.81640625" style="64" customWidth="1"/>
    <col min="2360" max="2360" width="9.7265625" style="64" customWidth="1"/>
    <col min="2361" max="2361" width="9.81640625" style="64" customWidth="1"/>
    <col min="2362" max="2364" width="9.7265625" style="64" customWidth="1"/>
    <col min="2365" max="2365" width="9.81640625" style="64" customWidth="1"/>
    <col min="2366" max="2374" width="11" style="64" customWidth="1"/>
    <col min="2375" max="2377" width="13.54296875" style="64" customWidth="1"/>
    <col min="2378" max="2379" width="11" style="64" customWidth="1"/>
    <col min="2380" max="2380" width="1.26953125" style="64" customWidth="1"/>
    <col min="2381" max="2419" width="11" style="64" customWidth="1"/>
    <col min="2420" max="2420" width="9.81640625" style="64" customWidth="1"/>
    <col min="2421" max="2425" width="11" style="64" customWidth="1"/>
    <col min="2426" max="2427" width="13.81640625" style="64" customWidth="1"/>
    <col min="2428" max="2441" width="10" style="64" customWidth="1"/>
    <col min="2442" max="2442" width="8.7265625" style="64" customWidth="1"/>
    <col min="2443" max="2449" width="12.7265625" style="64" customWidth="1"/>
    <col min="2450" max="2450" width="1.26953125" style="64" customWidth="1"/>
    <col min="2451" max="2451" width="7.453125" style="64" customWidth="1"/>
    <col min="2452" max="2452" width="13" style="64" customWidth="1"/>
    <col min="2453" max="2463" width="12.7265625" style="64" customWidth="1"/>
    <col min="2464" max="2464" width="26.1796875" style="64" customWidth="1"/>
    <col min="2465" max="2570" width="9.7265625" style="64" customWidth="1"/>
    <col min="2571" max="2571" width="20.54296875" style="64" customWidth="1"/>
    <col min="2572" max="2572" width="28.54296875" style="64" customWidth="1"/>
    <col min="2573" max="2583" width="9.7265625" style="64" customWidth="1"/>
    <col min="2584" max="2584" width="9.54296875" style="64" customWidth="1"/>
    <col min="2585" max="2585" width="0.7265625" style="64" customWidth="1"/>
    <col min="2586" max="2587" width="11" style="64" customWidth="1"/>
    <col min="2588" max="2594" width="9.81640625" style="64" customWidth="1"/>
    <col min="2595" max="2595" width="10.54296875" style="64" customWidth="1"/>
    <col min="2596" max="2596" width="10.81640625" style="64" customWidth="1"/>
    <col min="2597" max="2597" width="9.7265625" style="64" customWidth="1"/>
    <col min="2598" max="2598" width="1" style="64" customWidth="1"/>
    <col min="2599" max="2599" width="11" style="64" customWidth="1"/>
    <col min="2600" max="2600" width="9.81640625" style="64" customWidth="1"/>
    <col min="2601" max="2601" width="10.54296875" style="64" customWidth="1"/>
    <col min="2602" max="2609" width="9.81640625" style="64" customWidth="1"/>
    <col min="2610" max="2610" width="9.7265625" style="64" customWidth="1"/>
    <col min="2611" max="2611" width="1.1796875" style="64" customWidth="1"/>
    <col min="2612" max="2613" width="9.7265625" style="64" customWidth="1"/>
    <col min="2614" max="2615" width="9.81640625" style="64" customWidth="1"/>
    <col min="2616" max="2616" width="9.7265625" style="64" customWidth="1"/>
    <col min="2617" max="2617" width="9.81640625" style="64" customWidth="1"/>
    <col min="2618" max="2620" width="9.7265625" style="64" customWidth="1"/>
    <col min="2621" max="2621" width="9.81640625" style="64" customWidth="1"/>
    <col min="2622" max="2630" width="11" style="64" customWidth="1"/>
    <col min="2631" max="2633" width="13.54296875" style="64" customWidth="1"/>
    <col min="2634" max="2635" width="11" style="64" customWidth="1"/>
    <col min="2636" max="2636" width="1.26953125" style="64" customWidth="1"/>
    <col min="2637" max="2675" width="11" style="64" customWidth="1"/>
    <col min="2676" max="2676" width="9.81640625" style="64" customWidth="1"/>
    <col min="2677" max="2681" width="11" style="64" customWidth="1"/>
    <col min="2682" max="2683" width="13.81640625" style="64" customWidth="1"/>
    <col min="2684" max="2697" width="10" style="64" customWidth="1"/>
    <col min="2698" max="2698" width="8.7265625" style="64" customWidth="1"/>
    <col min="2699" max="2705" width="12.7265625" style="64" customWidth="1"/>
    <col min="2706" max="2706" width="1.26953125" style="64" customWidth="1"/>
    <col min="2707" max="2707" width="7.453125" style="64" customWidth="1"/>
    <col min="2708" max="2708" width="13" style="64" customWidth="1"/>
    <col min="2709" max="2719" width="12.7265625" style="64" customWidth="1"/>
    <col min="2720" max="2720" width="26.1796875" style="64" customWidth="1"/>
    <col min="2721" max="2826" width="9.7265625" style="64" customWidth="1"/>
    <col min="2827" max="2827" width="20.54296875" style="64" customWidth="1"/>
    <col min="2828" max="2828" width="28.54296875" style="64" customWidth="1"/>
    <col min="2829" max="2839" width="9.7265625" style="64" customWidth="1"/>
    <col min="2840" max="2840" width="9.54296875" style="64" customWidth="1"/>
    <col min="2841" max="2841" width="0.7265625" style="64" customWidth="1"/>
    <col min="2842" max="2843" width="11" style="64" customWidth="1"/>
    <col min="2844" max="2850" width="9.81640625" style="64" customWidth="1"/>
    <col min="2851" max="2851" width="10.54296875" style="64" customWidth="1"/>
    <col min="2852" max="2852" width="10.81640625" style="64" customWidth="1"/>
    <col min="2853" max="2853" width="9.7265625" style="64" customWidth="1"/>
    <col min="2854" max="2854" width="1" style="64" customWidth="1"/>
    <col min="2855" max="2855" width="11" style="64" customWidth="1"/>
    <col min="2856" max="2856" width="9.81640625" style="64" customWidth="1"/>
    <col min="2857" max="2857" width="10.54296875" style="64" customWidth="1"/>
    <col min="2858" max="2865" width="9.81640625" style="64" customWidth="1"/>
    <col min="2866" max="2866" width="9.7265625" style="64" customWidth="1"/>
    <col min="2867" max="2867" width="1.1796875" style="64" customWidth="1"/>
    <col min="2868" max="2869" width="9.7265625" style="64" customWidth="1"/>
    <col min="2870" max="2871" width="9.81640625" style="64" customWidth="1"/>
    <col min="2872" max="2872" width="9.7265625" style="64" customWidth="1"/>
    <col min="2873" max="2873" width="9.81640625" style="64" customWidth="1"/>
    <col min="2874" max="2876" width="9.7265625" style="64" customWidth="1"/>
    <col min="2877" max="2877" width="9.81640625" style="64" customWidth="1"/>
    <col min="2878" max="2886" width="11" style="64" customWidth="1"/>
    <col min="2887" max="2889" width="13.54296875" style="64" customWidth="1"/>
    <col min="2890" max="2891" width="11" style="64" customWidth="1"/>
    <col min="2892" max="2892" width="1.26953125" style="64" customWidth="1"/>
    <col min="2893" max="2931" width="11" style="64" customWidth="1"/>
    <col min="2932" max="2932" width="9.81640625" style="64" customWidth="1"/>
    <col min="2933" max="2937" width="11" style="64" customWidth="1"/>
    <col min="2938" max="2939" width="13.81640625" style="64" customWidth="1"/>
    <col min="2940" max="2953" width="10" style="64" customWidth="1"/>
    <col min="2954" max="2954" width="8.7265625" style="64" customWidth="1"/>
    <col min="2955" max="2961" width="12.7265625" style="64" customWidth="1"/>
    <col min="2962" max="2962" width="1.26953125" style="64" customWidth="1"/>
    <col min="2963" max="2963" width="7.453125" style="64" customWidth="1"/>
    <col min="2964" max="2964" width="13" style="64" customWidth="1"/>
    <col min="2965" max="2975" width="12.7265625" style="64" customWidth="1"/>
    <col min="2976" max="2976" width="26.1796875" style="64" customWidth="1"/>
    <col min="2977" max="3082" width="9.7265625" style="64" customWidth="1"/>
    <col min="3083" max="3083" width="20.54296875" style="64" customWidth="1"/>
    <col min="3084" max="3084" width="28.54296875" style="64" customWidth="1"/>
    <col min="3085" max="3095" width="9.7265625" style="64" customWidth="1"/>
    <col min="3096" max="3096" width="9.54296875" style="64" customWidth="1"/>
    <col min="3097" max="3097" width="0.7265625" style="64" customWidth="1"/>
    <col min="3098" max="3099" width="11" style="64" customWidth="1"/>
    <col min="3100" max="3106" width="9.81640625" style="64" customWidth="1"/>
    <col min="3107" max="3107" width="10.54296875" style="64" customWidth="1"/>
    <col min="3108" max="3108" width="10.81640625" style="64" customWidth="1"/>
    <col min="3109" max="3109" width="9.7265625" style="64" customWidth="1"/>
    <col min="3110" max="3110" width="1" style="64" customWidth="1"/>
    <col min="3111" max="3111" width="11" style="64" customWidth="1"/>
    <col min="3112" max="3112" width="9.81640625" style="64" customWidth="1"/>
    <col min="3113" max="3113" width="10.54296875" style="64" customWidth="1"/>
    <col min="3114" max="3121" width="9.81640625" style="64" customWidth="1"/>
    <col min="3122" max="3122" width="9.7265625" style="64" customWidth="1"/>
    <col min="3123" max="3123" width="1.1796875" style="64" customWidth="1"/>
    <col min="3124" max="3125" width="9.7265625" style="64" customWidth="1"/>
    <col min="3126" max="3127" width="9.81640625" style="64" customWidth="1"/>
    <col min="3128" max="3128" width="9.7265625" style="64" customWidth="1"/>
    <col min="3129" max="3129" width="9.81640625" style="64" customWidth="1"/>
    <col min="3130" max="3132" width="9.7265625" style="64" customWidth="1"/>
    <col min="3133" max="3133" width="9.81640625" style="64" customWidth="1"/>
    <col min="3134" max="3142" width="11" style="64" customWidth="1"/>
    <col min="3143" max="3145" width="13.54296875" style="64" customWidth="1"/>
    <col min="3146" max="3147" width="11" style="64" customWidth="1"/>
    <col min="3148" max="3148" width="1.26953125" style="64" customWidth="1"/>
    <col min="3149" max="3187" width="11" style="64" customWidth="1"/>
    <col min="3188" max="3188" width="9.81640625" style="64" customWidth="1"/>
    <col min="3189" max="3193" width="11" style="64" customWidth="1"/>
    <col min="3194" max="3195" width="13.81640625" style="64" customWidth="1"/>
    <col min="3196" max="3209" width="10" style="64" customWidth="1"/>
    <col min="3210" max="3210" width="8.7265625" style="64" customWidth="1"/>
    <col min="3211" max="3217" width="12.7265625" style="64" customWidth="1"/>
    <col min="3218" max="3218" width="1.26953125" style="64" customWidth="1"/>
    <col min="3219" max="3219" width="7.453125" style="64" customWidth="1"/>
    <col min="3220" max="3220" width="13" style="64" customWidth="1"/>
    <col min="3221" max="3231" width="12.7265625" style="64" customWidth="1"/>
    <col min="3232" max="3232" width="26.1796875" style="64" customWidth="1"/>
    <col min="3233" max="3338" width="9.7265625" style="64" customWidth="1"/>
    <col min="3339" max="3339" width="20.54296875" style="64" customWidth="1"/>
    <col min="3340" max="3340" width="28.54296875" style="64" customWidth="1"/>
    <col min="3341" max="3351" width="9.7265625" style="64" customWidth="1"/>
    <col min="3352" max="3352" width="9.54296875" style="64" customWidth="1"/>
    <col min="3353" max="3353" width="0.7265625" style="64" customWidth="1"/>
    <col min="3354" max="3355" width="11" style="64" customWidth="1"/>
    <col min="3356" max="3362" width="9.81640625" style="64" customWidth="1"/>
    <col min="3363" max="3363" width="10.54296875" style="64" customWidth="1"/>
    <col min="3364" max="3364" width="10.81640625" style="64" customWidth="1"/>
    <col min="3365" max="3365" width="9.7265625" style="64" customWidth="1"/>
    <col min="3366" max="3366" width="1" style="64" customWidth="1"/>
    <col min="3367" max="3367" width="11" style="64" customWidth="1"/>
    <col min="3368" max="3368" width="9.81640625" style="64" customWidth="1"/>
    <col min="3369" max="3369" width="10.54296875" style="64" customWidth="1"/>
    <col min="3370" max="3377" width="9.81640625" style="64" customWidth="1"/>
    <col min="3378" max="3378" width="9.7265625" style="64" customWidth="1"/>
    <col min="3379" max="3379" width="1.1796875" style="64" customWidth="1"/>
    <col min="3380" max="3381" width="9.7265625" style="64" customWidth="1"/>
    <col min="3382" max="3383" width="9.81640625" style="64" customWidth="1"/>
    <col min="3384" max="3384" width="9.7265625" style="64" customWidth="1"/>
    <col min="3385" max="3385" width="9.81640625" style="64" customWidth="1"/>
    <col min="3386" max="3388" width="9.7265625" style="64" customWidth="1"/>
    <col min="3389" max="3389" width="9.81640625" style="64" customWidth="1"/>
    <col min="3390" max="3398" width="11" style="64" customWidth="1"/>
    <col min="3399" max="3401" width="13.54296875" style="64" customWidth="1"/>
    <col min="3402" max="3403" width="11" style="64" customWidth="1"/>
    <col min="3404" max="3404" width="1.26953125" style="64" customWidth="1"/>
    <col min="3405" max="3443" width="11" style="64" customWidth="1"/>
    <col min="3444" max="3444" width="9.81640625" style="64" customWidth="1"/>
    <col min="3445" max="3449" width="11" style="64" customWidth="1"/>
    <col min="3450" max="3451" width="13.81640625" style="64" customWidth="1"/>
    <col min="3452" max="3465" width="10" style="64" customWidth="1"/>
    <col min="3466" max="3466" width="8.7265625" style="64" customWidth="1"/>
    <col min="3467" max="3473" width="12.7265625" style="64" customWidth="1"/>
    <col min="3474" max="3474" width="1.26953125" style="64" customWidth="1"/>
    <col min="3475" max="3475" width="7.453125" style="64" customWidth="1"/>
    <col min="3476" max="3476" width="13" style="64" customWidth="1"/>
    <col min="3477" max="3487" width="12.7265625" style="64" customWidth="1"/>
    <col min="3488" max="3488" width="26.1796875" style="64" customWidth="1"/>
    <col min="3489" max="3594" width="9.7265625" style="64" customWidth="1"/>
    <col min="3595" max="3595" width="20.54296875" style="64" customWidth="1"/>
    <col min="3596" max="3596" width="28.54296875" style="64" customWidth="1"/>
    <col min="3597" max="3607" width="9.7265625" style="64" customWidth="1"/>
    <col min="3608" max="3608" width="9.54296875" style="64" customWidth="1"/>
    <col min="3609" max="3609" width="0.7265625" style="64" customWidth="1"/>
    <col min="3610" max="3611" width="11" style="64" customWidth="1"/>
    <col min="3612" max="3618" width="9.81640625" style="64" customWidth="1"/>
    <col min="3619" max="3619" width="10.54296875" style="64" customWidth="1"/>
    <col min="3620" max="3620" width="10.81640625" style="64" customWidth="1"/>
    <col min="3621" max="3621" width="9.7265625" style="64" customWidth="1"/>
    <col min="3622" max="3622" width="1" style="64" customWidth="1"/>
    <col min="3623" max="3623" width="11" style="64" customWidth="1"/>
    <col min="3624" max="3624" width="9.81640625" style="64" customWidth="1"/>
    <col min="3625" max="3625" width="10.54296875" style="64" customWidth="1"/>
    <col min="3626" max="3633" width="9.81640625" style="64" customWidth="1"/>
    <col min="3634" max="3634" width="9.7265625" style="64" customWidth="1"/>
    <col min="3635" max="3635" width="1.1796875" style="64" customWidth="1"/>
    <col min="3636" max="3637" width="9.7265625" style="64" customWidth="1"/>
    <col min="3638" max="3639" width="9.81640625" style="64" customWidth="1"/>
    <col min="3640" max="3640" width="9.7265625" style="64" customWidth="1"/>
    <col min="3641" max="3641" width="9.81640625" style="64" customWidth="1"/>
    <col min="3642" max="3644" width="9.7265625" style="64" customWidth="1"/>
    <col min="3645" max="3645" width="9.81640625" style="64" customWidth="1"/>
    <col min="3646" max="3654" width="11" style="64" customWidth="1"/>
    <col min="3655" max="3657" width="13.54296875" style="64" customWidth="1"/>
    <col min="3658" max="3659" width="11" style="64" customWidth="1"/>
    <col min="3660" max="3660" width="1.26953125" style="64" customWidth="1"/>
    <col min="3661" max="3699" width="11" style="64" customWidth="1"/>
    <col min="3700" max="3700" width="9.81640625" style="64" customWidth="1"/>
    <col min="3701" max="3705" width="11" style="64" customWidth="1"/>
    <col min="3706" max="3707" width="13.81640625" style="64" customWidth="1"/>
    <col min="3708" max="3721" width="10" style="64" customWidth="1"/>
    <col min="3722" max="3722" width="8.7265625" style="64" customWidth="1"/>
    <col min="3723" max="3729" width="12.7265625" style="64" customWidth="1"/>
    <col min="3730" max="3730" width="1.26953125" style="64" customWidth="1"/>
    <col min="3731" max="3731" width="7.453125" style="64" customWidth="1"/>
    <col min="3732" max="3732" width="13" style="64" customWidth="1"/>
    <col min="3733" max="3743" width="12.7265625" style="64" customWidth="1"/>
    <col min="3744" max="3744" width="26.1796875" style="64" customWidth="1"/>
    <col min="3745" max="3850" width="9.7265625" style="64" customWidth="1"/>
    <col min="3851" max="3851" width="20.54296875" style="64" customWidth="1"/>
    <col min="3852" max="3852" width="28.54296875" style="64" customWidth="1"/>
    <col min="3853" max="3863" width="9.7265625" style="64" customWidth="1"/>
    <col min="3864" max="3864" width="9.54296875" style="64" customWidth="1"/>
    <col min="3865" max="3865" width="0.7265625" style="64" customWidth="1"/>
    <col min="3866" max="3867" width="11" style="64" customWidth="1"/>
    <col min="3868" max="3874" width="9.81640625" style="64" customWidth="1"/>
    <col min="3875" max="3875" width="10.54296875" style="64" customWidth="1"/>
    <col min="3876" max="3876" width="10.81640625" style="64" customWidth="1"/>
    <col min="3877" max="3877" width="9.7265625" style="64" customWidth="1"/>
    <col min="3878" max="3878" width="1" style="64" customWidth="1"/>
    <col min="3879" max="3879" width="11" style="64" customWidth="1"/>
    <col min="3880" max="3880" width="9.81640625" style="64" customWidth="1"/>
    <col min="3881" max="3881" width="10.54296875" style="64" customWidth="1"/>
    <col min="3882" max="3889" width="9.81640625" style="64" customWidth="1"/>
    <col min="3890" max="3890" width="9.7265625" style="64" customWidth="1"/>
    <col min="3891" max="3891" width="1.1796875" style="64" customWidth="1"/>
    <col min="3892" max="3893" width="9.7265625" style="64" customWidth="1"/>
    <col min="3894" max="3895" width="9.81640625" style="64" customWidth="1"/>
    <col min="3896" max="3896" width="9.7265625" style="64" customWidth="1"/>
    <col min="3897" max="3897" width="9.81640625" style="64" customWidth="1"/>
    <col min="3898" max="3900" width="9.7265625" style="64" customWidth="1"/>
    <col min="3901" max="3901" width="9.81640625" style="64" customWidth="1"/>
    <col min="3902" max="3910" width="11" style="64" customWidth="1"/>
    <col min="3911" max="3913" width="13.54296875" style="64" customWidth="1"/>
    <col min="3914" max="3915" width="11" style="64" customWidth="1"/>
    <col min="3916" max="3916" width="1.26953125" style="64" customWidth="1"/>
    <col min="3917" max="3955" width="11" style="64" customWidth="1"/>
    <col min="3956" max="3956" width="9.81640625" style="64" customWidth="1"/>
    <col min="3957" max="3961" width="11" style="64" customWidth="1"/>
    <col min="3962" max="3963" width="13.81640625" style="64" customWidth="1"/>
    <col min="3964" max="3977" width="10" style="64" customWidth="1"/>
    <col min="3978" max="3978" width="8.7265625" style="64" customWidth="1"/>
    <col min="3979" max="3985" width="12.7265625" style="64" customWidth="1"/>
    <col min="3986" max="3986" width="1.26953125" style="64" customWidth="1"/>
    <col min="3987" max="3987" width="7.453125" style="64" customWidth="1"/>
    <col min="3988" max="3988" width="13" style="64" customWidth="1"/>
    <col min="3989" max="3999" width="12.7265625" style="64" customWidth="1"/>
    <col min="4000" max="4000" width="26.1796875" style="64" customWidth="1"/>
    <col min="4001" max="4106" width="9.7265625" style="64" customWidth="1"/>
    <col min="4107" max="4107" width="20.54296875" style="64" customWidth="1"/>
    <col min="4108" max="4108" width="28.54296875" style="64" customWidth="1"/>
    <col min="4109" max="4119" width="9.7265625" style="64" customWidth="1"/>
    <col min="4120" max="4120" width="9.54296875" style="64" customWidth="1"/>
    <col min="4121" max="4121" width="0.7265625" style="64" customWidth="1"/>
    <col min="4122" max="4123" width="11" style="64" customWidth="1"/>
    <col min="4124" max="4130" width="9.81640625" style="64" customWidth="1"/>
    <col min="4131" max="4131" width="10.54296875" style="64" customWidth="1"/>
    <col min="4132" max="4132" width="10.81640625" style="64" customWidth="1"/>
    <col min="4133" max="4133" width="9.7265625" style="64" customWidth="1"/>
    <col min="4134" max="4134" width="1" style="64" customWidth="1"/>
    <col min="4135" max="4135" width="11" style="64" customWidth="1"/>
    <col min="4136" max="4136" width="9.81640625" style="64" customWidth="1"/>
    <col min="4137" max="4137" width="10.54296875" style="64" customWidth="1"/>
    <col min="4138" max="4145" width="9.81640625" style="64" customWidth="1"/>
    <col min="4146" max="4146" width="9.7265625" style="64" customWidth="1"/>
    <col min="4147" max="4147" width="1.1796875" style="64" customWidth="1"/>
    <col min="4148" max="4149" width="9.7265625" style="64" customWidth="1"/>
    <col min="4150" max="4151" width="9.81640625" style="64" customWidth="1"/>
    <col min="4152" max="4152" width="9.7265625" style="64" customWidth="1"/>
    <col min="4153" max="4153" width="9.81640625" style="64" customWidth="1"/>
    <col min="4154" max="4156" width="9.7265625" style="64" customWidth="1"/>
    <col min="4157" max="4157" width="9.81640625" style="64" customWidth="1"/>
    <col min="4158" max="4166" width="11" style="64" customWidth="1"/>
    <col min="4167" max="4169" width="13.54296875" style="64" customWidth="1"/>
    <col min="4170" max="4171" width="11" style="64" customWidth="1"/>
    <col min="4172" max="4172" width="1.26953125" style="64" customWidth="1"/>
    <col min="4173" max="4211" width="11" style="64" customWidth="1"/>
    <col min="4212" max="4212" width="9.81640625" style="64" customWidth="1"/>
    <col min="4213" max="4217" width="11" style="64" customWidth="1"/>
    <col min="4218" max="4219" width="13.81640625" style="64" customWidth="1"/>
    <col min="4220" max="4233" width="10" style="64" customWidth="1"/>
    <col min="4234" max="4234" width="8.7265625" style="64" customWidth="1"/>
    <col min="4235" max="4241" width="12.7265625" style="64" customWidth="1"/>
    <col min="4242" max="4242" width="1.26953125" style="64" customWidth="1"/>
    <col min="4243" max="4243" width="7.453125" style="64" customWidth="1"/>
    <col min="4244" max="4244" width="13" style="64" customWidth="1"/>
    <col min="4245" max="4255" width="12.7265625" style="64" customWidth="1"/>
    <col min="4256" max="4256" width="26.1796875" style="64" customWidth="1"/>
    <col min="4257" max="4362" width="9.7265625" style="64" customWidth="1"/>
    <col min="4363" max="4363" width="20.54296875" style="64" customWidth="1"/>
    <col min="4364" max="4364" width="28.54296875" style="64" customWidth="1"/>
    <col min="4365" max="4375" width="9.7265625" style="64" customWidth="1"/>
    <col min="4376" max="4376" width="9.54296875" style="64" customWidth="1"/>
    <col min="4377" max="4377" width="0.7265625" style="64" customWidth="1"/>
    <col min="4378" max="4379" width="11" style="64" customWidth="1"/>
    <col min="4380" max="4386" width="9.81640625" style="64" customWidth="1"/>
    <col min="4387" max="4387" width="10.54296875" style="64" customWidth="1"/>
    <col min="4388" max="4388" width="10.81640625" style="64" customWidth="1"/>
    <col min="4389" max="4389" width="9.7265625" style="64" customWidth="1"/>
    <col min="4390" max="4390" width="1" style="64" customWidth="1"/>
    <col min="4391" max="4391" width="11" style="64" customWidth="1"/>
    <col min="4392" max="4392" width="9.81640625" style="64" customWidth="1"/>
    <col min="4393" max="4393" width="10.54296875" style="64" customWidth="1"/>
    <col min="4394" max="4401" width="9.81640625" style="64" customWidth="1"/>
    <col min="4402" max="4402" width="9.7265625" style="64" customWidth="1"/>
    <col min="4403" max="4403" width="1.1796875" style="64" customWidth="1"/>
    <col min="4404" max="4405" width="9.7265625" style="64" customWidth="1"/>
    <col min="4406" max="4407" width="9.81640625" style="64" customWidth="1"/>
    <col min="4408" max="4408" width="9.7265625" style="64" customWidth="1"/>
    <col min="4409" max="4409" width="9.81640625" style="64" customWidth="1"/>
    <col min="4410" max="4412" width="9.7265625" style="64" customWidth="1"/>
    <col min="4413" max="4413" width="9.81640625" style="64" customWidth="1"/>
    <col min="4414" max="4422" width="11" style="64" customWidth="1"/>
    <col min="4423" max="4425" width="13.54296875" style="64" customWidth="1"/>
    <col min="4426" max="4427" width="11" style="64" customWidth="1"/>
    <col min="4428" max="4428" width="1.26953125" style="64" customWidth="1"/>
    <col min="4429" max="4467" width="11" style="64" customWidth="1"/>
    <col min="4468" max="4468" width="9.81640625" style="64" customWidth="1"/>
    <col min="4469" max="4473" width="11" style="64" customWidth="1"/>
    <col min="4474" max="4475" width="13.81640625" style="64" customWidth="1"/>
    <col min="4476" max="4489" width="10" style="64" customWidth="1"/>
    <col min="4490" max="4490" width="8.7265625" style="64" customWidth="1"/>
    <col min="4491" max="4497" width="12.7265625" style="64" customWidth="1"/>
    <col min="4498" max="4498" width="1.26953125" style="64" customWidth="1"/>
    <col min="4499" max="4499" width="7.453125" style="64" customWidth="1"/>
    <col min="4500" max="4500" width="13" style="64" customWidth="1"/>
    <col min="4501" max="4511" width="12.7265625" style="64" customWidth="1"/>
    <col min="4512" max="4512" width="26.1796875" style="64" customWidth="1"/>
    <col min="4513" max="4618" width="9.7265625" style="64" customWidth="1"/>
    <col min="4619" max="4619" width="20.54296875" style="64" customWidth="1"/>
    <col min="4620" max="4620" width="28.54296875" style="64" customWidth="1"/>
    <col min="4621" max="4631" width="9.7265625" style="64" customWidth="1"/>
    <col min="4632" max="4632" width="9.54296875" style="64" customWidth="1"/>
    <col min="4633" max="4633" width="0.7265625" style="64" customWidth="1"/>
    <col min="4634" max="4635" width="11" style="64" customWidth="1"/>
    <col min="4636" max="4642" width="9.81640625" style="64" customWidth="1"/>
    <col min="4643" max="4643" width="10.54296875" style="64" customWidth="1"/>
    <col min="4644" max="4644" width="10.81640625" style="64" customWidth="1"/>
    <col min="4645" max="4645" width="9.7265625" style="64" customWidth="1"/>
    <col min="4646" max="4646" width="1" style="64" customWidth="1"/>
    <col min="4647" max="4647" width="11" style="64" customWidth="1"/>
    <col min="4648" max="4648" width="9.81640625" style="64" customWidth="1"/>
    <col min="4649" max="4649" width="10.54296875" style="64" customWidth="1"/>
    <col min="4650" max="4657" width="9.81640625" style="64" customWidth="1"/>
    <col min="4658" max="4658" width="9.7265625" style="64" customWidth="1"/>
    <col min="4659" max="4659" width="1.1796875" style="64" customWidth="1"/>
    <col min="4660" max="4661" width="9.7265625" style="64" customWidth="1"/>
    <col min="4662" max="4663" width="9.81640625" style="64" customWidth="1"/>
    <col min="4664" max="4664" width="9.7265625" style="64" customWidth="1"/>
    <col min="4665" max="4665" width="9.81640625" style="64" customWidth="1"/>
    <col min="4666" max="4668" width="9.7265625" style="64" customWidth="1"/>
    <col min="4669" max="4669" width="9.81640625" style="64" customWidth="1"/>
    <col min="4670" max="4678" width="11" style="64" customWidth="1"/>
    <col min="4679" max="4681" width="13.54296875" style="64" customWidth="1"/>
    <col min="4682" max="4683" width="11" style="64" customWidth="1"/>
    <col min="4684" max="4684" width="1.26953125" style="64" customWidth="1"/>
    <col min="4685" max="4723" width="11" style="64" customWidth="1"/>
    <col min="4724" max="4724" width="9.81640625" style="64" customWidth="1"/>
    <col min="4725" max="4729" width="11" style="64" customWidth="1"/>
    <col min="4730" max="4731" width="13.81640625" style="64" customWidth="1"/>
    <col min="4732" max="4745" width="10" style="64" customWidth="1"/>
    <col min="4746" max="4746" width="8.7265625" style="64" customWidth="1"/>
    <col min="4747" max="4753" width="12.7265625" style="64" customWidth="1"/>
    <col min="4754" max="4754" width="1.26953125" style="64" customWidth="1"/>
    <col min="4755" max="4755" width="7.453125" style="64" customWidth="1"/>
    <col min="4756" max="4756" width="13" style="64" customWidth="1"/>
    <col min="4757" max="4767" width="12.7265625" style="64" customWidth="1"/>
    <col min="4768" max="4768" width="26.1796875" style="64" customWidth="1"/>
    <col min="4769" max="4874" width="9.7265625" style="64" customWidth="1"/>
    <col min="4875" max="4875" width="20.54296875" style="64" customWidth="1"/>
    <col min="4876" max="4876" width="28.54296875" style="64" customWidth="1"/>
    <col min="4877" max="4887" width="9.7265625" style="64" customWidth="1"/>
    <col min="4888" max="4888" width="9.54296875" style="64" customWidth="1"/>
    <col min="4889" max="4889" width="0.7265625" style="64" customWidth="1"/>
    <col min="4890" max="4891" width="11" style="64" customWidth="1"/>
    <col min="4892" max="4898" width="9.81640625" style="64" customWidth="1"/>
    <col min="4899" max="4899" width="10.54296875" style="64" customWidth="1"/>
    <col min="4900" max="4900" width="10.81640625" style="64" customWidth="1"/>
    <col min="4901" max="4901" width="9.7265625" style="64" customWidth="1"/>
    <col min="4902" max="4902" width="1" style="64" customWidth="1"/>
    <col min="4903" max="4903" width="11" style="64" customWidth="1"/>
    <col min="4904" max="4904" width="9.81640625" style="64" customWidth="1"/>
    <col min="4905" max="4905" width="10.54296875" style="64" customWidth="1"/>
    <col min="4906" max="4913" width="9.81640625" style="64" customWidth="1"/>
    <col min="4914" max="4914" width="9.7265625" style="64" customWidth="1"/>
    <col min="4915" max="4915" width="1.1796875" style="64" customWidth="1"/>
    <col min="4916" max="4917" width="9.7265625" style="64" customWidth="1"/>
    <col min="4918" max="4919" width="9.81640625" style="64" customWidth="1"/>
    <col min="4920" max="4920" width="9.7265625" style="64" customWidth="1"/>
    <col min="4921" max="4921" width="9.81640625" style="64" customWidth="1"/>
    <col min="4922" max="4924" width="9.7265625" style="64" customWidth="1"/>
    <col min="4925" max="4925" width="9.81640625" style="64" customWidth="1"/>
    <col min="4926" max="4934" width="11" style="64" customWidth="1"/>
    <col min="4935" max="4937" width="13.54296875" style="64" customWidth="1"/>
    <col min="4938" max="4939" width="11" style="64" customWidth="1"/>
    <col min="4940" max="4940" width="1.26953125" style="64" customWidth="1"/>
    <col min="4941" max="4979" width="11" style="64" customWidth="1"/>
    <col min="4980" max="4980" width="9.81640625" style="64" customWidth="1"/>
    <col min="4981" max="4985" width="11" style="64" customWidth="1"/>
    <col min="4986" max="4987" width="13.81640625" style="64" customWidth="1"/>
    <col min="4988" max="5001" width="10" style="64" customWidth="1"/>
    <col min="5002" max="5002" width="8.7265625" style="64" customWidth="1"/>
    <col min="5003" max="5009" width="12.7265625" style="64" customWidth="1"/>
    <col min="5010" max="5010" width="1.26953125" style="64" customWidth="1"/>
    <col min="5011" max="5011" width="7.453125" style="64" customWidth="1"/>
    <col min="5012" max="5012" width="13" style="64" customWidth="1"/>
    <col min="5013" max="5023" width="12.7265625" style="64" customWidth="1"/>
    <col min="5024" max="5024" width="26.1796875" style="64" customWidth="1"/>
    <col min="5025" max="5130" width="9.7265625" style="64" customWidth="1"/>
    <col min="5131" max="5131" width="20.54296875" style="64" customWidth="1"/>
    <col min="5132" max="5132" width="28.54296875" style="64" customWidth="1"/>
    <col min="5133" max="5143" width="9.7265625" style="64" customWidth="1"/>
    <col min="5144" max="5144" width="9.54296875" style="64" customWidth="1"/>
    <col min="5145" max="5145" width="0.7265625" style="64" customWidth="1"/>
    <col min="5146" max="5147" width="11" style="64" customWidth="1"/>
    <col min="5148" max="5154" width="9.81640625" style="64" customWidth="1"/>
    <col min="5155" max="5155" width="10.54296875" style="64" customWidth="1"/>
    <col min="5156" max="5156" width="10.81640625" style="64" customWidth="1"/>
    <col min="5157" max="5157" width="9.7265625" style="64" customWidth="1"/>
    <col min="5158" max="5158" width="1" style="64" customWidth="1"/>
    <col min="5159" max="5159" width="11" style="64" customWidth="1"/>
    <col min="5160" max="5160" width="9.81640625" style="64" customWidth="1"/>
    <col min="5161" max="5161" width="10.54296875" style="64" customWidth="1"/>
    <col min="5162" max="5169" width="9.81640625" style="64" customWidth="1"/>
    <col min="5170" max="5170" width="9.7265625" style="64" customWidth="1"/>
    <col min="5171" max="5171" width="1.1796875" style="64" customWidth="1"/>
    <col min="5172" max="5173" width="9.7265625" style="64" customWidth="1"/>
    <col min="5174" max="5175" width="9.81640625" style="64" customWidth="1"/>
    <col min="5176" max="5176" width="9.7265625" style="64" customWidth="1"/>
    <col min="5177" max="5177" width="9.81640625" style="64" customWidth="1"/>
    <col min="5178" max="5180" width="9.7265625" style="64" customWidth="1"/>
    <col min="5181" max="5181" width="9.81640625" style="64" customWidth="1"/>
    <col min="5182" max="5190" width="11" style="64" customWidth="1"/>
    <col min="5191" max="5193" width="13.54296875" style="64" customWidth="1"/>
    <col min="5194" max="5195" width="11" style="64" customWidth="1"/>
    <col min="5196" max="5196" width="1.26953125" style="64" customWidth="1"/>
    <col min="5197" max="5235" width="11" style="64" customWidth="1"/>
    <col min="5236" max="5236" width="9.81640625" style="64" customWidth="1"/>
    <col min="5237" max="5241" width="11" style="64" customWidth="1"/>
    <col min="5242" max="5243" width="13.81640625" style="64" customWidth="1"/>
    <col min="5244" max="5257" width="10" style="64" customWidth="1"/>
    <col min="5258" max="5258" width="8.7265625" style="64" customWidth="1"/>
    <col min="5259" max="5265" width="12.7265625" style="64" customWidth="1"/>
    <col min="5266" max="5266" width="1.26953125" style="64" customWidth="1"/>
    <col min="5267" max="5267" width="7.453125" style="64" customWidth="1"/>
    <col min="5268" max="5268" width="13" style="64" customWidth="1"/>
    <col min="5269" max="5279" width="12.7265625" style="64" customWidth="1"/>
    <col min="5280" max="5280" width="26.1796875" style="64" customWidth="1"/>
    <col min="5281" max="5386" width="9.7265625" style="64" customWidth="1"/>
    <col min="5387" max="5387" width="20.54296875" style="64" customWidth="1"/>
    <col min="5388" max="5388" width="28.54296875" style="64" customWidth="1"/>
    <col min="5389" max="5399" width="9.7265625" style="64" customWidth="1"/>
    <col min="5400" max="5400" width="9.54296875" style="64" customWidth="1"/>
    <col min="5401" max="5401" width="0.7265625" style="64" customWidth="1"/>
    <col min="5402" max="5403" width="11" style="64" customWidth="1"/>
    <col min="5404" max="5410" width="9.81640625" style="64" customWidth="1"/>
    <col min="5411" max="5411" width="10.54296875" style="64" customWidth="1"/>
    <col min="5412" max="5412" width="10.81640625" style="64" customWidth="1"/>
    <col min="5413" max="5413" width="9.7265625" style="64" customWidth="1"/>
    <col min="5414" max="5414" width="1" style="64" customWidth="1"/>
    <col min="5415" max="5415" width="11" style="64" customWidth="1"/>
    <col min="5416" max="5416" width="9.81640625" style="64" customWidth="1"/>
    <col min="5417" max="5417" width="10.54296875" style="64" customWidth="1"/>
    <col min="5418" max="5425" width="9.81640625" style="64" customWidth="1"/>
    <col min="5426" max="5426" width="9.7265625" style="64" customWidth="1"/>
    <col min="5427" max="5427" width="1.1796875" style="64" customWidth="1"/>
    <col min="5428" max="5429" width="9.7265625" style="64" customWidth="1"/>
    <col min="5430" max="5431" width="9.81640625" style="64" customWidth="1"/>
    <col min="5432" max="5432" width="9.7265625" style="64" customWidth="1"/>
    <col min="5433" max="5433" width="9.81640625" style="64" customWidth="1"/>
    <col min="5434" max="5436" width="9.7265625" style="64" customWidth="1"/>
    <col min="5437" max="5437" width="9.81640625" style="64" customWidth="1"/>
    <col min="5438" max="5446" width="11" style="64" customWidth="1"/>
    <col min="5447" max="5449" width="13.54296875" style="64" customWidth="1"/>
    <col min="5450" max="5451" width="11" style="64" customWidth="1"/>
    <col min="5452" max="5452" width="1.26953125" style="64" customWidth="1"/>
    <col min="5453" max="5491" width="11" style="64" customWidth="1"/>
    <col min="5492" max="5492" width="9.81640625" style="64" customWidth="1"/>
    <col min="5493" max="5497" width="11" style="64" customWidth="1"/>
    <col min="5498" max="5499" width="13.81640625" style="64" customWidth="1"/>
    <col min="5500" max="5513" width="10" style="64" customWidth="1"/>
    <col min="5514" max="5514" width="8.7265625" style="64" customWidth="1"/>
    <col min="5515" max="5521" width="12.7265625" style="64" customWidth="1"/>
    <col min="5522" max="5522" width="1.26953125" style="64" customWidth="1"/>
    <col min="5523" max="5523" width="7.453125" style="64" customWidth="1"/>
    <col min="5524" max="5524" width="13" style="64" customWidth="1"/>
    <col min="5525" max="5535" width="12.7265625" style="64" customWidth="1"/>
    <col min="5536" max="5536" width="26.1796875" style="64" customWidth="1"/>
    <col min="5537" max="5642" width="9.7265625" style="64" customWidth="1"/>
    <col min="5643" max="5643" width="20.54296875" style="64" customWidth="1"/>
    <col min="5644" max="5644" width="28.54296875" style="64" customWidth="1"/>
    <col min="5645" max="5655" width="9.7265625" style="64" customWidth="1"/>
    <col min="5656" max="5656" width="9.54296875" style="64" customWidth="1"/>
    <col min="5657" max="5657" width="0.7265625" style="64" customWidth="1"/>
    <col min="5658" max="5659" width="11" style="64" customWidth="1"/>
    <col min="5660" max="5666" width="9.81640625" style="64" customWidth="1"/>
    <col min="5667" max="5667" width="10.54296875" style="64" customWidth="1"/>
    <col min="5668" max="5668" width="10.81640625" style="64" customWidth="1"/>
    <col min="5669" max="5669" width="9.7265625" style="64" customWidth="1"/>
    <col min="5670" max="5670" width="1" style="64" customWidth="1"/>
    <col min="5671" max="5671" width="11" style="64" customWidth="1"/>
    <col min="5672" max="5672" width="9.81640625" style="64" customWidth="1"/>
    <col min="5673" max="5673" width="10.54296875" style="64" customWidth="1"/>
    <col min="5674" max="5681" width="9.81640625" style="64" customWidth="1"/>
    <col min="5682" max="5682" width="9.7265625" style="64" customWidth="1"/>
    <col min="5683" max="5683" width="1.1796875" style="64" customWidth="1"/>
    <col min="5684" max="5685" width="9.7265625" style="64" customWidth="1"/>
    <col min="5686" max="5687" width="9.81640625" style="64" customWidth="1"/>
    <col min="5688" max="5688" width="9.7265625" style="64" customWidth="1"/>
    <col min="5689" max="5689" width="9.81640625" style="64" customWidth="1"/>
    <col min="5690" max="5692" width="9.7265625" style="64" customWidth="1"/>
    <col min="5693" max="5693" width="9.81640625" style="64" customWidth="1"/>
    <col min="5694" max="5702" width="11" style="64" customWidth="1"/>
    <col min="5703" max="5705" width="13.54296875" style="64" customWidth="1"/>
    <col min="5706" max="5707" width="11" style="64" customWidth="1"/>
    <col min="5708" max="5708" width="1.26953125" style="64" customWidth="1"/>
    <col min="5709" max="5747" width="11" style="64" customWidth="1"/>
    <col min="5748" max="5748" width="9.81640625" style="64" customWidth="1"/>
    <col min="5749" max="5753" width="11" style="64" customWidth="1"/>
    <col min="5754" max="5755" width="13.81640625" style="64" customWidth="1"/>
    <col min="5756" max="5769" width="10" style="64" customWidth="1"/>
    <col min="5770" max="5770" width="8.7265625" style="64" customWidth="1"/>
    <col min="5771" max="5777" width="12.7265625" style="64" customWidth="1"/>
    <col min="5778" max="5778" width="1.26953125" style="64" customWidth="1"/>
    <col min="5779" max="5779" width="7.453125" style="64" customWidth="1"/>
    <col min="5780" max="5780" width="13" style="64" customWidth="1"/>
    <col min="5781" max="5791" width="12.7265625" style="64" customWidth="1"/>
    <col min="5792" max="5792" width="26.1796875" style="64" customWidth="1"/>
    <col min="5793" max="5898" width="9.7265625" style="64" customWidth="1"/>
    <col min="5899" max="5899" width="20.54296875" style="64" customWidth="1"/>
    <col min="5900" max="5900" width="28.54296875" style="64" customWidth="1"/>
    <col min="5901" max="5911" width="9.7265625" style="64" customWidth="1"/>
    <col min="5912" max="5912" width="9.54296875" style="64" customWidth="1"/>
    <col min="5913" max="5913" width="0.7265625" style="64" customWidth="1"/>
    <col min="5914" max="5915" width="11" style="64" customWidth="1"/>
    <col min="5916" max="5922" width="9.81640625" style="64" customWidth="1"/>
    <col min="5923" max="5923" width="10.54296875" style="64" customWidth="1"/>
    <col min="5924" max="5924" width="10.81640625" style="64" customWidth="1"/>
    <col min="5925" max="5925" width="9.7265625" style="64" customWidth="1"/>
    <col min="5926" max="5926" width="1" style="64" customWidth="1"/>
    <col min="5927" max="5927" width="11" style="64" customWidth="1"/>
    <col min="5928" max="5928" width="9.81640625" style="64" customWidth="1"/>
    <col min="5929" max="5929" width="10.54296875" style="64" customWidth="1"/>
    <col min="5930" max="5937" width="9.81640625" style="64" customWidth="1"/>
    <col min="5938" max="5938" width="9.7265625" style="64" customWidth="1"/>
    <col min="5939" max="5939" width="1.1796875" style="64" customWidth="1"/>
    <col min="5940" max="5941" width="9.7265625" style="64" customWidth="1"/>
    <col min="5942" max="5943" width="9.81640625" style="64" customWidth="1"/>
    <col min="5944" max="5944" width="9.7265625" style="64" customWidth="1"/>
    <col min="5945" max="5945" width="9.81640625" style="64" customWidth="1"/>
    <col min="5946" max="5948" width="9.7265625" style="64" customWidth="1"/>
    <col min="5949" max="5949" width="9.81640625" style="64" customWidth="1"/>
    <col min="5950" max="5958" width="11" style="64" customWidth="1"/>
    <col min="5959" max="5961" width="13.54296875" style="64" customWidth="1"/>
    <col min="5962" max="5963" width="11" style="64" customWidth="1"/>
    <col min="5964" max="5964" width="1.26953125" style="64" customWidth="1"/>
    <col min="5965" max="6003" width="11" style="64" customWidth="1"/>
    <col min="6004" max="6004" width="9.81640625" style="64" customWidth="1"/>
    <col min="6005" max="6009" width="11" style="64" customWidth="1"/>
    <col min="6010" max="6011" width="13.81640625" style="64" customWidth="1"/>
    <col min="6012" max="6025" width="10" style="64" customWidth="1"/>
    <col min="6026" max="6026" width="8.7265625" style="64" customWidth="1"/>
    <col min="6027" max="6033" width="12.7265625" style="64" customWidth="1"/>
    <col min="6034" max="6034" width="1.26953125" style="64" customWidth="1"/>
    <col min="6035" max="6035" width="7.453125" style="64" customWidth="1"/>
    <col min="6036" max="6036" width="13" style="64" customWidth="1"/>
    <col min="6037" max="6047" width="12.7265625" style="64" customWidth="1"/>
    <col min="6048" max="6048" width="26.1796875" style="64" customWidth="1"/>
    <col min="6049" max="6154" width="9.7265625" style="64" customWidth="1"/>
    <col min="6155" max="6155" width="20.54296875" style="64" customWidth="1"/>
    <col min="6156" max="6156" width="28.54296875" style="64" customWidth="1"/>
    <col min="6157" max="6167" width="9.7265625" style="64" customWidth="1"/>
    <col min="6168" max="6168" width="9.54296875" style="64" customWidth="1"/>
    <col min="6169" max="6169" width="0.7265625" style="64" customWidth="1"/>
    <col min="6170" max="6171" width="11" style="64" customWidth="1"/>
    <col min="6172" max="6178" width="9.81640625" style="64" customWidth="1"/>
    <col min="6179" max="6179" width="10.54296875" style="64" customWidth="1"/>
    <col min="6180" max="6180" width="10.81640625" style="64" customWidth="1"/>
    <col min="6181" max="6181" width="9.7265625" style="64" customWidth="1"/>
    <col min="6182" max="6182" width="1" style="64" customWidth="1"/>
    <col min="6183" max="6183" width="11" style="64" customWidth="1"/>
    <col min="6184" max="6184" width="9.81640625" style="64" customWidth="1"/>
    <col min="6185" max="6185" width="10.54296875" style="64" customWidth="1"/>
    <col min="6186" max="6193" width="9.81640625" style="64" customWidth="1"/>
    <col min="6194" max="6194" width="9.7265625" style="64" customWidth="1"/>
    <col min="6195" max="6195" width="1.1796875" style="64" customWidth="1"/>
    <col min="6196" max="6197" width="9.7265625" style="64" customWidth="1"/>
    <col min="6198" max="6199" width="9.81640625" style="64" customWidth="1"/>
    <col min="6200" max="6200" width="9.7265625" style="64" customWidth="1"/>
    <col min="6201" max="6201" width="9.81640625" style="64" customWidth="1"/>
    <col min="6202" max="6204" width="9.7265625" style="64" customWidth="1"/>
    <col min="6205" max="6205" width="9.81640625" style="64" customWidth="1"/>
    <col min="6206" max="6214" width="11" style="64" customWidth="1"/>
    <col min="6215" max="6217" width="13.54296875" style="64" customWidth="1"/>
    <col min="6218" max="6219" width="11" style="64" customWidth="1"/>
    <col min="6220" max="6220" width="1.26953125" style="64" customWidth="1"/>
    <col min="6221" max="6259" width="11" style="64" customWidth="1"/>
    <col min="6260" max="6260" width="9.81640625" style="64" customWidth="1"/>
    <col min="6261" max="6265" width="11" style="64" customWidth="1"/>
    <col min="6266" max="6267" width="13.81640625" style="64" customWidth="1"/>
    <col min="6268" max="6281" width="10" style="64" customWidth="1"/>
    <col min="6282" max="6282" width="8.7265625" style="64" customWidth="1"/>
    <col min="6283" max="6289" width="12.7265625" style="64" customWidth="1"/>
    <col min="6290" max="6290" width="1.26953125" style="64" customWidth="1"/>
    <col min="6291" max="6291" width="7.453125" style="64" customWidth="1"/>
    <col min="6292" max="6292" width="13" style="64" customWidth="1"/>
    <col min="6293" max="6303" width="12.7265625" style="64" customWidth="1"/>
    <col min="6304" max="6304" width="26.1796875" style="64" customWidth="1"/>
    <col min="6305" max="6410" width="9.7265625" style="64" customWidth="1"/>
    <col min="6411" max="6411" width="20.54296875" style="64" customWidth="1"/>
    <col min="6412" max="6412" width="28.54296875" style="64" customWidth="1"/>
    <col min="6413" max="6423" width="9.7265625" style="64" customWidth="1"/>
    <col min="6424" max="6424" width="9.54296875" style="64" customWidth="1"/>
    <col min="6425" max="6425" width="0.7265625" style="64" customWidth="1"/>
    <col min="6426" max="6427" width="11" style="64" customWidth="1"/>
    <col min="6428" max="6434" width="9.81640625" style="64" customWidth="1"/>
    <col min="6435" max="6435" width="10.54296875" style="64" customWidth="1"/>
    <col min="6436" max="6436" width="10.81640625" style="64" customWidth="1"/>
    <col min="6437" max="6437" width="9.7265625" style="64" customWidth="1"/>
    <col min="6438" max="6438" width="1" style="64" customWidth="1"/>
    <col min="6439" max="6439" width="11" style="64" customWidth="1"/>
    <col min="6440" max="6440" width="9.81640625" style="64" customWidth="1"/>
    <col min="6441" max="6441" width="10.54296875" style="64" customWidth="1"/>
    <col min="6442" max="6449" width="9.81640625" style="64" customWidth="1"/>
    <col min="6450" max="6450" width="9.7265625" style="64" customWidth="1"/>
    <col min="6451" max="6451" width="1.1796875" style="64" customWidth="1"/>
    <col min="6452" max="6453" width="9.7265625" style="64" customWidth="1"/>
    <col min="6454" max="6455" width="9.81640625" style="64" customWidth="1"/>
    <col min="6456" max="6456" width="9.7265625" style="64" customWidth="1"/>
    <col min="6457" max="6457" width="9.81640625" style="64" customWidth="1"/>
    <col min="6458" max="6460" width="9.7265625" style="64" customWidth="1"/>
    <col min="6461" max="6461" width="9.81640625" style="64" customWidth="1"/>
    <col min="6462" max="6470" width="11" style="64" customWidth="1"/>
    <col min="6471" max="6473" width="13.54296875" style="64" customWidth="1"/>
    <col min="6474" max="6475" width="11" style="64" customWidth="1"/>
    <col min="6476" max="6476" width="1.26953125" style="64" customWidth="1"/>
    <col min="6477" max="6515" width="11" style="64" customWidth="1"/>
    <col min="6516" max="6516" width="9.81640625" style="64" customWidth="1"/>
    <col min="6517" max="6521" width="11" style="64" customWidth="1"/>
    <col min="6522" max="6523" width="13.81640625" style="64" customWidth="1"/>
    <col min="6524" max="6537" width="10" style="64" customWidth="1"/>
    <col min="6538" max="6538" width="8.7265625" style="64" customWidth="1"/>
    <col min="6539" max="6545" width="12.7265625" style="64" customWidth="1"/>
    <col min="6546" max="6546" width="1.26953125" style="64" customWidth="1"/>
    <col min="6547" max="6547" width="7.453125" style="64" customWidth="1"/>
    <col min="6548" max="6548" width="13" style="64" customWidth="1"/>
    <col min="6549" max="6559" width="12.7265625" style="64" customWidth="1"/>
    <col min="6560" max="6560" width="26.1796875" style="64" customWidth="1"/>
    <col min="6561" max="6666" width="9.7265625" style="64" customWidth="1"/>
    <col min="6667" max="6667" width="20.54296875" style="64" customWidth="1"/>
    <col min="6668" max="6668" width="28.54296875" style="64" customWidth="1"/>
    <col min="6669" max="6679" width="9.7265625" style="64" customWidth="1"/>
    <col min="6680" max="6680" width="9.54296875" style="64" customWidth="1"/>
    <col min="6681" max="6681" width="0.7265625" style="64" customWidth="1"/>
    <col min="6682" max="6683" width="11" style="64" customWidth="1"/>
    <col min="6684" max="6690" width="9.81640625" style="64" customWidth="1"/>
    <col min="6691" max="6691" width="10.54296875" style="64" customWidth="1"/>
    <col min="6692" max="6692" width="10.81640625" style="64" customWidth="1"/>
    <col min="6693" max="6693" width="9.7265625" style="64" customWidth="1"/>
    <col min="6694" max="6694" width="1" style="64" customWidth="1"/>
    <col min="6695" max="6695" width="11" style="64" customWidth="1"/>
    <col min="6696" max="6696" width="9.81640625" style="64" customWidth="1"/>
    <col min="6697" max="6697" width="10.54296875" style="64" customWidth="1"/>
    <col min="6698" max="6705" width="9.81640625" style="64" customWidth="1"/>
    <col min="6706" max="6706" width="9.7265625" style="64" customWidth="1"/>
    <col min="6707" max="6707" width="1.1796875" style="64" customWidth="1"/>
    <col min="6708" max="6709" width="9.7265625" style="64" customWidth="1"/>
    <col min="6710" max="6711" width="9.81640625" style="64" customWidth="1"/>
    <col min="6712" max="6712" width="9.7265625" style="64" customWidth="1"/>
    <col min="6713" max="6713" width="9.81640625" style="64" customWidth="1"/>
    <col min="6714" max="6716" width="9.7265625" style="64" customWidth="1"/>
    <col min="6717" max="6717" width="9.81640625" style="64" customWidth="1"/>
    <col min="6718" max="6726" width="11" style="64" customWidth="1"/>
    <col min="6727" max="6729" width="13.54296875" style="64" customWidth="1"/>
    <col min="6730" max="6731" width="11" style="64" customWidth="1"/>
    <col min="6732" max="6732" width="1.26953125" style="64" customWidth="1"/>
    <col min="6733" max="6771" width="11" style="64" customWidth="1"/>
    <col min="6772" max="6772" width="9.81640625" style="64" customWidth="1"/>
    <col min="6773" max="6777" width="11" style="64" customWidth="1"/>
    <col min="6778" max="6779" width="13.81640625" style="64" customWidth="1"/>
    <col min="6780" max="6793" width="10" style="64" customWidth="1"/>
    <col min="6794" max="6794" width="8.7265625" style="64" customWidth="1"/>
    <col min="6795" max="6801" width="12.7265625" style="64" customWidth="1"/>
    <col min="6802" max="6802" width="1.26953125" style="64" customWidth="1"/>
    <col min="6803" max="6803" width="7.453125" style="64" customWidth="1"/>
    <col min="6804" max="6804" width="13" style="64" customWidth="1"/>
    <col min="6805" max="6815" width="12.7265625" style="64" customWidth="1"/>
    <col min="6816" max="6816" width="26.1796875" style="64" customWidth="1"/>
    <col min="6817" max="6922" width="9.7265625" style="64" customWidth="1"/>
    <col min="6923" max="6923" width="20.54296875" style="64" customWidth="1"/>
    <col min="6924" max="6924" width="28.54296875" style="64" customWidth="1"/>
    <col min="6925" max="6935" width="9.7265625" style="64" customWidth="1"/>
    <col min="6936" max="6936" width="9.54296875" style="64" customWidth="1"/>
    <col min="6937" max="6937" width="0.7265625" style="64" customWidth="1"/>
    <col min="6938" max="6939" width="11" style="64" customWidth="1"/>
    <col min="6940" max="6946" width="9.81640625" style="64" customWidth="1"/>
    <col min="6947" max="6947" width="10.54296875" style="64" customWidth="1"/>
    <col min="6948" max="6948" width="10.81640625" style="64" customWidth="1"/>
    <col min="6949" max="6949" width="9.7265625" style="64" customWidth="1"/>
    <col min="6950" max="6950" width="1" style="64" customWidth="1"/>
    <col min="6951" max="6951" width="11" style="64" customWidth="1"/>
    <col min="6952" max="6952" width="9.81640625" style="64" customWidth="1"/>
    <col min="6953" max="6953" width="10.54296875" style="64" customWidth="1"/>
    <col min="6954" max="6961" width="9.81640625" style="64" customWidth="1"/>
    <col min="6962" max="6962" width="9.7265625" style="64" customWidth="1"/>
    <col min="6963" max="6963" width="1.1796875" style="64" customWidth="1"/>
    <col min="6964" max="6965" width="9.7265625" style="64" customWidth="1"/>
    <col min="6966" max="6967" width="9.81640625" style="64" customWidth="1"/>
    <col min="6968" max="6968" width="9.7265625" style="64" customWidth="1"/>
    <col min="6969" max="6969" width="9.81640625" style="64" customWidth="1"/>
    <col min="6970" max="6972" width="9.7265625" style="64" customWidth="1"/>
    <col min="6973" max="6973" width="9.81640625" style="64" customWidth="1"/>
    <col min="6974" max="6982" width="11" style="64" customWidth="1"/>
    <col min="6983" max="6985" width="13.54296875" style="64" customWidth="1"/>
    <col min="6986" max="6987" width="11" style="64" customWidth="1"/>
    <col min="6988" max="6988" width="1.26953125" style="64" customWidth="1"/>
    <col min="6989" max="7027" width="11" style="64" customWidth="1"/>
    <col min="7028" max="7028" width="9.81640625" style="64" customWidth="1"/>
    <col min="7029" max="7033" width="11" style="64" customWidth="1"/>
    <col min="7034" max="7035" width="13.81640625" style="64" customWidth="1"/>
    <col min="7036" max="7049" width="10" style="64" customWidth="1"/>
    <col min="7050" max="7050" width="8.7265625" style="64" customWidth="1"/>
    <col min="7051" max="7057" width="12.7265625" style="64" customWidth="1"/>
    <col min="7058" max="7058" width="1.26953125" style="64" customWidth="1"/>
    <col min="7059" max="7059" width="7.453125" style="64" customWidth="1"/>
    <col min="7060" max="7060" width="13" style="64" customWidth="1"/>
    <col min="7061" max="7071" width="12.7265625" style="64" customWidth="1"/>
    <col min="7072" max="7072" width="26.1796875" style="64" customWidth="1"/>
    <col min="7073" max="7178" width="9.7265625" style="64" customWidth="1"/>
    <col min="7179" max="7179" width="20.54296875" style="64" customWidth="1"/>
    <col min="7180" max="7180" width="28.54296875" style="64" customWidth="1"/>
    <col min="7181" max="7191" width="9.7265625" style="64" customWidth="1"/>
    <col min="7192" max="7192" width="9.54296875" style="64" customWidth="1"/>
    <col min="7193" max="7193" width="0.7265625" style="64" customWidth="1"/>
    <col min="7194" max="7195" width="11" style="64" customWidth="1"/>
    <col min="7196" max="7202" width="9.81640625" style="64" customWidth="1"/>
    <col min="7203" max="7203" width="10.54296875" style="64" customWidth="1"/>
    <col min="7204" max="7204" width="10.81640625" style="64" customWidth="1"/>
    <col min="7205" max="7205" width="9.7265625" style="64" customWidth="1"/>
    <col min="7206" max="7206" width="1" style="64" customWidth="1"/>
    <col min="7207" max="7207" width="11" style="64" customWidth="1"/>
    <col min="7208" max="7208" width="9.81640625" style="64" customWidth="1"/>
    <col min="7209" max="7209" width="10.54296875" style="64" customWidth="1"/>
    <col min="7210" max="7217" width="9.81640625" style="64" customWidth="1"/>
    <col min="7218" max="7218" width="9.7265625" style="64" customWidth="1"/>
    <col min="7219" max="7219" width="1.1796875" style="64" customWidth="1"/>
    <col min="7220" max="7221" width="9.7265625" style="64" customWidth="1"/>
    <col min="7222" max="7223" width="9.81640625" style="64" customWidth="1"/>
    <col min="7224" max="7224" width="9.7265625" style="64" customWidth="1"/>
    <col min="7225" max="7225" width="9.81640625" style="64" customWidth="1"/>
    <col min="7226" max="7228" width="9.7265625" style="64" customWidth="1"/>
    <col min="7229" max="7229" width="9.81640625" style="64" customWidth="1"/>
    <col min="7230" max="7238" width="11" style="64" customWidth="1"/>
    <col min="7239" max="7241" width="13.54296875" style="64" customWidth="1"/>
    <col min="7242" max="7243" width="11" style="64" customWidth="1"/>
    <col min="7244" max="7244" width="1.26953125" style="64" customWidth="1"/>
    <col min="7245" max="7283" width="11" style="64" customWidth="1"/>
    <col min="7284" max="7284" width="9.81640625" style="64" customWidth="1"/>
    <col min="7285" max="7289" width="11" style="64" customWidth="1"/>
    <col min="7290" max="7291" width="13.81640625" style="64" customWidth="1"/>
    <col min="7292" max="7305" width="10" style="64" customWidth="1"/>
    <col min="7306" max="7306" width="8.7265625" style="64" customWidth="1"/>
    <col min="7307" max="7313" width="12.7265625" style="64" customWidth="1"/>
    <col min="7314" max="7314" width="1.26953125" style="64" customWidth="1"/>
    <col min="7315" max="7315" width="7.453125" style="64" customWidth="1"/>
    <col min="7316" max="7316" width="13" style="64" customWidth="1"/>
    <col min="7317" max="7327" width="12.7265625" style="64" customWidth="1"/>
    <col min="7328" max="7328" width="26.1796875" style="64" customWidth="1"/>
    <col min="7329" max="7434" width="9.7265625" style="64" customWidth="1"/>
    <col min="7435" max="7435" width="20.54296875" style="64" customWidth="1"/>
    <col min="7436" max="7436" width="28.54296875" style="64" customWidth="1"/>
    <col min="7437" max="7447" width="9.7265625" style="64" customWidth="1"/>
    <col min="7448" max="7448" width="9.54296875" style="64" customWidth="1"/>
    <col min="7449" max="7449" width="0.7265625" style="64" customWidth="1"/>
    <col min="7450" max="7451" width="11" style="64" customWidth="1"/>
    <col min="7452" max="7458" width="9.81640625" style="64" customWidth="1"/>
    <col min="7459" max="7459" width="10.54296875" style="64" customWidth="1"/>
    <col min="7460" max="7460" width="10.81640625" style="64" customWidth="1"/>
    <col min="7461" max="7461" width="9.7265625" style="64" customWidth="1"/>
    <col min="7462" max="7462" width="1" style="64" customWidth="1"/>
    <col min="7463" max="7463" width="11" style="64" customWidth="1"/>
    <col min="7464" max="7464" width="9.81640625" style="64" customWidth="1"/>
    <col min="7465" max="7465" width="10.54296875" style="64" customWidth="1"/>
    <col min="7466" max="7473" width="9.81640625" style="64" customWidth="1"/>
    <col min="7474" max="7474" width="9.7265625" style="64" customWidth="1"/>
    <col min="7475" max="7475" width="1.1796875" style="64" customWidth="1"/>
    <col min="7476" max="7477" width="9.7265625" style="64" customWidth="1"/>
    <col min="7478" max="7479" width="9.81640625" style="64" customWidth="1"/>
    <col min="7480" max="7480" width="9.7265625" style="64" customWidth="1"/>
    <col min="7481" max="7481" width="9.81640625" style="64" customWidth="1"/>
    <col min="7482" max="7484" width="9.7265625" style="64" customWidth="1"/>
    <col min="7485" max="7485" width="9.81640625" style="64" customWidth="1"/>
    <col min="7486" max="7494" width="11" style="64" customWidth="1"/>
    <col min="7495" max="7497" width="13.54296875" style="64" customWidth="1"/>
    <col min="7498" max="7499" width="11" style="64" customWidth="1"/>
    <col min="7500" max="7500" width="1.26953125" style="64" customWidth="1"/>
    <col min="7501" max="7539" width="11" style="64" customWidth="1"/>
    <col min="7540" max="7540" width="9.81640625" style="64" customWidth="1"/>
    <col min="7541" max="7545" width="11" style="64" customWidth="1"/>
    <col min="7546" max="7547" width="13.81640625" style="64" customWidth="1"/>
    <col min="7548" max="7561" width="10" style="64" customWidth="1"/>
    <col min="7562" max="7562" width="8.7265625" style="64" customWidth="1"/>
    <col min="7563" max="7569" width="12.7265625" style="64" customWidth="1"/>
    <col min="7570" max="7570" width="1.26953125" style="64" customWidth="1"/>
    <col min="7571" max="7571" width="7.453125" style="64" customWidth="1"/>
    <col min="7572" max="7572" width="13" style="64" customWidth="1"/>
    <col min="7573" max="7583" width="12.7265625" style="64" customWidth="1"/>
    <col min="7584" max="7584" width="26.1796875" style="64" customWidth="1"/>
    <col min="7585" max="7690" width="9.7265625" style="64" customWidth="1"/>
    <col min="7691" max="7691" width="20.54296875" style="64" customWidth="1"/>
    <col min="7692" max="7692" width="28.54296875" style="64" customWidth="1"/>
    <col min="7693" max="7703" width="9.7265625" style="64" customWidth="1"/>
    <col min="7704" max="7704" width="9.54296875" style="64" customWidth="1"/>
    <col min="7705" max="7705" width="0.7265625" style="64" customWidth="1"/>
    <col min="7706" max="7707" width="11" style="64" customWidth="1"/>
    <col min="7708" max="7714" width="9.81640625" style="64" customWidth="1"/>
    <col min="7715" max="7715" width="10.54296875" style="64" customWidth="1"/>
    <col min="7716" max="7716" width="10.81640625" style="64" customWidth="1"/>
    <col min="7717" max="7717" width="9.7265625" style="64" customWidth="1"/>
    <col min="7718" max="7718" width="1" style="64" customWidth="1"/>
    <col min="7719" max="7719" width="11" style="64" customWidth="1"/>
    <col min="7720" max="7720" width="9.81640625" style="64" customWidth="1"/>
    <col min="7721" max="7721" width="10.54296875" style="64" customWidth="1"/>
    <col min="7722" max="7729" width="9.81640625" style="64" customWidth="1"/>
    <col min="7730" max="7730" width="9.7265625" style="64" customWidth="1"/>
    <col min="7731" max="7731" width="1.1796875" style="64" customWidth="1"/>
    <col min="7732" max="7733" width="9.7265625" style="64" customWidth="1"/>
    <col min="7734" max="7735" width="9.81640625" style="64" customWidth="1"/>
    <col min="7736" max="7736" width="9.7265625" style="64" customWidth="1"/>
    <col min="7737" max="7737" width="9.81640625" style="64" customWidth="1"/>
    <col min="7738" max="7740" width="9.7265625" style="64" customWidth="1"/>
    <col min="7741" max="7741" width="9.81640625" style="64" customWidth="1"/>
    <col min="7742" max="7750" width="11" style="64" customWidth="1"/>
    <col min="7751" max="7753" width="13.54296875" style="64" customWidth="1"/>
    <col min="7754" max="7755" width="11" style="64" customWidth="1"/>
    <col min="7756" max="7756" width="1.26953125" style="64" customWidth="1"/>
    <col min="7757" max="7795" width="11" style="64" customWidth="1"/>
    <col min="7796" max="7796" width="9.81640625" style="64" customWidth="1"/>
    <col min="7797" max="7801" width="11" style="64" customWidth="1"/>
    <col min="7802" max="7803" width="13.81640625" style="64" customWidth="1"/>
    <col min="7804" max="7817" width="10" style="64" customWidth="1"/>
    <col min="7818" max="7818" width="8.7265625" style="64" customWidth="1"/>
    <col min="7819" max="7825" width="12.7265625" style="64" customWidth="1"/>
    <col min="7826" max="7826" width="1.26953125" style="64" customWidth="1"/>
    <col min="7827" max="7827" width="7.453125" style="64" customWidth="1"/>
    <col min="7828" max="7828" width="13" style="64" customWidth="1"/>
    <col min="7829" max="7839" width="12.7265625" style="64" customWidth="1"/>
    <col min="7840" max="7840" width="26.1796875" style="64" customWidth="1"/>
    <col min="7841" max="7946" width="9.7265625" style="64" customWidth="1"/>
    <col min="7947" max="7947" width="20.54296875" style="64" customWidth="1"/>
    <col min="7948" max="7948" width="28.54296875" style="64" customWidth="1"/>
    <col min="7949" max="7959" width="9.7265625" style="64" customWidth="1"/>
    <col min="7960" max="7960" width="9.54296875" style="64" customWidth="1"/>
    <col min="7961" max="7961" width="0.7265625" style="64" customWidth="1"/>
    <col min="7962" max="7963" width="11" style="64" customWidth="1"/>
    <col min="7964" max="7970" width="9.81640625" style="64" customWidth="1"/>
    <col min="7971" max="7971" width="10.54296875" style="64" customWidth="1"/>
    <col min="7972" max="7972" width="10.81640625" style="64" customWidth="1"/>
    <col min="7973" max="7973" width="9.7265625" style="64" customWidth="1"/>
    <col min="7974" max="7974" width="1" style="64" customWidth="1"/>
    <col min="7975" max="7975" width="11" style="64" customWidth="1"/>
    <col min="7976" max="7976" width="9.81640625" style="64" customWidth="1"/>
    <col min="7977" max="7977" width="10.54296875" style="64" customWidth="1"/>
    <col min="7978" max="7985" width="9.81640625" style="64" customWidth="1"/>
    <col min="7986" max="7986" width="9.7265625" style="64" customWidth="1"/>
    <col min="7987" max="7987" width="1.1796875" style="64" customWidth="1"/>
    <col min="7988" max="7989" width="9.7265625" style="64" customWidth="1"/>
    <col min="7990" max="7991" width="9.81640625" style="64" customWidth="1"/>
    <col min="7992" max="7992" width="9.7265625" style="64" customWidth="1"/>
    <col min="7993" max="7993" width="9.81640625" style="64" customWidth="1"/>
    <col min="7994" max="7996" width="9.7265625" style="64" customWidth="1"/>
    <col min="7997" max="7997" width="9.81640625" style="64" customWidth="1"/>
    <col min="7998" max="8006" width="11" style="64" customWidth="1"/>
    <col min="8007" max="8009" width="13.54296875" style="64" customWidth="1"/>
    <col min="8010" max="8011" width="11" style="64" customWidth="1"/>
    <col min="8012" max="8012" width="1.26953125" style="64" customWidth="1"/>
    <col min="8013" max="8051" width="11" style="64" customWidth="1"/>
    <col min="8052" max="8052" width="9.81640625" style="64" customWidth="1"/>
    <col min="8053" max="8057" width="11" style="64" customWidth="1"/>
    <col min="8058" max="8059" width="13.81640625" style="64" customWidth="1"/>
    <col min="8060" max="8073" width="10" style="64" customWidth="1"/>
    <col min="8074" max="8074" width="8.7265625" style="64" customWidth="1"/>
    <col min="8075" max="8081" width="12.7265625" style="64" customWidth="1"/>
    <col min="8082" max="8082" width="1.26953125" style="64" customWidth="1"/>
    <col min="8083" max="8083" width="7.453125" style="64" customWidth="1"/>
    <col min="8084" max="8084" width="13" style="64" customWidth="1"/>
    <col min="8085" max="8095" width="12.7265625" style="64" customWidth="1"/>
    <col min="8096" max="8096" width="26.1796875" style="64" customWidth="1"/>
    <col min="8097" max="8202" width="9.7265625" style="64" customWidth="1"/>
    <col min="8203" max="8203" width="20.54296875" style="64" customWidth="1"/>
    <col min="8204" max="8204" width="28.54296875" style="64" customWidth="1"/>
    <col min="8205" max="8215" width="9.7265625" style="64" customWidth="1"/>
    <col min="8216" max="8216" width="9.54296875" style="64" customWidth="1"/>
    <col min="8217" max="8217" width="0.7265625" style="64" customWidth="1"/>
    <col min="8218" max="8219" width="11" style="64" customWidth="1"/>
    <col min="8220" max="8226" width="9.81640625" style="64" customWidth="1"/>
    <col min="8227" max="8227" width="10.54296875" style="64" customWidth="1"/>
    <col min="8228" max="8228" width="10.81640625" style="64" customWidth="1"/>
    <col min="8229" max="8229" width="9.7265625" style="64" customWidth="1"/>
    <col min="8230" max="8230" width="1" style="64" customWidth="1"/>
    <col min="8231" max="8231" width="11" style="64" customWidth="1"/>
    <col min="8232" max="8232" width="9.81640625" style="64" customWidth="1"/>
    <col min="8233" max="8233" width="10.54296875" style="64" customWidth="1"/>
    <col min="8234" max="8241" width="9.81640625" style="64" customWidth="1"/>
    <col min="8242" max="8242" width="9.7265625" style="64" customWidth="1"/>
    <col min="8243" max="8243" width="1.1796875" style="64" customWidth="1"/>
    <col min="8244" max="8245" width="9.7265625" style="64" customWidth="1"/>
    <col min="8246" max="8247" width="9.81640625" style="64" customWidth="1"/>
    <col min="8248" max="8248" width="9.7265625" style="64" customWidth="1"/>
    <col min="8249" max="8249" width="9.81640625" style="64" customWidth="1"/>
    <col min="8250" max="8252" width="9.7265625" style="64" customWidth="1"/>
    <col min="8253" max="8253" width="9.81640625" style="64" customWidth="1"/>
    <col min="8254" max="8262" width="11" style="64" customWidth="1"/>
    <col min="8263" max="8265" width="13.54296875" style="64" customWidth="1"/>
    <col min="8266" max="8267" width="11" style="64" customWidth="1"/>
    <col min="8268" max="8268" width="1.26953125" style="64" customWidth="1"/>
    <col min="8269" max="8307" width="11" style="64" customWidth="1"/>
    <col min="8308" max="8308" width="9.81640625" style="64" customWidth="1"/>
    <col min="8309" max="8313" width="11" style="64" customWidth="1"/>
    <col min="8314" max="8315" width="13.81640625" style="64" customWidth="1"/>
    <col min="8316" max="8329" width="10" style="64" customWidth="1"/>
    <col min="8330" max="8330" width="8.7265625" style="64" customWidth="1"/>
    <col min="8331" max="8337" width="12.7265625" style="64" customWidth="1"/>
    <col min="8338" max="8338" width="1.26953125" style="64" customWidth="1"/>
    <col min="8339" max="8339" width="7.453125" style="64" customWidth="1"/>
    <col min="8340" max="8340" width="13" style="64" customWidth="1"/>
    <col min="8341" max="8351" width="12.7265625" style="64" customWidth="1"/>
    <col min="8352" max="8352" width="26.1796875" style="64" customWidth="1"/>
    <col min="8353" max="8458" width="9.7265625" style="64" customWidth="1"/>
    <col min="8459" max="8459" width="20.54296875" style="64" customWidth="1"/>
    <col min="8460" max="8460" width="28.54296875" style="64" customWidth="1"/>
    <col min="8461" max="8471" width="9.7265625" style="64" customWidth="1"/>
    <col min="8472" max="8472" width="9.54296875" style="64" customWidth="1"/>
    <col min="8473" max="8473" width="0.7265625" style="64" customWidth="1"/>
    <col min="8474" max="8475" width="11" style="64" customWidth="1"/>
    <col min="8476" max="8482" width="9.81640625" style="64" customWidth="1"/>
    <col min="8483" max="8483" width="10.54296875" style="64" customWidth="1"/>
    <col min="8484" max="8484" width="10.81640625" style="64" customWidth="1"/>
    <col min="8485" max="8485" width="9.7265625" style="64" customWidth="1"/>
    <col min="8486" max="8486" width="1" style="64" customWidth="1"/>
    <col min="8487" max="8487" width="11" style="64" customWidth="1"/>
    <col min="8488" max="8488" width="9.81640625" style="64" customWidth="1"/>
    <col min="8489" max="8489" width="10.54296875" style="64" customWidth="1"/>
    <col min="8490" max="8497" width="9.81640625" style="64" customWidth="1"/>
    <col min="8498" max="8498" width="9.7265625" style="64" customWidth="1"/>
    <col min="8499" max="8499" width="1.1796875" style="64" customWidth="1"/>
    <col min="8500" max="8501" width="9.7265625" style="64" customWidth="1"/>
    <col min="8502" max="8503" width="9.81640625" style="64" customWidth="1"/>
    <col min="8504" max="8504" width="9.7265625" style="64" customWidth="1"/>
    <col min="8505" max="8505" width="9.81640625" style="64" customWidth="1"/>
    <col min="8506" max="8508" width="9.7265625" style="64" customWidth="1"/>
    <col min="8509" max="8509" width="9.81640625" style="64" customWidth="1"/>
    <col min="8510" max="8518" width="11" style="64" customWidth="1"/>
    <col min="8519" max="8521" width="13.54296875" style="64" customWidth="1"/>
    <col min="8522" max="8523" width="11" style="64" customWidth="1"/>
    <col min="8524" max="8524" width="1.26953125" style="64" customWidth="1"/>
    <col min="8525" max="8563" width="11" style="64" customWidth="1"/>
    <col min="8564" max="8564" width="9.81640625" style="64" customWidth="1"/>
    <col min="8565" max="8569" width="11" style="64" customWidth="1"/>
    <col min="8570" max="8571" width="13.81640625" style="64" customWidth="1"/>
    <col min="8572" max="8585" width="10" style="64" customWidth="1"/>
    <col min="8586" max="8586" width="8.7265625" style="64" customWidth="1"/>
    <col min="8587" max="8593" width="12.7265625" style="64" customWidth="1"/>
    <col min="8594" max="8594" width="1.26953125" style="64" customWidth="1"/>
    <col min="8595" max="8595" width="7.453125" style="64" customWidth="1"/>
    <col min="8596" max="8596" width="13" style="64" customWidth="1"/>
    <col min="8597" max="8607" width="12.7265625" style="64" customWidth="1"/>
    <col min="8608" max="8608" width="26.1796875" style="64" customWidth="1"/>
    <col min="8609" max="8714" width="9.7265625" style="64" customWidth="1"/>
    <col min="8715" max="8715" width="20.54296875" style="64" customWidth="1"/>
    <col min="8716" max="8716" width="28.54296875" style="64" customWidth="1"/>
    <col min="8717" max="8727" width="9.7265625" style="64" customWidth="1"/>
    <col min="8728" max="8728" width="9.54296875" style="64" customWidth="1"/>
    <col min="8729" max="8729" width="0.7265625" style="64" customWidth="1"/>
    <col min="8730" max="8731" width="11" style="64" customWidth="1"/>
    <col min="8732" max="8738" width="9.81640625" style="64" customWidth="1"/>
    <col min="8739" max="8739" width="10.54296875" style="64" customWidth="1"/>
    <col min="8740" max="8740" width="10.81640625" style="64" customWidth="1"/>
    <col min="8741" max="8741" width="9.7265625" style="64" customWidth="1"/>
    <col min="8742" max="8742" width="1" style="64" customWidth="1"/>
    <col min="8743" max="8743" width="11" style="64" customWidth="1"/>
    <col min="8744" max="8744" width="9.81640625" style="64" customWidth="1"/>
    <col min="8745" max="8745" width="10.54296875" style="64" customWidth="1"/>
    <col min="8746" max="8753" width="9.81640625" style="64" customWidth="1"/>
    <col min="8754" max="8754" width="9.7265625" style="64" customWidth="1"/>
    <col min="8755" max="8755" width="1.1796875" style="64" customWidth="1"/>
    <col min="8756" max="8757" width="9.7265625" style="64" customWidth="1"/>
    <col min="8758" max="8759" width="9.81640625" style="64" customWidth="1"/>
    <col min="8760" max="8760" width="9.7265625" style="64" customWidth="1"/>
    <col min="8761" max="8761" width="9.81640625" style="64" customWidth="1"/>
    <col min="8762" max="8764" width="9.7265625" style="64" customWidth="1"/>
    <col min="8765" max="8765" width="9.81640625" style="64" customWidth="1"/>
    <col min="8766" max="8774" width="11" style="64" customWidth="1"/>
    <col min="8775" max="8777" width="13.54296875" style="64" customWidth="1"/>
    <col min="8778" max="8779" width="11" style="64" customWidth="1"/>
    <col min="8780" max="8780" width="1.26953125" style="64" customWidth="1"/>
    <col min="8781" max="8819" width="11" style="64" customWidth="1"/>
    <col min="8820" max="8820" width="9.81640625" style="64" customWidth="1"/>
    <col min="8821" max="8825" width="11" style="64" customWidth="1"/>
    <col min="8826" max="8827" width="13.81640625" style="64" customWidth="1"/>
    <col min="8828" max="8841" width="10" style="64" customWidth="1"/>
    <col min="8842" max="8842" width="8.7265625" style="64" customWidth="1"/>
    <col min="8843" max="8849" width="12.7265625" style="64" customWidth="1"/>
    <col min="8850" max="8850" width="1.26953125" style="64" customWidth="1"/>
    <col min="8851" max="8851" width="7.453125" style="64" customWidth="1"/>
    <col min="8852" max="8852" width="13" style="64" customWidth="1"/>
    <col min="8853" max="8863" width="12.7265625" style="64" customWidth="1"/>
    <col min="8864" max="8864" width="26.1796875" style="64" customWidth="1"/>
    <col min="8865" max="8970" width="9.7265625" style="64" customWidth="1"/>
    <col min="8971" max="8971" width="20.54296875" style="64" customWidth="1"/>
    <col min="8972" max="8972" width="28.54296875" style="64" customWidth="1"/>
    <col min="8973" max="8983" width="9.7265625" style="64" customWidth="1"/>
    <col min="8984" max="8984" width="9.54296875" style="64" customWidth="1"/>
    <col min="8985" max="8985" width="0.7265625" style="64" customWidth="1"/>
    <col min="8986" max="8987" width="11" style="64" customWidth="1"/>
    <col min="8988" max="8994" width="9.81640625" style="64" customWidth="1"/>
    <col min="8995" max="8995" width="10.54296875" style="64" customWidth="1"/>
    <col min="8996" max="8996" width="10.81640625" style="64" customWidth="1"/>
    <col min="8997" max="8997" width="9.7265625" style="64" customWidth="1"/>
    <col min="8998" max="8998" width="1" style="64" customWidth="1"/>
    <col min="8999" max="8999" width="11" style="64" customWidth="1"/>
    <col min="9000" max="9000" width="9.81640625" style="64" customWidth="1"/>
    <col min="9001" max="9001" width="10.54296875" style="64" customWidth="1"/>
    <col min="9002" max="9009" width="9.81640625" style="64" customWidth="1"/>
    <col min="9010" max="9010" width="9.7265625" style="64" customWidth="1"/>
    <col min="9011" max="9011" width="1.1796875" style="64" customWidth="1"/>
    <col min="9012" max="9013" width="9.7265625" style="64" customWidth="1"/>
    <col min="9014" max="9015" width="9.81640625" style="64" customWidth="1"/>
    <col min="9016" max="9016" width="9.7265625" style="64" customWidth="1"/>
    <col min="9017" max="9017" width="9.81640625" style="64" customWidth="1"/>
    <col min="9018" max="9020" width="9.7265625" style="64" customWidth="1"/>
    <col min="9021" max="9021" width="9.81640625" style="64" customWidth="1"/>
    <col min="9022" max="9030" width="11" style="64" customWidth="1"/>
    <col min="9031" max="9033" width="13.54296875" style="64" customWidth="1"/>
    <col min="9034" max="9035" width="11" style="64" customWidth="1"/>
    <col min="9036" max="9036" width="1.26953125" style="64" customWidth="1"/>
    <col min="9037" max="9075" width="11" style="64" customWidth="1"/>
    <col min="9076" max="9076" width="9.81640625" style="64" customWidth="1"/>
    <col min="9077" max="9081" width="11" style="64" customWidth="1"/>
    <col min="9082" max="9083" width="13.81640625" style="64" customWidth="1"/>
    <col min="9084" max="9097" width="10" style="64" customWidth="1"/>
    <col min="9098" max="9098" width="8.7265625" style="64" customWidth="1"/>
    <col min="9099" max="9105" width="12.7265625" style="64" customWidth="1"/>
    <col min="9106" max="9106" width="1.26953125" style="64" customWidth="1"/>
    <col min="9107" max="9107" width="7.453125" style="64" customWidth="1"/>
    <col min="9108" max="9108" width="13" style="64" customWidth="1"/>
    <col min="9109" max="9119" width="12.7265625" style="64" customWidth="1"/>
    <col min="9120" max="9120" width="26.1796875" style="64" customWidth="1"/>
    <col min="9121" max="9226" width="9.7265625" style="64" customWidth="1"/>
    <col min="9227" max="9227" width="20.54296875" style="64" customWidth="1"/>
    <col min="9228" max="9228" width="28.54296875" style="64" customWidth="1"/>
    <col min="9229" max="9239" width="9.7265625" style="64" customWidth="1"/>
    <col min="9240" max="9240" width="9.54296875" style="64" customWidth="1"/>
    <col min="9241" max="9241" width="0.7265625" style="64" customWidth="1"/>
    <col min="9242" max="9243" width="11" style="64" customWidth="1"/>
    <col min="9244" max="9250" width="9.81640625" style="64" customWidth="1"/>
    <col min="9251" max="9251" width="10.54296875" style="64" customWidth="1"/>
    <col min="9252" max="9252" width="10.81640625" style="64" customWidth="1"/>
    <col min="9253" max="9253" width="9.7265625" style="64" customWidth="1"/>
    <col min="9254" max="9254" width="1" style="64" customWidth="1"/>
    <col min="9255" max="9255" width="11" style="64" customWidth="1"/>
    <col min="9256" max="9256" width="9.81640625" style="64" customWidth="1"/>
    <col min="9257" max="9257" width="10.54296875" style="64" customWidth="1"/>
    <col min="9258" max="9265" width="9.81640625" style="64" customWidth="1"/>
    <col min="9266" max="9266" width="9.7265625" style="64" customWidth="1"/>
    <col min="9267" max="9267" width="1.1796875" style="64" customWidth="1"/>
    <col min="9268" max="9269" width="9.7265625" style="64" customWidth="1"/>
    <col min="9270" max="9271" width="9.81640625" style="64" customWidth="1"/>
    <col min="9272" max="9272" width="9.7265625" style="64" customWidth="1"/>
    <col min="9273" max="9273" width="9.81640625" style="64" customWidth="1"/>
    <col min="9274" max="9276" width="9.7265625" style="64" customWidth="1"/>
    <col min="9277" max="9277" width="9.81640625" style="64" customWidth="1"/>
    <col min="9278" max="9286" width="11" style="64" customWidth="1"/>
    <col min="9287" max="9289" width="13.54296875" style="64" customWidth="1"/>
    <col min="9290" max="9291" width="11" style="64" customWidth="1"/>
    <col min="9292" max="9292" width="1.26953125" style="64" customWidth="1"/>
    <col min="9293" max="9331" width="11" style="64" customWidth="1"/>
    <col min="9332" max="9332" width="9.81640625" style="64" customWidth="1"/>
    <col min="9333" max="9337" width="11" style="64" customWidth="1"/>
    <col min="9338" max="9339" width="13.81640625" style="64" customWidth="1"/>
    <col min="9340" max="9353" width="10" style="64" customWidth="1"/>
    <col min="9354" max="9354" width="8.7265625" style="64" customWidth="1"/>
    <col min="9355" max="9361" width="12.7265625" style="64" customWidth="1"/>
    <col min="9362" max="9362" width="1.26953125" style="64" customWidth="1"/>
    <col min="9363" max="9363" width="7.453125" style="64" customWidth="1"/>
    <col min="9364" max="9364" width="13" style="64" customWidth="1"/>
    <col min="9365" max="9375" width="12.7265625" style="64" customWidth="1"/>
    <col min="9376" max="9376" width="26.1796875" style="64" customWidth="1"/>
    <col min="9377" max="9482" width="9.7265625" style="64" customWidth="1"/>
    <col min="9483" max="9483" width="20.54296875" style="64" customWidth="1"/>
    <col min="9484" max="9484" width="28.54296875" style="64" customWidth="1"/>
    <col min="9485" max="9495" width="9.7265625" style="64" customWidth="1"/>
    <col min="9496" max="9496" width="9.54296875" style="64" customWidth="1"/>
    <col min="9497" max="9497" width="0.7265625" style="64" customWidth="1"/>
    <col min="9498" max="9499" width="11" style="64" customWidth="1"/>
    <col min="9500" max="9506" width="9.81640625" style="64" customWidth="1"/>
    <col min="9507" max="9507" width="10.54296875" style="64" customWidth="1"/>
    <col min="9508" max="9508" width="10.81640625" style="64" customWidth="1"/>
    <col min="9509" max="9509" width="9.7265625" style="64" customWidth="1"/>
    <col min="9510" max="9510" width="1" style="64" customWidth="1"/>
    <col min="9511" max="9511" width="11" style="64" customWidth="1"/>
    <col min="9512" max="9512" width="9.81640625" style="64" customWidth="1"/>
    <col min="9513" max="9513" width="10.54296875" style="64" customWidth="1"/>
    <col min="9514" max="9521" width="9.81640625" style="64" customWidth="1"/>
    <col min="9522" max="9522" width="9.7265625" style="64" customWidth="1"/>
    <col min="9523" max="9523" width="1.1796875" style="64" customWidth="1"/>
    <col min="9524" max="9525" width="9.7265625" style="64" customWidth="1"/>
    <col min="9526" max="9527" width="9.81640625" style="64" customWidth="1"/>
    <col min="9528" max="9528" width="9.7265625" style="64" customWidth="1"/>
    <col min="9529" max="9529" width="9.81640625" style="64" customWidth="1"/>
    <col min="9530" max="9532" width="9.7265625" style="64" customWidth="1"/>
    <col min="9533" max="9533" width="9.81640625" style="64" customWidth="1"/>
    <col min="9534" max="9542" width="11" style="64" customWidth="1"/>
    <col min="9543" max="9545" width="13.54296875" style="64" customWidth="1"/>
    <col min="9546" max="9547" width="11" style="64" customWidth="1"/>
    <col min="9548" max="9548" width="1.26953125" style="64" customWidth="1"/>
    <col min="9549" max="9587" width="11" style="64" customWidth="1"/>
    <col min="9588" max="9588" width="9.81640625" style="64" customWidth="1"/>
    <col min="9589" max="9593" width="11" style="64" customWidth="1"/>
    <col min="9594" max="9595" width="13.81640625" style="64" customWidth="1"/>
    <col min="9596" max="9609" width="10" style="64" customWidth="1"/>
    <col min="9610" max="9610" width="8.7265625" style="64" customWidth="1"/>
    <col min="9611" max="9617" width="12.7265625" style="64" customWidth="1"/>
    <col min="9618" max="9618" width="1.26953125" style="64" customWidth="1"/>
    <col min="9619" max="9619" width="7.453125" style="64" customWidth="1"/>
    <col min="9620" max="9620" width="13" style="64" customWidth="1"/>
    <col min="9621" max="9631" width="12.7265625" style="64" customWidth="1"/>
    <col min="9632" max="9632" width="26.1796875" style="64" customWidth="1"/>
    <col min="9633" max="9738" width="9.7265625" style="64" customWidth="1"/>
    <col min="9739" max="9739" width="20.54296875" style="64" customWidth="1"/>
    <col min="9740" max="9740" width="28.54296875" style="64" customWidth="1"/>
    <col min="9741" max="9751" width="9.7265625" style="64" customWidth="1"/>
    <col min="9752" max="9752" width="9.54296875" style="64" customWidth="1"/>
    <col min="9753" max="9753" width="0.7265625" style="64" customWidth="1"/>
    <col min="9754" max="9755" width="11" style="64" customWidth="1"/>
    <col min="9756" max="9762" width="9.81640625" style="64" customWidth="1"/>
    <col min="9763" max="9763" width="10.54296875" style="64" customWidth="1"/>
    <col min="9764" max="9764" width="10.81640625" style="64" customWidth="1"/>
    <col min="9765" max="9765" width="9.7265625" style="64" customWidth="1"/>
    <col min="9766" max="9766" width="1" style="64" customWidth="1"/>
    <col min="9767" max="9767" width="11" style="64" customWidth="1"/>
    <col min="9768" max="9768" width="9.81640625" style="64" customWidth="1"/>
    <col min="9769" max="9769" width="10.54296875" style="64" customWidth="1"/>
    <col min="9770" max="9777" width="9.81640625" style="64" customWidth="1"/>
    <col min="9778" max="9778" width="9.7265625" style="64" customWidth="1"/>
    <col min="9779" max="9779" width="1.1796875" style="64" customWidth="1"/>
    <col min="9780" max="9781" width="9.7265625" style="64" customWidth="1"/>
    <col min="9782" max="9783" width="9.81640625" style="64" customWidth="1"/>
    <col min="9784" max="9784" width="9.7265625" style="64" customWidth="1"/>
    <col min="9785" max="9785" width="9.81640625" style="64" customWidth="1"/>
    <col min="9786" max="9788" width="9.7265625" style="64" customWidth="1"/>
    <col min="9789" max="9789" width="9.81640625" style="64" customWidth="1"/>
    <col min="9790" max="9798" width="11" style="64" customWidth="1"/>
    <col min="9799" max="9801" width="13.54296875" style="64" customWidth="1"/>
    <col min="9802" max="9803" width="11" style="64" customWidth="1"/>
    <col min="9804" max="9804" width="1.26953125" style="64" customWidth="1"/>
    <col min="9805" max="9843" width="11" style="64" customWidth="1"/>
    <col min="9844" max="9844" width="9.81640625" style="64" customWidth="1"/>
    <col min="9845" max="9849" width="11" style="64" customWidth="1"/>
    <col min="9850" max="9851" width="13.81640625" style="64" customWidth="1"/>
    <col min="9852" max="9865" width="10" style="64" customWidth="1"/>
    <col min="9866" max="9866" width="8.7265625" style="64" customWidth="1"/>
    <col min="9867" max="9873" width="12.7265625" style="64" customWidth="1"/>
    <col min="9874" max="9874" width="1.26953125" style="64" customWidth="1"/>
    <col min="9875" max="9875" width="7.453125" style="64" customWidth="1"/>
    <col min="9876" max="9876" width="13" style="64" customWidth="1"/>
    <col min="9877" max="9887" width="12.7265625" style="64" customWidth="1"/>
    <col min="9888" max="9888" width="26.1796875" style="64" customWidth="1"/>
    <col min="9889" max="9994" width="9.7265625" style="64" customWidth="1"/>
    <col min="9995" max="9995" width="20.54296875" style="64" customWidth="1"/>
    <col min="9996" max="9996" width="28.54296875" style="64" customWidth="1"/>
    <col min="9997" max="10007" width="9.7265625" style="64" customWidth="1"/>
    <col min="10008" max="10008" width="9.54296875" style="64" customWidth="1"/>
    <col min="10009" max="10009" width="0.7265625" style="64" customWidth="1"/>
    <col min="10010" max="10011" width="11" style="64" customWidth="1"/>
    <col min="10012" max="10018" width="9.81640625" style="64" customWidth="1"/>
    <col min="10019" max="10019" width="10.54296875" style="64" customWidth="1"/>
    <col min="10020" max="10020" width="10.81640625" style="64" customWidth="1"/>
    <col min="10021" max="10021" width="9.7265625" style="64" customWidth="1"/>
    <col min="10022" max="10022" width="1" style="64" customWidth="1"/>
    <col min="10023" max="10023" width="11" style="64" customWidth="1"/>
    <col min="10024" max="10024" width="9.81640625" style="64" customWidth="1"/>
    <col min="10025" max="10025" width="10.54296875" style="64" customWidth="1"/>
    <col min="10026" max="10033" width="9.81640625" style="64" customWidth="1"/>
    <col min="10034" max="10034" width="9.7265625" style="64" customWidth="1"/>
    <col min="10035" max="10035" width="1.1796875" style="64" customWidth="1"/>
    <col min="10036" max="10037" width="9.7265625" style="64" customWidth="1"/>
    <col min="10038" max="10039" width="9.81640625" style="64" customWidth="1"/>
    <col min="10040" max="10040" width="9.7265625" style="64" customWidth="1"/>
    <col min="10041" max="10041" width="9.81640625" style="64" customWidth="1"/>
    <col min="10042" max="10044" width="9.7265625" style="64" customWidth="1"/>
    <col min="10045" max="10045" width="9.81640625" style="64" customWidth="1"/>
    <col min="10046" max="10054" width="11" style="64" customWidth="1"/>
    <col min="10055" max="10057" width="13.54296875" style="64" customWidth="1"/>
    <col min="10058" max="10059" width="11" style="64" customWidth="1"/>
    <col min="10060" max="10060" width="1.26953125" style="64" customWidth="1"/>
    <col min="10061" max="10099" width="11" style="64" customWidth="1"/>
    <col min="10100" max="10100" width="9.81640625" style="64" customWidth="1"/>
    <col min="10101" max="10105" width="11" style="64" customWidth="1"/>
    <col min="10106" max="10107" width="13.81640625" style="64" customWidth="1"/>
    <col min="10108" max="10121" width="10" style="64" customWidth="1"/>
    <col min="10122" max="10122" width="8.7265625" style="64" customWidth="1"/>
    <col min="10123" max="10129" width="12.7265625" style="64" customWidth="1"/>
    <col min="10130" max="10130" width="1.26953125" style="64" customWidth="1"/>
    <col min="10131" max="10131" width="7.453125" style="64" customWidth="1"/>
    <col min="10132" max="10132" width="13" style="64" customWidth="1"/>
    <col min="10133" max="10143" width="12.7265625" style="64" customWidth="1"/>
    <col min="10144" max="10144" width="26.1796875" style="64" customWidth="1"/>
    <col min="10145" max="10250" width="9.7265625" style="64" customWidth="1"/>
    <col min="10251" max="10251" width="20.54296875" style="64" customWidth="1"/>
    <col min="10252" max="10252" width="28.54296875" style="64" customWidth="1"/>
    <col min="10253" max="10263" width="9.7265625" style="64" customWidth="1"/>
    <col min="10264" max="10264" width="9.54296875" style="64" customWidth="1"/>
    <col min="10265" max="10265" width="0.7265625" style="64" customWidth="1"/>
    <col min="10266" max="10267" width="11" style="64" customWidth="1"/>
    <col min="10268" max="10274" width="9.81640625" style="64" customWidth="1"/>
    <col min="10275" max="10275" width="10.54296875" style="64" customWidth="1"/>
    <col min="10276" max="10276" width="10.81640625" style="64" customWidth="1"/>
    <col min="10277" max="10277" width="9.7265625" style="64" customWidth="1"/>
    <col min="10278" max="10278" width="1" style="64" customWidth="1"/>
    <col min="10279" max="10279" width="11" style="64" customWidth="1"/>
    <col min="10280" max="10280" width="9.81640625" style="64" customWidth="1"/>
    <col min="10281" max="10281" width="10.54296875" style="64" customWidth="1"/>
    <col min="10282" max="10289" width="9.81640625" style="64" customWidth="1"/>
    <col min="10290" max="10290" width="9.7265625" style="64" customWidth="1"/>
    <col min="10291" max="10291" width="1.1796875" style="64" customWidth="1"/>
    <col min="10292" max="10293" width="9.7265625" style="64" customWidth="1"/>
    <col min="10294" max="10295" width="9.81640625" style="64" customWidth="1"/>
    <col min="10296" max="10296" width="9.7265625" style="64" customWidth="1"/>
    <col min="10297" max="10297" width="9.81640625" style="64" customWidth="1"/>
    <col min="10298" max="10300" width="9.7265625" style="64" customWidth="1"/>
    <col min="10301" max="10301" width="9.81640625" style="64" customWidth="1"/>
    <col min="10302" max="10310" width="11" style="64" customWidth="1"/>
    <col min="10311" max="10313" width="13.54296875" style="64" customWidth="1"/>
    <col min="10314" max="10315" width="11" style="64" customWidth="1"/>
    <col min="10316" max="10316" width="1.26953125" style="64" customWidth="1"/>
    <col min="10317" max="10355" width="11" style="64" customWidth="1"/>
    <col min="10356" max="10356" width="9.81640625" style="64" customWidth="1"/>
    <col min="10357" max="10361" width="11" style="64" customWidth="1"/>
    <col min="10362" max="10363" width="13.81640625" style="64" customWidth="1"/>
    <col min="10364" max="10377" width="10" style="64" customWidth="1"/>
    <col min="10378" max="10378" width="8.7265625" style="64" customWidth="1"/>
    <col min="10379" max="10385" width="12.7265625" style="64" customWidth="1"/>
    <col min="10386" max="10386" width="1.26953125" style="64" customWidth="1"/>
    <col min="10387" max="10387" width="7.453125" style="64" customWidth="1"/>
    <col min="10388" max="10388" width="13" style="64" customWidth="1"/>
    <col min="10389" max="10399" width="12.7265625" style="64" customWidth="1"/>
    <col min="10400" max="10400" width="26.1796875" style="64" customWidth="1"/>
    <col min="10401" max="10506" width="9.7265625" style="64" customWidth="1"/>
    <col min="10507" max="10507" width="20.54296875" style="64" customWidth="1"/>
    <col min="10508" max="10508" width="28.54296875" style="64" customWidth="1"/>
    <col min="10509" max="10519" width="9.7265625" style="64" customWidth="1"/>
    <col min="10520" max="10520" width="9.54296875" style="64" customWidth="1"/>
    <col min="10521" max="10521" width="0.7265625" style="64" customWidth="1"/>
    <col min="10522" max="10523" width="11" style="64" customWidth="1"/>
    <col min="10524" max="10530" width="9.81640625" style="64" customWidth="1"/>
    <col min="10531" max="10531" width="10.54296875" style="64" customWidth="1"/>
    <col min="10532" max="10532" width="10.81640625" style="64" customWidth="1"/>
    <col min="10533" max="10533" width="9.7265625" style="64" customWidth="1"/>
    <col min="10534" max="10534" width="1" style="64" customWidth="1"/>
    <col min="10535" max="10535" width="11" style="64" customWidth="1"/>
    <col min="10536" max="10536" width="9.81640625" style="64" customWidth="1"/>
    <col min="10537" max="10537" width="10.54296875" style="64" customWidth="1"/>
    <col min="10538" max="10545" width="9.81640625" style="64" customWidth="1"/>
    <col min="10546" max="10546" width="9.7265625" style="64" customWidth="1"/>
    <col min="10547" max="10547" width="1.1796875" style="64" customWidth="1"/>
    <col min="10548" max="10549" width="9.7265625" style="64" customWidth="1"/>
    <col min="10550" max="10551" width="9.81640625" style="64" customWidth="1"/>
    <col min="10552" max="10552" width="9.7265625" style="64" customWidth="1"/>
    <col min="10553" max="10553" width="9.81640625" style="64" customWidth="1"/>
    <col min="10554" max="10556" width="9.7265625" style="64" customWidth="1"/>
    <col min="10557" max="10557" width="9.81640625" style="64" customWidth="1"/>
    <col min="10558" max="10566" width="11" style="64" customWidth="1"/>
    <col min="10567" max="10569" width="13.54296875" style="64" customWidth="1"/>
    <col min="10570" max="10571" width="11" style="64" customWidth="1"/>
    <col min="10572" max="10572" width="1.26953125" style="64" customWidth="1"/>
    <col min="10573" max="10611" width="11" style="64" customWidth="1"/>
    <col min="10612" max="10612" width="9.81640625" style="64" customWidth="1"/>
    <col min="10613" max="10617" width="11" style="64" customWidth="1"/>
    <col min="10618" max="10619" width="13.81640625" style="64" customWidth="1"/>
    <col min="10620" max="10633" width="10" style="64" customWidth="1"/>
    <col min="10634" max="10634" width="8.7265625" style="64" customWidth="1"/>
    <col min="10635" max="10641" width="12.7265625" style="64" customWidth="1"/>
    <col min="10642" max="10642" width="1.26953125" style="64" customWidth="1"/>
    <col min="10643" max="10643" width="7.453125" style="64" customWidth="1"/>
    <col min="10644" max="10644" width="13" style="64" customWidth="1"/>
    <col min="10645" max="10655" width="12.7265625" style="64" customWidth="1"/>
    <col min="10656" max="10656" width="26.1796875" style="64" customWidth="1"/>
    <col min="10657" max="10762" width="9.7265625" style="64" customWidth="1"/>
    <col min="10763" max="10763" width="20.54296875" style="64" customWidth="1"/>
    <col min="10764" max="10764" width="28.54296875" style="64" customWidth="1"/>
    <col min="10765" max="10775" width="9.7265625" style="64" customWidth="1"/>
    <col min="10776" max="10776" width="9.54296875" style="64" customWidth="1"/>
    <col min="10777" max="10777" width="0.7265625" style="64" customWidth="1"/>
    <col min="10778" max="10779" width="11" style="64" customWidth="1"/>
    <col min="10780" max="10786" width="9.81640625" style="64" customWidth="1"/>
    <col min="10787" max="10787" width="10.54296875" style="64" customWidth="1"/>
    <col min="10788" max="10788" width="10.81640625" style="64" customWidth="1"/>
    <col min="10789" max="10789" width="9.7265625" style="64" customWidth="1"/>
    <col min="10790" max="10790" width="1" style="64" customWidth="1"/>
    <col min="10791" max="10791" width="11" style="64" customWidth="1"/>
    <col min="10792" max="10792" width="9.81640625" style="64" customWidth="1"/>
    <col min="10793" max="10793" width="10.54296875" style="64" customWidth="1"/>
    <col min="10794" max="10801" width="9.81640625" style="64" customWidth="1"/>
    <col min="10802" max="10802" width="9.7265625" style="64" customWidth="1"/>
    <col min="10803" max="10803" width="1.1796875" style="64" customWidth="1"/>
    <col min="10804" max="10805" width="9.7265625" style="64" customWidth="1"/>
    <col min="10806" max="10807" width="9.81640625" style="64" customWidth="1"/>
    <col min="10808" max="10808" width="9.7265625" style="64" customWidth="1"/>
    <col min="10809" max="10809" width="9.81640625" style="64" customWidth="1"/>
    <col min="10810" max="10812" width="9.7265625" style="64" customWidth="1"/>
    <col min="10813" max="10813" width="9.81640625" style="64" customWidth="1"/>
    <col min="10814" max="10822" width="11" style="64" customWidth="1"/>
    <col min="10823" max="10825" width="13.54296875" style="64" customWidth="1"/>
    <col min="10826" max="10827" width="11" style="64" customWidth="1"/>
    <col min="10828" max="10828" width="1.26953125" style="64" customWidth="1"/>
    <col min="10829" max="10867" width="11" style="64" customWidth="1"/>
    <col min="10868" max="10868" width="9.81640625" style="64" customWidth="1"/>
    <col min="10869" max="10873" width="11" style="64" customWidth="1"/>
    <col min="10874" max="10875" width="13.81640625" style="64" customWidth="1"/>
    <col min="10876" max="10889" width="10" style="64" customWidth="1"/>
    <col min="10890" max="10890" width="8.7265625" style="64" customWidth="1"/>
    <col min="10891" max="10897" width="12.7265625" style="64" customWidth="1"/>
    <col min="10898" max="10898" width="1.26953125" style="64" customWidth="1"/>
    <col min="10899" max="10899" width="7.453125" style="64" customWidth="1"/>
    <col min="10900" max="10900" width="13" style="64" customWidth="1"/>
    <col min="10901" max="10911" width="12.7265625" style="64" customWidth="1"/>
    <col min="10912" max="10912" width="26.1796875" style="64" customWidth="1"/>
    <col min="10913" max="11018" width="9.7265625" style="64" customWidth="1"/>
    <col min="11019" max="11019" width="20.54296875" style="64" customWidth="1"/>
    <col min="11020" max="11020" width="28.54296875" style="64" customWidth="1"/>
    <col min="11021" max="11031" width="9.7265625" style="64" customWidth="1"/>
    <col min="11032" max="11032" width="9.54296875" style="64" customWidth="1"/>
    <col min="11033" max="11033" width="0.7265625" style="64" customWidth="1"/>
    <col min="11034" max="11035" width="11" style="64" customWidth="1"/>
    <col min="11036" max="11042" width="9.81640625" style="64" customWidth="1"/>
    <col min="11043" max="11043" width="10.54296875" style="64" customWidth="1"/>
    <col min="11044" max="11044" width="10.81640625" style="64" customWidth="1"/>
    <col min="11045" max="11045" width="9.7265625" style="64" customWidth="1"/>
    <col min="11046" max="11046" width="1" style="64" customWidth="1"/>
    <col min="11047" max="11047" width="11" style="64" customWidth="1"/>
    <col min="11048" max="11048" width="9.81640625" style="64" customWidth="1"/>
    <col min="11049" max="11049" width="10.54296875" style="64" customWidth="1"/>
    <col min="11050" max="11057" width="9.81640625" style="64" customWidth="1"/>
    <col min="11058" max="11058" width="9.7265625" style="64" customWidth="1"/>
    <col min="11059" max="11059" width="1.1796875" style="64" customWidth="1"/>
    <col min="11060" max="11061" width="9.7265625" style="64" customWidth="1"/>
    <col min="11062" max="11063" width="9.81640625" style="64" customWidth="1"/>
    <col min="11064" max="11064" width="9.7265625" style="64" customWidth="1"/>
    <col min="11065" max="11065" width="9.81640625" style="64" customWidth="1"/>
    <col min="11066" max="11068" width="9.7265625" style="64" customWidth="1"/>
    <col min="11069" max="11069" width="9.81640625" style="64" customWidth="1"/>
    <col min="11070" max="11078" width="11" style="64" customWidth="1"/>
    <col min="11079" max="11081" width="13.54296875" style="64" customWidth="1"/>
    <col min="11082" max="11083" width="11" style="64" customWidth="1"/>
    <col min="11084" max="11084" width="1.26953125" style="64" customWidth="1"/>
    <col min="11085" max="11123" width="11" style="64" customWidth="1"/>
    <col min="11124" max="11124" width="9.81640625" style="64" customWidth="1"/>
    <col min="11125" max="11129" width="11" style="64" customWidth="1"/>
    <col min="11130" max="11131" width="13.81640625" style="64" customWidth="1"/>
    <col min="11132" max="11145" width="10" style="64" customWidth="1"/>
    <col min="11146" max="11146" width="8.7265625" style="64" customWidth="1"/>
    <col min="11147" max="11153" width="12.7265625" style="64" customWidth="1"/>
    <col min="11154" max="11154" width="1.26953125" style="64" customWidth="1"/>
    <col min="11155" max="11155" width="7.453125" style="64" customWidth="1"/>
    <col min="11156" max="11156" width="13" style="64" customWidth="1"/>
    <col min="11157" max="11167" width="12.7265625" style="64" customWidth="1"/>
    <col min="11168" max="11168" width="26.1796875" style="64" customWidth="1"/>
    <col min="11169" max="11274" width="9.7265625" style="64" customWidth="1"/>
    <col min="11275" max="11275" width="20.54296875" style="64" customWidth="1"/>
    <col min="11276" max="11276" width="28.54296875" style="64" customWidth="1"/>
    <col min="11277" max="11287" width="9.7265625" style="64" customWidth="1"/>
    <col min="11288" max="11288" width="9.54296875" style="64" customWidth="1"/>
    <col min="11289" max="11289" width="0.7265625" style="64" customWidth="1"/>
    <col min="11290" max="11291" width="11" style="64" customWidth="1"/>
    <col min="11292" max="11298" width="9.81640625" style="64" customWidth="1"/>
    <col min="11299" max="11299" width="10.54296875" style="64" customWidth="1"/>
    <col min="11300" max="11300" width="10.81640625" style="64" customWidth="1"/>
    <col min="11301" max="11301" width="9.7265625" style="64" customWidth="1"/>
    <col min="11302" max="11302" width="1" style="64" customWidth="1"/>
    <col min="11303" max="11303" width="11" style="64" customWidth="1"/>
    <col min="11304" max="11304" width="9.81640625" style="64" customWidth="1"/>
    <col min="11305" max="11305" width="10.54296875" style="64" customWidth="1"/>
    <col min="11306" max="11313" width="9.81640625" style="64" customWidth="1"/>
    <col min="11314" max="11314" width="9.7265625" style="64" customWidth="1"/>
    <col min="11315" max="11315" width="1.1796875" style="64" customWidth="1"/>
    <col min="11316" max="11317" width="9.7265625" style="64" customWidth="1"/>
    <col min="11318" max="11319" width="9.81640625" style="64" customWidth="1"/>
    <col min="11320" max="11320" width="9.7265625" style="64" customWidth="1"/>
    <col min="11321" max="11321" width="9.81640625" style="64" customWidth="1"/>
    <col min="11322" max="11324" width="9.7265625" style="64" customWidth="1"/>
    <col min="11325" max="11325" width="9.81640625" style="64" customWidth="1"/>
    <col min="11326" max="11334" width="11" style="64" customWidth="1"/>
    <col min="11335" max="11337" width="13.54296875" style="64" customWidth="1"/>
    <col min="11338" max="11339" width="11" style="64" customWidth="1"/>
    <col min="11340" max="11340" width="1.26953125" style="64" customWidth="1"/>
    <col min="11341" max="11379" width="11" style="64" customWidth="1"/>
    <col min="11380" max="11380" width="9.81640625" style="64" customWidth="1"/>
    <col min="11381" max="11385" width="11" style="64" customWidth="1"/>
    <col min="11386" max="11387" width="13.81640625" style="64" customWidth="1"/>
    <col min="11388" max="11401" width="10" style="64" customWidth="1"/>
    <col min="11402" max="11402" width="8.7265625" style="64" customWidth="1"/>
    <col min="11403" max="11409" width="12.7265625" style="64" customWidth="1"/>
    <col min="11410" max="11410" width="1.26953125" style="64" customWidth="1"/>
    <col min="11411" max="11411" width="7.453125" style="64" customWidth="1"/>
    <col min="11412" max="11412" width="13" style="64" customWidth="1"/>
    <col min="11413" max="11423" width="12.7265625" style="64" customWidth="1"/>
    <col min="11424" max="11424" width="26.1796875" style="64" customWidth="1"/>
    <col min="11425" max="11530" width="9.7265625" style="64" customWidth="1"/>
    <col min="11531" max="11531" width="20.54296875" style="64" customWidth="1"/>
    <col min="11532" max="11532" width="28.54296875" style="64" customWidth="1"/>
    <col min="11533" max="11543" width="9.7265625" style="64" customWidth="1"/>
    <col min="11544" max="11544" width="9.54296875" style="64" customWidth="1"/>
    <col min="11545" max="11545" width="0.7265625" style="64" customWidth="1"/>
    <col min="11546" max="11547" width="11" style="64" customWidth="1"/>
    <col min="11548" max="11554" width="9.81640625" style="64" customWidth="1"/>
    <col min="11555" max="11555" width="10.54296875" style="64" customWidth="1"/>
    <col min="11556" max="11556" width="10.81640625" style="64" customWidth="1"/>
    <col min="11557" max="11557" width="9.7265625" style="64" customWidth="1"/>
    <col min="11558" max="11558" width="1" style="64" customWidth="1"/>
    <col min="11559" max="11559" width="11" style="64" customWidth="1"/>
    <col min="11560" max="11560" width="9.81640625" style="64" customWidth="1"/>
    <col min="11561" max="11561" width="10.54296875" style="64" customWidth="1"/>
    <col min="11562" max="11569" width="9.81640625" style="64" customWidth="1"/>
    <col min="11570" max="11570" width="9.7265625" style="64" customWidth="1"/>
    <col min="11571" max="11571" width="1.1796875" style="64" customWidth="1"/>
    <col min="11572" max="11573" width="9.7265625" style="64" customWidth="1"/>
    <col min="11574" max="11575" width="9.81640625" style="64" customWidth="1"/>
    <col min="11576" max="11576" width="9.7265625" style="64" customWidth="1"/>
    <col min="11577" max="11577" width="9.81640625" style="64" customWidth="1"/>
    <col min="11578" max="11580" width="9.7265625" style="64" customWidth="1"/>
    <col min="11581" max="11581" width="9.81640625" style="64" customWidth="1"/>
    <col min="11582" max="11590" width="11" style="64" customWidth="1"/>
    <col min="11591" max="11593" width="13.54296875" style="64" customWidth="1"/>
    <col min="11594" max="11595" width="11" style="64" customWidth="1"/>
    <col min="11596" max="11596" width="1.26953125" style="64" customWidth="1"/>
    <col min="11597" max="11635" width="11" style="64" customWidth="1"/>
    <col min="11636" max="11636" width="9.81640625" style="64" customWidth="1"/>
    <col min="11637" max="11641" width="11" style="64" customWidth="1"/>
    <col min="11642" max="11643" width="13.81640625" style="64" customWidth="1"/>
    <col min="11644" max="11657" width="10" style="64" customWidth="1"/>
    <col min="11658" max="11658" width="8.7265625" style="64" customWidth="1"/>
    <col min="11659" max="11665" width="12.7265625" style="64" customWidth="1"/>
    <col min="11666" max="11666" width="1.26953125" style="64" customWidth="1"/>
    <col min="11667" max="11667" width="7.453125" style="64" customWidth="1"/>
    <col min="11668" max="11668" width="13" style="64" customWidth="1"/>
    <col min="11669" max="11679" width="12.7265625" style="64" customWidth="1"/>
    <col min="11680" max="11680" width="26.1796875" style="64" customWidth="1"/>
    <col min="11681" max="11786" width="9.7265625" style="64" customWidth="1"/>
    <col min="11787" max="11787" width="20.54296875" style="64" customWidth="1"/>
    <col min="11788" max="11788" width="28.54296875" style="64" customWidth="1"/>
    <col min="11789" max="11799" width="9.7265625" style="64" customWidth="1"/>
    <col min="11800" max="11800" width="9.54296875" style="64" customWidth="1"/>
    <col min="11801" max="11801" width="0.7265625" style="64" customWidth="1"/>
    <col min="11802" max="11803" width="11" style="64" customWidth="1"/>
    <col min="11804" max="11810" width="9.81640625" style="64" customWidth="1"/>
    <col min="11811" max="11811" width="10.54296875" style="64" customWidth="1"/>
    <col min="11812" max="11812" width="10.81640625" style="64" customWidth="1"/>
    <col min="11813" max="11813" width="9.7265625" style="64" customWidth="1"/>
    <col min="11814" max="11814" width="1" style="64" customWidth="1"/>
    <col min="11815" max="11815" width="11" style="64" customWidth="1"/>
    <col min="11816" max="11816" width="9.81640625" style="64" customWidth="1"/>
    <col min="11817" max="11817" width="10.54296875" style="64" customWidth="1"/>
    <col min="11818" max="11825" width="9.81640625" style="64" customWidth="1"/>
    <col min="11826" max="11826" width="9.7265625" style="64" customWidth="1"/>
    <col min="11827" max="11827" width="1.1796875" style="64" customWidth="1"/>
    <col min="11828" max="11829" width="9.7265625" style="64" customWidth="1"/>
    <col min="11830" max="11831" width="9.81640625" style="64" customWidth="1"/>
    <col min="11832" max="11832" width="9.7265625" style="64" customWidth="1"/>
    <col min="11833" max="11833" width="9.81640625" style="64" customWidth="1"/>
    <col min="11834" max="11836" width="9.7265625" style="64" customWidth="1"/>
    <col min="11837" max="11837" width="9.81640625" style="64" customWidth="1"/>
    <col min="11838" max="11846" width="11" style="64" customWidth="1"/>
    <col min="11847" max="11849" width="13.54296875" style="64" customWidth="1"/>
    <col min="11850" max="11851" width="11" style="64" customWidth="1"/>
    <col min="11852" max="11852" width="1.26953125" style="64" customWidth="1"/>
    <col min="11853" max="11891" width="11" style="64" customWidth="1"/>
    <col min="11892" max="11892" width="9.81640625" style="64" customWidth="1"/>
    <col min="11893" max="11897" width="11" style="64" customWidth="1"/>
    <col min="11898" max="11899" width="13.81640625" style="64" customWidth="1"/>
    <col min="11900" max="11913" width="10" style="64" customWidth="1"/>
    <col min="11914" max="11914" width="8.7265625" style="64" customWidth="1"/>
    <col min="11915" max="11921" width="12.7265625" style="64" customWidth="1"/>
    <col min="11922" max="11922" width="1.26953125" style="64" customWidth="1"/>
    <col min="11923" max="11923" width="7.453125" style="64" customWidth="1"/>
    <col min="11924" max="11924" width="13" style="64" customWidth="1"/>
    <col min="11925" max="11935" width="12.7265625" style="64" customWidth="1"/>
    <col min="11936" max="11936" width="26.1796875" style="64" customWidth="1"/>
    <col min="11937" max="12042" width="9.7265625" style="64" customWidth="1"/>
    <col min="12043" max="12043" width="20.54296875" style="64" customWidth="1"/>
    <col min="12044" max="12044" width="28.54296875" style="64" customWidth="1"/>
    <col min="12045" max="12055" width="9.7265625" style="64" customWidth="1"/>
    <col min="12056" max="12056" width="9.54296875" style="64" customWidth="1"/>
    <col min="12057" max="12057" width="0.7265625" style="64" customWidth="1"/>
    <col min="12058" max="12059" width="11" style="64" customWidth="1"/>
    <col min="12060" max="12066" width="9.81640625" style="64" customWidth="1"/>
    <col min="12067" max="12067" width="10.54296875" style="64" customWidth="1"/>
    <col min="12068" max="12068" width="10.81640625" style="64" customWidth="1"/>
    <col min="12069" max="12069" width="9.7265625" style="64" customWidth="1"/>
    <col min="12070" max="12070" width="1" style="64" customWidth="1"/>
    <col min="12071" max="12071" width="11" style="64" customWidth="1"/>
    <col min="12072" max="12072" width="9.81640625" style="64" customWidth="1"/>
    <col min="12073" max="12073" width="10.54296875" style="64" customWidth="1"/>
    <col min="12074" max="12081" width="9.81640625" style="64" customWidth="1"/>
    <col min="12082" max="12082" width="9.7265625" style="64" customWidth="1"/>
    <col min="12083" max="12083" width="1.1796875" style="64" customWidth="1"/>
    <col min="12084" max="12085" width="9.7265625" style="64" customWidth="1"/>
    <col min="12086" max="12087" width="9.81640625" style="64" customWidth="1"/>
    <col min="12088" max="12088" width="9.7265625" style="64" customWidth="1"/>
    <col min="12089" max="12089" width="9.81640625" style="64" customWidth="1"/>
    <col min="12090" max="12092" width="9.7265625" style="64" customWidth="1"/>
    <col min="12093" max="12093" width="9.81640625" style="64" customWidth="1"/>
    <col min="12094" max="12102" width="11" style="64" customWidth="1"/>
    <col min="12103" max="12105" width="13.54296875" style="64" customWidth="1"/>
    <col min="12106" max="12107" width="11" style="64" customWidth="1"/>
    <col min="12108" max="12108" width="1.26953125" style="64" customWidth="1"/>
    <col min="12109" max="12147" width="11" style="64" customWidth="1"/>
    <col min="12148" max="12148" width="9.81640625" style="64" customWidth="1"/>
    <col min="12149" max="12153" width="11" style="64" customWidth="1"/>
    <col min="12154" max="12155" width="13.81640625" style="64" customWidth="1"/>
    <col min="12156" max="12169" width="10" style="64" customWidth="1"/>
    <col min="12170" max="12170" width="8.7265625" style="64" customWidth="1"/>
    <col min="12171" max="12177" width="12.7265625" style="64" customWidth="1"/>
    <col min="12178" max="12178" width="1.26953125" style="64" customWidth="1"/>
    <col min="12179" max="12179" width="7.453125" style="64" customWidth="1"/>
    <col min="12180" max="12180" width="13" style="64" customWidth="1"/>
    <col min="12181" max="12191" width="12.7265625" style="64" customWidth="1"/>
    <col min="12192" max="12192" width="26.1796875" style="64" customWidth="1"/>
    <col min="12193" max="12298" width="9.7265625" style="64" customWidth="1"/>
    <col min="12299" max="12299" width="20.54296875" style="64" customWidth="1"/>
    <col min="12300" max="12300" width="28.54296875" style="64" customWidth="1"/>
    <col min="12301" max="12311" width="9.7265625" style="64" customWidth="1"/>
    <col min="12312" max="12312" width="9.54296875" style="64" customWidth="1"/>
    <col min="12313" max="12313" width="0.7265625" style="64" customWidth="1"/>
    <col min="12314" max="12315" width="11" style="64" customWidth="1"/>
    <col min="12316" max="12322" width="9.81640625" style="64" customWidth="1"/>
    <col min="12323" max="12323" width="10.54296875" style="64" customWidth="1"/>
    <col min="12324" max="12324" width="10.81640625" style="64" customWidth="1"/>
    <col min="12325" max="12325" width="9.7265625" style="64" customWidth="1"/>
    <col min="12326" max="12326" width="1" style="64" customWidth="1"/>
    <col min="12327" max="12327" width="11" style="64" customWidth="1"/>
    <col min="12328" max="12328" width="9.81640625" style="64" customWidth="1"/>
    <col min="12329" max="12329" width="10.54296875" style="64" customWidth="1"/>
    <col min="12330" max="12337" width="9.81640625" style="64" customWidth="1"/>
    <col min="12338" max="12338" width="9.7265625" style="64" customWidth="1"/>
    <col min="12339" max="12339" width="1.1796875" style="64" customWidth="1"/>
    <col min="12340" max="12341" width="9.7265625" style="64" customWidth="1"/>
    <col min="12342" max="12343" width="9.81640625" style="64" customWidth="1"/>
    <col min="12344" max="12344" width="9.7265625" style="64" customWidth="1"/>
    <col min="12345" max="12345" width="9.81640625" style="64" customWidth="1"/>
    <col min="12346" max="12348" width="9.7265625" style="64" customWidth="1"/>
    <col min="12349" max="12349" width="9.81640625" style="64" customWidth="1"/>
    <col min="12350" max="12358" width="11" style="64" customWidth="1"/>
    <col min="12359" max="12361" width="13.54296875" style="64" customWidth="1"/>
    <col min="12362" max="12363" width="11" style="64" customWidth="1"/>
    <col min="12364" max="12364" width="1.26953125" style="64" customWidth="1"/>
    <col min="12365" max="12403" width="11" style="64" customWidth="1"/>
    <col min="12404" max="12404" width="9.81640625" style="64" customWidth="1"/>
    <col min="12405" max="12409" width="11" style="64" customWidth="1"/>
    <col min="12410" max="12411" width="13.81640625" style="64" customWidth="1"/>
    <col min="12412" max="12425" width="10" style="64" customWidth="1"/>
    <col min="12426" max="12426" width="8.7265625" style="64" customWidth="1"/>
    <col min="12427" max="12433" width="12.7265625" style="64" customWidth="1"/>
    <col min="12434" max="12434" width="1.26953125" style="64" customWidth="1"/>
    <col min="12435" max="12435" width="7.453125" style="64" customWidth="1"/>
    <col min="12436" max="12436" width="13" style="64" customWidth="1"/>
    <col min="12437" max="12447" width="12.7265625" style="64" customWidth="1"/>
    <col min="12448" max="12448" width="26.1796875" style="64" customWidth="1"/>
    <col min="12449" max="12554" width="9.7265625" style="64" customWidth="1"/>
    <col min="12555" max="12555" width="20.54296875" style="64" customWidth="1"/>
    <col min="12556" max="12556" width="28.54296875" style="64" customWidth="1"/>
    <col min="12557" max="12567" width="9.7265625" style="64" customWidth="1"/>
    <col min="12568" max="12568" width="9.54296875" style="64" customWidth="1"/>
    <col min="12569" max="12569" width="0.7265625" style="64" customWidth="1"/>
    <col min="12570" max="12571" width="11" style="64" customWidth="1"/>
    <col min="12572" max="12578" width="9.81640625" style="64" customWidth="1"/>
    <col min="12579" max="12579" width="10.54296875" style="64" customWidth="1"/>
    <col min="12580" max="12580" width="10.81640625" style="64" customWidth="1"/>
    <col min="12581" max="12581" width="9.7265625" style="64" customWidth="1"/>
    <col min="12582" max="12582" width="1" style="64" customWidth="1"/>
    <col min="12583" max="12583" width="11" style="64" customWidth="1"/>
    <col min="12584" max="12584" width="9.81640625" style="64" customWidth="1"/>
    <col min="12585" max="12585" width="10.54296875" style="64" customWidth="1"/>
    <col min="12586" max="12593" width="9.81640625" style="64" customWidth="1"/>
    <col min="12594" max="12594" width="9.7265625" style="64" customWidth="1"/>
    <col min="12595" max="12595" width="1.1796875" style="64" customWidth="1"/>
    <col min="12596" max="12597" width="9.7265625" style="64" customWidth="1"/>
    <col min="12598" max="12599" width="9.81640625" style="64" customWidth="1"/>
    <col min="12600" max="12600" width="9.7265625" style="64" customWidth="1"/>
    <col min="12601" max="12601" width="9.81640625" style="64" customWidth="1"/>
    <col min="12602" max="12604" width="9.7265625" style="64" customWidth="1"/>
    <col min="12605" max="12605" width="9.81640625" style="64" customWidth="1"/>
    <col min="12606" max="12614" width="11" style="64" customWidth="1"/>
    <col min="12615" max="12617" width="13.54296875" style="64" customWidth="1"/>
    <col min="12618" max="12619" width="11" style="64" customWidth="1"/>
    <col min="12620" max="12620" width="1.26953125" style="64" customWidth="1"/>
    <col min="12621" max="12659" width="11" style="64" customWidth="1"/>
    <col min="12660" max="12660" width="9.81640625" style="64" customWidth="1"/>
    <col min="12661" max="12665" width="11" style="64" customWidth="1"/>
    <col min="12666" max="12667" width="13.81640625" style="64" customWidth="1"/>
    <col min="12668" max="12681" width="10" style="64" customWidth="1"/>
    <col min="12682" max="12682" width="8.7265625" style="64" customWidth="1"/>
    <col min="12683" max="12689" width="12.7265625" style="64" customWidth="1"/>
    <col min="12690" max="12690" width="1.26953125" style="64" customWidth="1"/>
    <col min="12691" max="12691" width="7.453125" style="64" customWidth="1"/>
    <col min="12692" max="12692" width="13" style="64" customWidth="1"/>
    <col min="12693" max="12703" width="12.7265625" style="64" customWidth="1"/>
    <col min="12704" max="12704" width="26.1796875" style="64" customWidth="1"/>
    <col min="12705" max="12810" width="9.7265625" style="64" customWidth="1"/>
    <col min="12811" max="12811" width="20.54296875" style="64" customWidth="1"/>
    <col min="12812" max="12812" width="28.54296875" style="64" customWidth="1"/>
    <col min="12813" max="12823" width="9.7265625" style="64" customWidth="1"/>
    <col min="12824" max="12824" width="9.54296875" style="64" customWidth="1"/>
    <col min="12825" max="12825" width="0.7265625" style="64" customWidth="1"/>
    <col min="12826" max="12827" width="11" style="64" customWidth="1"/>
    <col min="12828" max="12834" width="9.81640625" style="64" customWidth="1"/>
    <col min="12835" max="12835" width="10.54296875" style="64" customWidth="1"/>
    <col min="12836" max="12836" width="10.81640625" style="64" customWidth="1"/>
    <col min="12837" max="12837" width="9.7265625" style="64" customWidth="1"/>
    <col min="12838" max="12838" width="1" style="64" customWidth="1"/>
    <col min="12839" max="12839" width="11" style="64" customWidth="1"/>
    <col min="12840" max="12840" width="9.81640625" style="64" customWidth="1"/>
    <col min="12841" max="12841" width="10.54296875" style="64" customWidth="1"/>
    <col min="12842" max="12849" width="9.81640625" style="64" customWidth="1"/>
    <col min="12850" max="12850" width="9.7265625" style="64" customWidth="1"/>
    <col min="12851" max="12851" width="1.1796875" style="64" customWidth="1"/>
    <col min="12852" max="12853" width="9.7265625" style="64" customWidth="1"/>
    <col min="12854" max="12855" width="9.81640625" style="64" customWidth="1"/>
    <col min="12856" max="12856" width="9.7265625" style="64" customWidth="1"/>
    <col min="12857" max="12857" width="9.81640625" style="64" customWidth="1"/>
    <col min="12858" max="12860" width="9.7265625" style="64" customWidth="1"/>
    <col min="12861" max="12861" width="9.81640625" style="64" customWidth="1"/>
    <col min="12862" max="12870" width="11" style="64" customWidth="1"/>
    <col min="12871" max="12873" width="13.54296875" style="64" customWidth="1"/>
    <col min="12874" max="12875" width="11" style="64" customWidth="1"/>
    <col min="12876" max="12876" width="1.26953125" style="64" customWidth="1"/>
    <col min="12877" max="12915" width="11" style="64" customWidth="1"/>
    <col min="12916" max="12916" width="9.81640625" style="64" customWidth="1"/>
    <col min="12917" max="12921" width="11" style="64" customWidth="1"/>
    <col min="12922" max="12923" width="13.81640625" style="64" customWidth="1"/>
    <col min="12924" max="12937" width="10" style="64" customWidth="1"/>
    <col min="12938" max="12938" width="8.7265625" style="64" customWidth="1"/>
    <col min="12939" max="12945" width="12.7265625" style="64" customWidth="1"/>
    <col min="12946" max="12946" width="1.26953125" style="64" customWidth="1"/>
    <col min="12947" max="12947" width="7.453125" style="64" customWidth="1"/>
    <col min="12948" max="12948" width="13" style="64" customWidth="1"/>
    <col min="12949" max="12959" width="12.7265625" style="64" customWidth="1"/>
    <col min="12960" max="12960" width="26.1796875" style="64" customWidth="1"/>
    <col min="12961" max="13066" width="9.7265625" style="64" customWidth="1"/>
    <col min="13067" max="13067" width="20.54296875" style="64" customWidth="1"/>
    <col min="13068" max="13068" width="28.54296875" style="64" customWidth="1"/>
    <col min="13069" max="13079" width="9.7265625" style="64" customWidth="1"/>
    <col min="13080" max="13080" width="9.54296875" style="64" customWidth="1"/>
    <col min="13081" max="13081" width="0.7265625" style="64" customWidth="1"/>
    <col min="13082" max="13083" width="11" style="64" customWidth="1"/>
    <col min="13084" max="13090" width="9.81640625" style="64" customWidth="1"/>
    <col min="13091" max="13091" width="10.54296875" style="64" customWidth="1"/>
    <col min="13092" max="13092" width="10.81640625" style="64" customWidth="1"/>
    <col min="13093" max="13093" width="9.7265625" style="64" customWidth="1"/>
    <col min="13094" max="13094" width="1" style="64" customWidth="1"/>
    <col min="13095" max="13095" width="11" style="64" customWidth="1"/>
    <col min="13096" max="13096" width="9.81640625" style="64" customWidth="1"/>
    <col min="13097" max="13097" width="10.54296875" style="64" customWidth="1"/>
    <col min="13098" max="13105" width="9.81640625" style="64" customWidth="1"/>
    <col min="13106" max="13106" width="9.7265625" style="64" customWidth="1"/>
    <col min="13107" max="13107" width="1.1796875" style="64" customWidth="1"/>
    <col min="13108" max="13109" width="9.7265625" style="64" customWidth="1"/>
    <col min="13110" max="13111" width="9.81640625" style="64" customWidth="1"/>
    <col min="13112" max="13112" width="9.7265625" style="64" customWidth="1"/>
    <col min="13113" max="13113" width="9.81640625" style="64" customWidth="1"/>
    <col min="13114" max="13116" width="9.7265625" style="64" customWidth="1"/>
    <col min="13117" max="13117" width="9.81640625" style="64" customWidth="1"/>
    <col min="13118" max="13126" width="11" style="64" customWidth="1"/>
    <col min="13127" max="13129" width="13.54296875" style="64" customWidth="1"/>
    <col min="13130" max="13131" width="11" style="64" customWidth="1"/>
    <col min="13132" max="13132" width="1.26953125" style="64" customWidth="1"/>
    <col min="13133" max="13171" width="11" style="64" customWidth="1"/>
    <col min="13172" max="13172" width="9.81640625" style="64" customWidth="1"/>
    <col min="13173" max="13177" width="11" style="64" customWidth="1"/>
    <col min="13178" max="13179" width="13.81640625" style="64" customWidth="1"/>
    <col min="13180" max="13193" width="10" style="64" customWidth="1"/>
    <col min="13194" max="13194" width="8.7265625" style="64" customWidth="1"/>
    <col min="13195" max="13201" width="12.7265625" style="64" customWidth="1"/>
    <col min="13202" max="13202" width="1.26953125" style="64" customWidth="1"/>
    <col min="13203" max="13203" width="7.453125" style="64" customWidth="1"/>
    <col min="13204" max="13204" width="13" style="64" customWidth="1"/>
    <col min="13205" max="13215" width="12.7265625" style="64" customWidth="1"/>
    <col min="13216" max="13216" width="26.1796875" style="64" customWidth="1"/>
    <col min="13217" max="13322" width="9.7265625" style="64" customWidth="1"/>
    <col min="13323" max="13323" width="20.54296875" style="64" customWidth="1"/>
    <col min="13324" max="13324" width="28.54296875" style="64" customWidth="1"/>
    <col min="13325" max="13335" width="9.7265625" style="64" customWidth="1"/>
    <col min="13336" max="13336" width="9.54296875" style="64" customWidth="1"/>
    <col min="13337" max="13337" width="0.7265625" style="64" customWidth="1"/>
    <col min="13338" max="13339" width="11" style="64" customWidth="1"/>
    <col min="13340" max="13346" width="9.81640625" style="64" customWidth="1"/>
    <col min="13347" max="13347" width="10.54296875" style="64" customWidth="1"/>
    <col min="13348" max="13348" width="10.81640625" style="64" customWidth="1"/>
    <col min="13349" max="13349" width="9.7265625" style="64" customWidth="1"/>
    <col min="13350" max="13350" width="1" style="64" customWidth="1"/>
    <col min="13351" max="13351" width="11" style="64" customWidth="1"/>
    <col min="13352" max="13352" width="9.81640625" style="64" customWidth="1"/>
    <col min="13353" max="13353" width="10.54296875" style="64" customWidth="1"/>
    <col min="13354" max="13361" width="9.81640625" style="64" customWidth="1"/>
    <col min="13362" max="13362" width="9.7265625" style="64" customWidth="1"/>
    <col min="13363" max="13363" width="1.1796875" style="64" customWidth="1"/>
    <col min="13364" max="13365" width="9.7265625" style="64" customWidth="1"/>
    <col min="13366" max="13367" width="9.81640625" style="64" customWidth="1"/>
    <col min="13368" max="13368" width="9.7265625" style="64" customWidth="1"/>
    <col min="13369" max="13369" width="9.81640625" style="64" customWidth="1"/>
    <col min="13370" max="13372" width="9.7265625" style="64" customWidth="1"/>
    <col min="13373" max="13373" width="9.81640625" style="64" customWidth="1"/>
    <col min="13374" max="13382" width="11" style="64" customWidth="1"/>
    <col min="13383" max="13385" width="13.54296875" style="64" customWidth="1"/>
    <col min="13386" max="13387" width="11" style="64" customWidth="1"/>
    <col min="13388" max="13388" width="1.26953125" style="64" customWidth="1"/>
    <col min="13389" max="13427" width="11" style="64" customWidth="1"/>
    <col min="13428" max="13428" width="9.81640625" style="64" customWidth="1"/>
    <col min="13429" max="13433" width="11" style="64" customWidth="1"/>
    <col min="13434" max="13435" width="13.81640625" style="64" customWidth="1"/>
    <col min="13436" max="13449" width="10" style="64" customWidth="1"/>
    <col min="13450" max="13450" width="8.7265625" style="64" customWidth="1"/>
    <col min="13451" max="13457" width="12.7265625" style="64" customWidth="1"/>
    <col min="13458" max="13458" width="1.26953125" style="64" customWidth="1"/>
    <col min="13459" max="13459" width="7.453125" style="64" customWidth="1"/>
    <col min="13460" max="13460" width="13" style="64" customWidth="1"/>
    <col min="13461" max="13471" width="12.7265625" style="64" customWidth="1"/>
    <col min="13472" max="13472" width="26.1796875" style="64" customWidth="1"/>
    <col min="13473" max="13578" width="9.7265625" style="64" customWidth="1"/>
    <col min="13579" max="13579" width="20.54296875" style="64" customWidth="1"/>
    <col min="13580" max="13580" width="28.54296875" style="64" customWidth="1"/>
    <col min="13581" max="13591" width="9.7265625" style="64" customWidth="1"/>
    <col min="13592" max="13592" width="9.54296875" style="64" customWidth="1"/>
    <col min="13593" max="13593" width="0.7265625" style="64" customWidth="1"/>
    <col min="13594" max="13595" width="11" style="64" customWidth="1"/>
    <col min="13596" max="13602" width="9.81640625" style="64" customWidth="1"/>
    <col min="13603" max="13603" width="10.54296875" style="64" customWidth="1"/>
    <col min="13604" max="13604" width="10.81640625" style="64" customWidth="1"/>
    <col min="13605" max="13605" width="9.7265625" style="64" customWidth="1"/>
    <col min="13606" max="13606" width="1" style="64" customWidth="1"/>
    <col min="13607" max="13607" width="11" style="64" customWidth="1"/>
    <col min="13608" max="13608" width="9.81640625" style="64" customWidth="1"/>
    <col min="13609" max="13609" width="10.54296875" style="64" customWidth="1"/>
    <col min="13610" max="13617" width="9.81640625" style="64" customWidth="1"/>
    <col min="13618" max="13618" width="9.7265625" style="64" customWidth="1"/>
    <col min="13619" max="13619" width="1.1796875" style="64" customWidth="1"/>
    <col min="13620" max="13621" width="9.7265625" style="64" customWidth="1"/>
    <col min="13622" max="13623" width="9.81640625" style="64" customWidth="1"/>
    <col min="13624" max="13624" width="9.7265625" style="64" customWidth="1"/>
    <col min="13625" max="13625" width="9.81640625" style="64" customWidth="1"/>
    <col min="13626" max="13628" width="9.7265625" style="64" customWidth="1"/>
    <col min="13629" max="13629" width="9.81640625" style="64" customWidth="1"/>
    <col min="13630" max="13638" width="11" style="64" customWidth="1"/>
    <col min="13639" max="13641" width="13.54296875" style="64" customWidth="1"/>
    <col min="13642" max="13643" width="11" style="64" customWidth="1"/>
    <col min="13644" max="13644" width="1.26953125" style="64" customWidth="1"/>
    <col min="13645" max="13683" width="11" style="64" customWidth="1"/>
    <col min="13684" max="13684" width="9.81640625" style="64" customWidth="1"/>
    <col min="13685" max="13689" width="11" style="64" customWidth="1"/>
    <col min="13690" max="13691" width="13.81640625" style="64" customWidth="1"/>
    <col min="13692" max="13705" width="10" style="64" customWidth="1"/>
    <col min="13706" max="13706" width="8.7265625" style="64" customWidth="1"/>
    <col min="13707" max="13713" width="12.7265625" style="64" customWidth="1"/>
    <col min="13714" max="13714" width="1.26953125" style="64" customWidth="1"/>
    <col min="13715" max="13715" width="7.453125" style="64" customWidth="1"/>
    <col min="13716" max="13716" width="13" style="64" customWidth="1"/>
    <col min="13717" max="13727" width="12.7265625" style="64" customWidth="1"/>
    <col min="13728" max="13728" width="26.1796875" style="64" customWidth="1"/>
    <col min="13729" max="13834" width="9.7265625" style="64" customWidth="1"/>
    <col min="13835" max="13835" width="20.54296875" style="64" customWidth="1"/>
    <col min="13836" max="13836" width="28.54296875" style="64" customWidth="1"/>
    <col min="13837" max="13847" width="9.7265625" style="64" customWidth="1"/>
    <col min="13848" max="13848" width="9.54296875" style="64" customWidth="1"/>
    <col min="13849" max="13849" width="0.7265625" style="64" customWidth="1"/>
    <col min="13850" max="13851" width="11" style="64" customWidth="1"/>
    <col min="13852" max="13858" width="9.81640625" style="64" customWidth="1"/>
    <col min="13859" max="13859" width="10.54296875" style="64" customWidth="1"/>
    <col min="13860" max="13860" width="10.81640625" style="64" customWidth="1"/>
    <col min="13861" max="13861" width="9.7265625" style="64" customWidth="1"/>
    <col min="13862" max="13862" width="1" style="64" customWidth="1"/>
    <col min="13863" max="13863" width="11" style="64" customWidth="1"/>
    <col min="13864" max="13864" width="9.81640625" style="64" customWidth="1"/>
    <col min="13865" max="13865" width="10.54296875" style="64" customWidth="1"/>
    <col min="13866" max="13873" width="9.81640625" style="64" customWidth="1"/>
    <col min="13874" max="13874" width="9.7265625" style="64" customWidth="1"/>
    <col min="13875" max="13875" width="1.1796875" style="64" customWidth="1"/>
    <col min="13876" max="13877" width="9.7265625" style="64" customWidth="1"/>
    <col min="13878" max="13879" width="9.81640625" style="64" customWidth="1"/>
    <col min="13880" max="13880" width="9.7265625" style="64" customWidth="1"/>
    <col min="13881" max="13881" width="9.81640625" style="64" customWidth="1"/>
    <col min="13882" max="13884" width="9.7265625" style="64" customWidth="1"/>
    <col min="13885" max="13885" width="9.81640625" style="64" customWidth="1"/>
    <col min="13886" max="13894" width="11" style="64" customWidth="1"/>
    <col min="13895" max="13897" width="13.54296875" style="64" customWidth="1"/>
    <col min="13898" max="13899" width="11" style="64" customWidth="1"/>
    <col min="13900" max="13900" width="1.26953125" style="64" customWidth="1"/>
    <col min="13901" max="13939" width="11" style="64" customWidth="1"/>
    <col min="13940" max="13940" width="9.81640625" style="64" customWidth="1"/>
    <col min="13941" max="13945" width="11" style="64" customWidth="1"/>
    <col min="13946" max="13947" width="13.81640625" style="64" customWidth="1"/>
    <col min="13948" max="13961" width="10" style="64" customWidth="1"/>
    <col min="13962" max="13962" width="8.7265625" style="64" customWidth="1"/>
    <col min="13963" max="13969" width="12.7265625" style="64" customWidth="1"/>
    <col min="13970" max="13970" width="1.26953125" style="64" customWidth="1"/>
    <col min="13971" max="13971" width="7.453125" style="64" customWidth="1"/>
    <col min="13972" max="13972" width="13" style="64" customWidth="1"/>
    <col min="13973" max="13983" width="12.7265625" style="64" customWidth="1"/>
    <col min="13984" max="13984" width="26.1796875" style="64" customWidth="1"/>
    <col min="13985" max="14090" width="9.7265625" style="64" customWidth="1"/>
    <col min="14091" max="14091" width="20.54296875" style="64" customWidth="1"/>
    <col min="14092" max="14092" width="28.54296875" style="64" customWidth="1"/>
    <col min="14093" max="14103" width="9.7265625" style="64" customWidth="1"/>
    <col min="14104" max="14104" width="9.54296875" style="64" customWidth="1"/>
    <col min="14105" max="14105" width="0.7265625" style="64" customWidth="1"/>
    <col min="14106" max="14107" width="11" style="64" customWidth="1"/>
    <col min="14108" max="14114" width="9.81640625" style="64" customWidth="1"/>
    <col min="14115" max="14115" width="10.54296875" style="64" customWidth="1"/>
    <col min="14116" max="14116" width="10.81640625" style="64" customWidth="1"/>
    <col min="14117" max="14117" width="9.7265625" style="64" customWidth="1"/>
    <col min="14118" max="14118" width="1" style="64" customWidth="1"/>
    <col min="14119" max="14119" width="11" style="64" customWidth="1"/>
    <col min="14120" max="14120" width="9.81640625" style="64" customWidth="1"/>
    <col min="14121" max="14121" width="10.54296875" style="64" customWidth="1"/>
    <col min="14122" max="14129" width="9.81640625" style="64" customWidth="1"/>
    <col min="14130" max="14130" width="9.7265625" style="64" customWidth="1"/>
    <col min="14131" max="14131" width="1.1796875" style="64" customWidth="1"/>
    <col min="14132" max="14133" width="9.7265625" style="64" customWidth="1"/>
    <col min="14134" max="14135" width="9.81640625" style="64" customWidth="1"/>
    <col min="14136" max="14136" width="9.7265625" style="64" customWidth="1"/>
    <col min="14137" max="14137" width="9.81640625" style="64" customWidth="1"/>
    <col min="14138" max="14140" width="9.7265625" style="64" customWidth="1"/>
    <col min="14141" max="14141" width="9.81640625" style="64" customWidth="1"/>
    <col min="14142" max="14150" width="11" style="64" customWidth="1"/>
    <col min="14151" max="14153" width="13.54296875" style="64" customWidth="1"/>
    <col min="14154" max="14155" width="11" style="64" customWidth="1"/>
    <col min="14156" max="14156" width="1.26953125" style="64" customWidth="1"/>
    <col min="14157" max="14195" width="11" style="64" customWidth="1"/>
    <col min="14196" max="14196" width="9.81640625" style="64" customWidth="1"/>
    <col min="14197" max="14201" width="11" style="64" customWidth="1"/>
    <col min="14202" max="14203" width="13.81640625" style="64" customWidth="1"/>
    <col min="14204" max="14217" width="10" style="64" customWidth="1"/>
    <col min="14218" max="14218" width="8.7265625" style="64" customWidth="1"/>
    <col min="14219" max="14225" width="12.7265625" style="64" customWidth="1"/>
    <col min="14226" max="14226" width="1.26953125" style="64" customWidth="1"/>
    <col min="14227" max="14227" width="7.453125" style="64" customWidth="1"/>
    <col min="14228" max="14228" width="13" style="64" customWidth="1"/>
    <col min="14229" max="14239" width="12.7265625" style="64" customWidth="1"/>
    <col min="14240" max="14240" width="26.1796875" style="64" customWidth="1"/>
    <col min="14241" max="14346" width="9.7265625" style="64" customWidth="1"/>
    <col min="14347" max="14347" width="20.54296875" style="64" customWidth="1"/>
    <col min="14348" max="14348" width="28.54296875" style="64" customWidth="1"/>
    <col min="14349" max="14359" width="9.7265625" style="64" customWidth="1"/>
    <col min="14360" max="14360" width="9.54296875" style="64" customWidth="1"/>
    <col min="14361" max="14361" width="0.7265625" style="64" customWidth="1"/>
    <col min="14362" max="14363" width="11" style="64" customWidth="1"/>
    <col min="14364" max="14370" width="9.81640625" style="64" customWidth="1"/>
    <col min="14371" max="14371" width="10.54296875" style="64" customWidth="1"/>
    <col min="14372" max="14372" width="10.81640625" style="64" customWidth="1"/>
    <col min="14373" max="14373" width="9.7265625" style="64" customWidth="1"/>
    <col min="14374" max="14374" width="1" style="64" customWidth="1"/>
    <col min="14375" max="14375" width="11" style="64" customWidth="1"/>
    <col min="14376" max="14376" width="9.81640625" style="64" customWidth="1"/>
    <col min="14377" max="14377" width="10.54296875" style="64" customWidth="1"/>
    <col min="14378" max="14385" width="9.81640625" style="64" customWidth="1"/>
    <col min="14386" max="14386" width="9.7265625" style="64" customWidth="1"/>
    <col min="14387" max="14387" width="1.1796875" style="64" customWidth="1"/>
    <col min="14388" max="14389" width="9.7265625" style="64" customWidth="1"/>
    <col min="14390" max="14391" width="9.81640625" style="64" customWidth="1"/>
    <col min="14392" max="14392" width="9.7265625" style="64" customWidth="1"/>
    <col min="14393" max="14393" width="9.81640625" style="64" customWidth="1"/>
    <col min="14394" max="14396" width="9.7265625" style="64" customWidth="1"/>
    <col min="14397" max="14397" width="9.81640625" style="64" customWidth="1"/>
    <col min="14398" max="14406" width="11" style="64" customWidth="1"/>
    <col min="14407" max="14409" width="13.54296875" style="64" customWidth="1"/>
    <col min="14410" max="14411" width="11" style="64" customWidth="1"/>
    <col min="14412" max="14412" width="1.26953125" style="64" customWidth="1"/>
    <col min="14413" max="14451" width="11" style="64" customWidth="1"/>
    <col min="14452" max="14452" width="9.81640625" style="64" customWidth="1"/>
    <col min="14453" max="14457" width="11" style="64" customWidth="1"/>
    <col min="14458" max="14459" width="13.81640625" style="64" customWidth="1"/>
    <col min="14460" max="14473" width="10" style="64" customWidth="1"/>
    <col min="14474" max="14474" width="8.7265625" style="64" customWidth="1"/>
    <col min="14475" max="14481" width="12.7265625" style="64" customWidth="1"/>
    <col min="14482" max="14482" width="1.26953125" style="64" customWidth="1"/>
    <col min="14483" max="14483" width="7.453125" style="64" customWidth="1"/>
    <col min="14484" max="14484" width="13" style="64" customWidth="1"/>
    <col min="14485" max="14495" width="12.7265625" style="64" customWidth="1"/>
    <col min="14496" max="14496" width="26.1796875" style="64" customWidth="1"/>
    <col min="14497" max="14602" width="9.7265625" style="64" customWidth="1"/>
    <col min="14603" max="14603" width="20.54296875" style="64" customWidth="1"/>
    <col min="14604" max="14604" width="28.54296875" style="64" customWidth="1"/>
    <col min="14605" max="14615" width="9.7265625" style="64" customWidth="1"/>
    <col min="14616" max="14616" width="9.54296875" style="64" customWidth="1"/>
    <col min="14617" max="14617" width="0.7265625" style="64" customWidth="1"/>
    <col min="14618" max="14619" width="11" style="64" customWidth="1"/>
    <col min="14620" max="14626" width="9.81640625" style="64" customWidth="1"/>
    <col min="14627" max="14627" width="10.54296875" style="64" customWidth="1"/>
    <col min="14628" max="14628" width="10.81640625" style="64" customWidth="1"/>
    <col min="14629" max="14629" width="9.7265625" style="64" customWidth="1"/>
    <col min="14630" max="14630" width="1" style="64" customWidth="1"/>
    <col min="14631" max="14631" width="11" style="64" customWidth="1"/>
    <col min="14632" max="14632" width="9.81640625" style="64" customWidth="1"/>
    <col min="14633" max="14633" width="10.54296875" style="64" customWidth="1"/>
    <col min="14634" max="14641" width="9.81640625" style="64" customWidth="1"/>
    <col min="14642" max="14642" width="9.7265625" style="64" customWidth="1"/>
    <col min="14643" max="14643" width="1.1796875" style="64" customWidth="1"/>
    <col min="14644" max="14645" width="9.7265625" style="64" customWidth="1"/>
    <col min="14646" max="14647" width="9.81640625" style="64" customWidth="1"/>
    <col min="14648" max="14648" width="9.7265625" style="64" customWidth="1"/>
    <col min="14649" max="14649" width="9.81640625" style="64" customWidth="1"/>
    <col min="14650" max="14652" width="9.7265625" style="64" customWidth="1"/>
    <col min="14653" max="14653" width="9.81640625" style="64" customWidth="1"/>
    <col min="14654" max="14662" width="11" style="64" customWidth="1"/>
    <col min="14663" max="14665" width="13.54296875" style="64" customWidth="1"/>
    <col min="14666" max="14667" width="11" style="64" customWidth="1"/>
    <col min="14668" max="14668" width="1.26953125" style="64" customWidth="1"/>
    <col min="14669" max="14707" width="11" style="64" customWidth="1"/>
    <col min="14708" max="14708" width="9.81640625" style="64" customWidth="1"/>
    <col min="14709" max="14713" width="11" style="64" customWidth="1"/>
    <col min="14714" max="14715" width="13.81640625" style="64" customWidth="1"/>
    <col min="14716" max="14729" width="10" style="64" customWidth="1"/>
    <col min="14730" max="14730" width="8.7265625" style="64" customWidth="1"/>
    <col min="14731" max="14737" width="12.7265625" style="64" customWidth="1"/>
    <col min="14738" max="14738" width="1.26953125" style="64" customWidth="1"/>
    <col min="14739" max="14739" width="7.453125" style="64" customWidth="1"/>
    <col min="14740" max="14740" width="13" style="64" customWidth="1"/>
    <col min="14741" max="14751" width="12.7265625" style="64" customWidth="1"/>
    <col min="14752" max="14752" width="26.1796875" style="64" customWidth="1"/>
    <col min="14753" max="14858" width="9.7265625" style="64" customWidth="1"/>
    <col min="14859" max="14859" width="20.54296875" style="64" customWidth="1"/>
    <col min="14860" max="14860" width="28.54296875" style="64" customWidth="1"/>
    <col min="14861" max="14871" width="9.7265625" style="64" customWidth="1"/>
    <col min="14872" max="14872" width="9.54296875" style="64" customWidth="1"/>
    <col min="14873" max="14873" width="0.7265625" style="64" customWidth="1"/>
    <col min="14874" max="14875" width="11" style="64" customWidth="1"/>
    <col min="14876" max="14882" width="9.81640625" style="64" customWidth="1"/>
    <col min="14883" max="14883" width="10.54296875" style="64" customWidth="1"/>
    <col min="14884" max="14884" width="10.81640625" style="64" customWidth="1"/>
    <col min="14885" max="14885" width="9.7265625" style="64" customWidth="1"/>
    <col min="14886" max="14886" width="1" style="64" customWidth="1"/>
    <col min="14887" max="14887" width="11" style="64" customWidth="1"/>
    <col min="14888" max="14888" width="9.81640625" style="64" customWidth="1"/>
    <col min="14889" max="14889" width="10.54296875" style="64" customWidth="1"/>
    <col min="14890" max="14897" width="9.81640625" style="64" customWidth="1"/>
    <col min="14898" max="14898" width="9.7265625" style="64" customWidth="1"/>
    <col min="14899" max="14899" width="1.1796875" style="64" customWidth="1"/>
    <col min="14900" max="14901" width="9.7265625" style="64" customWidth="1"/>
    <col min="14902" max="14903" width="9.81640625" style="64" customWidth="1"/>
    <col min="14904" max="14904" width="9.7265625" style="64" customWidth="1"/>
    <col min="14905" max="14905" width="9.81640625" style="64" customWidth="1"/>
    <col min="14906" max="14908" width="9.7265625" style="64" customWidth="1"/>
    <col min="14909" max="14909" width="9.81640625" style="64" customWidth="1"/>
    <col min="14910" max="14918" width="11" style="64" customWidth="1"/>
    <col min="14919" max="14921" width="13.54296875" style="64" customWidth="1"/>
    <col min="14922" max="14923" width="11" style="64" customWidth="1"/>
    <col min="14924" max="14924" width="1.26953125" style="64" customWidth="1"/>
    <col min="14925" max="14963" width="11" style="64" customWidth="1"/>
    <col min="14964" max="14964" width="9.81640625" style="64" customWidth="1"/>
    <col min="14965" max="14969" width="11" style="64" customWidth="1"/>
    <col min="14970" max="14971" width="13.81640625" style="64" customWidth="1"/>
    <col min="14972" max="14985" width="10" style="64" customWidth="1"/>
    <col min="14986" max="14986" width="8.7265625" style="64" customWidth="1"/>
    <col min="14987" max="14993" width="12.7265625" style="64" customWidth="1"/>
    <col min="14994" max="14994" width="1.26953125" style="64" customWidth="1"/>
    <col min="14995" max="14995" width="7.453125" style="64" customWidth="1"/>
    <col min="14996" max="14996" width="13" style="64" customWidth="1"/>
    <col min="14997" max="15007" width="12.7265625" style="64" customWidth="1"/>
    <col min="15008" max="15008" width="26.1796875" style="64" customWidth="1"/>
    <col min="15009" max="15114" width="9.7265625" style="64" customWidth="1"/>
    <col min="15115" max="15115" width="20.54296875" style="64" customWidth="1"/>
    <col min="15116" max="15116" width="28.54296875" style="64" customWidth="1"/>
    <col min="15117" max="15127" width="9.7265625" style="64" customWidth="1"/>
    <col min="15128" max="15128" width="9.54296875" style="64" customWidth="1"/>
    <col min="15129" max="15129" width="0.7265625" style="64" customWidth="1"/>
    <col min="15130" max="15131" width="11" style="64" customWidth="1"/>
    <col min="15132" max="15138" width="9.81640625" style="64" customWidth="1"/>
    <col min="15139" max="15139" width="10.54296875" style="64" customWidth="1"/>
    <col min="15140" max="15140" width="10.81640625" style="64" customWidth="1"/>
    <col min="15141" max="15141" width="9.7265625" style="64" customWidth="1"/>
    <col min="15142" max="15142" width="1" style="64" customWidth="1"/>
    <col min="15143" max="15143" width="11" style="64" customWidth="1"/>
    <col min="15144" max="15144" width="9.81640625" style="64" customWidth="1"/>
    <col min="15145" max="15145" width="10.54296875" style="64" customWidth="1"/>
    <col min="15146" max="15153" width="9.81640625" style="64" customWidth="1"/>
    <col min="15154" max="15154" width="9.7265625" style="64" customWidth="1"/>
    <col min="15155" max="15155" width="1.1796875" style="64" customWidth="1"/>
    <col min="15156" max="15157" width="9.7265625" style="64" customWidth="1"/>
    <col min="15158" max="15159" width="9.81640625" style="64" customWidth="1"/>
    <col min="15160" max="15160" width="9.7265625" style="64" customWidth="1"/>
    <col min="15161" max="15161" width="9.81640625" style="64" customWidth="1"/>
    <col min="15162" max="15164" width="9.7265625" style="64" customWidth="1"/>
    <col min="15165" max="15165" width="9.81640625" style="64" customWidth="1"/>
    <col min="15166" max="15174" width="11" style="64" customWidth="1"/>
    <col min="15175" max="15177" width="13.54296875" style="64" customWidth="1"/>
    <col min="15178" max="15179" width="11" style="64" customWidth="1"/>
    <col min="15180" max="15180" width="1.26953125" style="64" customWidth="1"/>
    <col min="15181" max="15219" width="11" style="64" customWidth="1"/>
    <col min="15220" max="15220" width="9.81640625" style="64" customWidth="1"/>
    <col min="15221" max="15225" width="11" style="64" customWidth="1"/>
    <col min="15226" max="15227" width="13.81640625" style="64" customWidth="1"/>
    <col min="15228" max="15241" width="10" style="64" customWidth="1"/>
    <col min="15242" max="15242" width="8.7265625" style="64" customWidth="1"/>
    <col min="15243" max="15249" width="12.7265625" style="64" customWidth="1"/>
    <col min="15250" max="15250" width="1.26953125" style="64" customWidth="1"/>
    <col min="15251" max="15251" width="7.453125" style="64" customWidth="1"/>
    <col min="15252" max="15252" width="13" style="64" customWidth="1"/>
    <col min="15253" max="15263" width="12.7265625" style="64" customWidth="1"/>
    <col min="15264" max="15264" width="26.1796875" style="64" customWidth="1"/>
    <col min="15265" max="15370" width="9.7265625" style="64" customWidth="1"/>
    <col min="15371" max="15371" width="20.54296875" style="64" customWidth="1"/>
    <col min="15372" max="15372" width="28.54296875" style="64" customWidth="1"/>
    <col min="15373" max="15383" width="9.7265625" style="64" customWidth="1"/>
    <col min="15384" max="15384" width="9.54296875" style="64" customWidth="1"/>
    <col min="15385" max="15385" width="0.7265625" style="64" customWidth="1"/>
    <col min="15386" max="15387" width="11" style="64" customWidth="1"/>
    <col min="15388" max="15394" width="9.81640625" style="64" customWidth="1"/>
    <col min="15395" max="15395" width="10.54296875" style="64" customWidth="1"/>
    <col min="15396" max="15396" width="10.81640625" style="64" customWidth="1"/>
    <col min="15397" max="15397" width="9.7265625" style="64" customWidth="1"/>
    <col min="15398" max="15398" width="1" style="64" customWidth="1"/>
    <col min="15399" max="15399" width="11" style="64" customWidth="1"/>
    <col min="15400" max="15400" width="9.81640625" style="64" customWidth="1"/>
    <col min="15401" max="15401" width="10.54296875" style="64" customWidth="1"/>
    <col min="15402" max="15409" width="9.81640625" style="64" customWidth="1"/>
    <col min="15410" max="15410" width="9.7265625" style="64" customWidth="1"/>
    <col min="15411" max="15411" width="1.1796875" style="64" customWidth="1"/>
    <col min="15412" max="15413" width="9.7265625" style="64" customWidth="1"/>
    <col min="15414" max="15415" width="9.81640625" style="64" customWidth="1"/>
    <col min="15416" max="15416" width="9.7265625" style="64" customWidth="1"/>
    <col min="15417" max="15417" width="9.81640625" style="64" customWidth="1"/>
    <col min="15418" max="15420" width="9.7265625" style="64" customWidth="1"/>
    <col min="15421" max="15421" width="9.81640625" style="64" customWidth="1"/>
    <col min="15422" max="15430" width="11" style="64" customWidth="1"/>
    <col min="15431" max="15433" width="13.54296875" style="64" customWidth="1"/>
    <col min="15434" max="15435" width="11" style="64" customWidth="1"/>
    <col min="15436" max="15436" width="1.26953125" style="64" customWidth="1"/>
    <col min="15437" max="15475" width="11" style="64" customWidth="1"/>
    <col min="15476" max="15476" width="9.81640625" style="64" customWidth="1"/>
    <col min="15477" max="15481" width="11" style="64" customWidth="1"/>
    <col min="15482" max="15483" width="13.81640625" style="64" customWidth="1"/>
    <col min="15484" max="15497" width="10" style="64" customWidth="1"/>
    <col min="15498" max="15498" width="8.7265625" style="64" customWidth="1"/>
    <col min="15499" max="15505" width="12.7265625" style="64" customWidth="1"/>
    <col min="15506" max="15506" width="1.26953125" style="64" customWidth="1"/>
    <col min="15507" max="15507" width="7.453125" style="64" customWidth="1"/>
    <col min="15508" max="15508" width="13" style="64" customWidth="1"/>
    <col min="15509" max="15519" width="12.7265625" style="64" customWidth="1"/>
    <col min="15520" max="15520" width="26.1796875" style="64" customWidth="1"/>
    <col min="15521" max="15626" width="9.7265625" style="64" customWidth="1"/>
    <col min="15627" max="15627" width="20.54296875" style="64" customWidth="1"/>
    <col min="15628" max="15628" width="28.54296875" style="64" customWidth="1"/>
    <col min="15629" max="15639" width="9.7265625" style="64" customWidth="1"/>
    <col min="15640" max="15640" width="9.54296875" style="64" customWidth="1"/>
    <col min="15641" max="15641" width="0.7265625" style="64" customWidth="1"/>
    <col min="15642" max="15643" width="11" style="64" customWidth="1"/>
    <col min="15644" max="15650" width="9.81640625" style="64" customWidth="1"/>
    <col min="15651" max="15651" width="10.54296875" style="64" customWidth="1"/>
    <col min="15652" max="15652" width="10.81640625" style="64" customWidth="1"/>
    <col min="15653" max="15653" width="9.7265625" style="64" customWidth="1"/>
    <col min="15654" max="15654" width="1" style="64" customWidth="1"/>
    <col min="15655" max="15655" width="11" style="64" customWidth="1"/>
    <col min="15656" max="15656" width="9.81640625" style="64" customWidth="1"/>
    <col min="15657" max="15657" width="10.54296875" style="64" customWidth="1"/>
    <col min="15658" max="15665" width="9.81640625" style="64" customWidth="1"/>
    <col min="15666" max="15666" width="9.7265625" style="64" customWidth="1"/>
    <col min="15667" max="15667" width="1.1796875" style="64" customWidth="1"/>
    <col min="15668" max="15669" width="9.7265625" style="64" customWidth="1"/>
    <col min="15670" max="15671" width="9.81640625" style="64" customWidth="1"/>
    <col min="15672" max="15672" width="9.7265625" style="64" customWidth="1"/>
    <col min="15673" max="15673" width="9.81640625" style="64" customWidth="1"/>
    <col min="15674" max="15676" width="9.7265625" style="64" customWidth="1"/>
    <col min="15677" max="15677" width="9.81640625" style="64" customWidth="1"/>
    <col min="15678" max="15686" width="11" style="64" customWidth="1"/>
    <col min="15687" max="15689" width="13.54296875" style="64" customWidth="1"/>
    <col min="15690" max="15691" width="11" style="64" customWidth="1"/>
    <col min="15692" max="15692" width="1.26953125" style="64" customWidth="1"/>
    <col min="15693" max="15731" width="11" style="64" customWidth="1"/>
    <col min="15732" max="15732" width="9.81640625" style="64" customWidth="1"/>
    <col min="15733" max="15737" width="11" style="64" customWidth="1"/>
    <col min="15738" max="15739" width="13.81640625" style="64" customWidth="1"/>
    <col min="15740" max="15753" width="10" style="64" customWidth="1"/>
    <col min="15754" max="15754" width="8.7265625" style="64" customWidth="1"/>
    <col min="15755" max="15761" width="12.7265625" style="64" customWidth="1"/>
    <col min="15762" max="15762" width="1.26953125" style="64" customWidth="1"/>
    <col min="15763" max="15763" width="7.453125" style="64" customWidth="1"/>
    <col min="15764" max="15764" width="13" style="64" customWidth="1"/>
    <col min="15765" max="15775" width="12.7265625" style="64" customWidth="1"/>
    <col min="15776" max="15776" width="26.1796875" style="64" customWidth="1"/>
    <col min="15777" max="15882" width="9.7265625" style="64" customWidth="1"/>
    <col min="15883" max="15883" width="20.54296875" style="64" customWidth="1"/>
    <col min="15884" max="15884" width="28.54296875" style="64" customWidth="1"/>
    <col min="15885" max="15895" width="9.7265625" style="64" customWidth="1"/>
    <col min="15896" max="15896" width="9.54296875" style="64" customWidth="1"/>
    <col min="15897" max="15897" width="0.7265625" style="64" customWidth="1"/>
    <col min="15898" max="15899" width="11" style="64" customWidth="1"/>
    <col min="15900" max="15906" width="9.81640625" style="64" customWidth="1"/>
    <col min="15907" max="15907" width="10.54296875" style="64" customWidth="1"/>
    <col min="15908" max="15908" width="10.81640625" style="64" customWidth="1"/>
    <col min="15909" max="15909" width="9.7265625" style="64" customWidth="1"/>
    <col min="15910" max="15910" width="1" style="64" customWidth="1"/>
    <col min="15911" max="15911" width="11" style="64" customWidth="1"/>
    <col min="15912" max="15912" width="9.81640625" style="64" customWidth="1"/>
    <col min="15913" max="15913" width="10.54296875" style="64" customWidth="1"/>
    <col min="15914" max="15921" width="9.81640625" style="64" customWidth="1"/>
    <col min="15922" max="15922" width="9.7265625" style="64" customWidth="1"/>
    <col min="15923" max="15923" width="1.1796875" style="64" customWidth="1"/>
    <col min="15924" max="15925" width="9.7265625" style="64" customWidth="1"/>
    <col min="15926" max="15927" width="9.81640625" style="64" customWidth="1"/>
    <col min="15928" max="15928" width="9.7265625" style="64" customWidth="1"/>
    <col min="15929" max="15929" width="9.81640625" style="64" customWidth="1"/>
    <col min="15930" max="15932" width="9.7265625" style="64" customWidth="1"/>
    <col min="15933" max="15933" width="9.81640625" style="64" customWidth="1"/>
    <col min="15934" max="15942" width="11" style="64" customWidth="1"/>
    <col min="15943" max="15945" width="13.54296875" style="64" customWidth="1"/>
    <col min="15946" max="15947" width="11" style="64" customWidth="1"/>
    <col min="15948" max="15948" width="1.26953125" style="64" customWidth="1"/>
    <col min="15949" max="15987" width="11" style="64" customWidth="1"/>
    <col min="15988" max="15988" width="9.81640625" style="64" customWidth="1"/>
    <col min="15989" max="15993" width="11" style="64" customWidth="1"/>
    <col min="15994" max="15995" width="13.81640625" style="64" customWidth="1"/>
    <col min="15996" max="16009" width="10" style="64" customWidth="1"/>
    <col min="16010" max="16010" width="8.7265625" style="64" customWidth="1"/>
    <col min="16011" max="16017" width="12.7265625" style="64" customWidth="1"/>
    <col min="16018" max="16018" width="1.26953125" style="64" customWidth="1"/>
    <col min="16019" max="16019" width="7.453125" style="64" customWidth="1"/>
    <col min="16020" max="16020" width="13" style="64" customWidth="1"/>
    <col min="16021" max="16031" width="12.7265625" style="64" customWidth="1"/>
    <col min="16032" max="16032" width="26.1796875" style="64" customWidth="1"/>
    <col min="16033" max="16138" width="9.7265625" style="64" customWidth="1"/>
    <col min="16139" max="16139" width="20.54296875" style="64" customWidth="1"/>
    <col min="16140" max="16140" width="28.54296875" style="64" customWidth="1"/>
    <col min="16141" max="16151" width="9.7265625" style="64" customWidth="1"/>
    <col min="16152" max="16152" width="9.54296875" style="64" customWidth="1"/>
    <col min="16153" max="16153" width="0.7265625" style="64" customWidth="1"/>
    <col min="16154" max="16155" width="11" style="64" customWidth="1"/>
    <col min="16156" max="16162" width="9.81640625" style="64" customWidth="1"/>
    <col min="16163" max="16163" width="10.54296875" style="64" customWidth="1"/>
    <col min="16164" max="16164" width="10.81640625" style="64" customWidth="1"/>
    <col min="16165" max="16165" width="9.7265625" style="64" customWidth="1"/>
    <col min="16166" max="16166" width="1" style="64" customWidth="1"/>
    <col min="16167" max="16167" width="11" style="64" customWidth="1"/>
    <col min="16168" max="16168" width="9.81640625" style="64" customWidth="1"/>
    <col min="16169" max="16169" width="10.54296875" style="64" customWidth="1"/>
    <col min="16170" max="16177" width="9.81640625" style="64" customWidth="1"/>
    <col min="16178" max="16178" width="9.7265625" style="64" customWidth="1"/>
    <col min="16179" max="16179" width="1.1796875" style="64" customWidth="1"/>
    <col min="16180" max="16181" width="9.7265625" style="64" customWidth="1"/>
    <col min="16182" max="16183" width="9.81640625" style="64" customWidth="1"/>
    <col min="16184" max="16184" width="9.7265625" style="64" customWidth="1"/>
    <col min="16185" max="16185" width="9.81640625" style="64" customWidth="1"/>
    <col min="16186" max="16188" width="9.7265625" style="64" customWidth="1"/>
    <col min="16189" max="16189" width="9.81640625" style="64" customWidth="1"/>
    <col min="16190" max="16198" width="11" style="64" customWidth="1"/>
    <col min="16199" max="16201" width="13.54296875" style="64" customWidth="1"/>
    <col min="16202" max="16203" width="11" style="64" customWidth="1"/>
    <col min="16204" max="16204" width="1.26953125" style="64" customWidth="1"/>
    <col min="16205" max="16243" width="11" style="64" customWidth="1"/>
    <col min="16244" max="16244" width="9.81640625" style="64" customWidth="1"/>
    <col min="16245" max="16249" width="11" style="64" customWidth="1"/>
    <col min="16250" max="16251" width="13.81640625" style="64" customWidth="1"/>
    <col min="16252" max="16265" width="10" style="64" customWidth="1"/>
    <col min="16266" max="16266" width="8.7265625" style="64" customWidth="1"/>
    <col min="16267" max="16273" width="12.7265625" style="64" customWidth="1"/>
    <col min="16274" max="16274" width="1.26953125" style="64" customWidth="1"/>
    <col min="16275" max="16275" width="7.453125" style="64" customWidth="1"/>
    <col min="16276" max="16276" width="13" style="64" customWidth="1"/>
    <col min="16277" max="16287" width="12.7265625" style="64" customWidth="1"/>
    <col min="16288" max="16288" width="26.1796875" style="64" customWidth="1"/>
    <col min="16289" max="16383" width="9.7265625" style="64" customWidth="1"/>
    <col min="16384" max="16384" width="9.7265625" style="64"/>
  </cols>
  <sheetData>
    <row r="1" spans="1:222" s="48" customFormat="1" ht="26">
      <c r="A1" s="481" t="str">
        <f>Macro!D120</f>
        <v>Taxas de câmbio (vs R$)</v>
      </c>
      <c r="B1" s="481"/>
      <c r="EW1"/>
      <c r="EX1"/>
      <c r="EY1"/>
      <c r="EZ1"/>
      <c r="FA1"/>
      <c r="FB1"/>
      <c r="FC1"/>
      <c r="FD1"/>
      <c r="FE1"/>
      <c r="FF1"/>
      <c r="FG1"/>
      <c r="FH1"/>
      <c r="FI1"/>
      <c r="FJ1"/>
      <c r="FK1"/>
      <c r="FL1"/>
      <c r="FM1"/>
    </row>
    <row r="2" spans="1:222" s="48" customFormat="1" ht="24.75" customHeight="1">
      <c r="P2" s="49"/>
      <c r="Q2" s="49"/>
      <c r="R2" s="49"/>
      <c r="S2" s="49"/>
      <c r="T2" s="49"/>
      <c r="U2" s="49"/>
      <c r="V2" s="49"/>
      <c r="W2" s="49"/>
      <c r="X2" s="49"/>
      <c r="Y2" s="49"/>
      <c r="Z2" s="49"/>
      <c r="EW2"/>
      <c r="EX2"/>
      <c r="EY2"/>
      <c r="EZ2"/>
      <c r="FA2"/>
      <c r="FB2"/>
      <c r="FC2"/>
      <c r="FD2"/>
      <c r="FE2"/>
      <c r="FF2"/>
      <c r="FG2"/>
      <c r="FH2"/>
      <c r="FI2"/>
      <c r="FJ2"/>
      <c r="FK2"/>
      <c r="FL2"/>
      <c r="FM2"/>
    </row>
    <row r="3" spans="1:222" s="50" customFormat="1" ht="15.75" customHeight="1">
      <c r="A3" s="480" t="str">
        <f>Macro!D120</f>
        <v>Taxas de câmbio (vs R$)</v>
      </c>
      <c r="B3" s="480"/>
      <c r="C3" s="236">
        <v>39448</v>
      </c>
      <c r="D3" s="236">
        <v>39479</v>
      </c>
      <c r="E3" s="236">
        <v>39508</v>
      </c>
      <c r="F3" s="236">
        <v>39539</v>
      </c>
      <c r="G3" s="236">
        <v>39569</v>
      </c>
      <c r="H3" s="236">
        <v>39600</v>
      </c>
      <c r="I3" s="236">
        <v>39630</v>
      </c>
      <c r="J3" s="236">
        <v>39661</v>
      </c>
      <c r="K3" s="236">
        <v>39692</v>
      </c>
      <c r="L3" s="236">
        <v>39722</v>
      </c>
      <c r="M3" s="236">
        <v>39753</v>
      </c>
      <c r="N3" s="236">
        <v>39783</v>
      </c>
      <c r="O3" s="236">
        <v>39814</v>
      </c>
      <c r="P3" s="236">
        <v>39845</v>
      </c>
      <c r="Q3" s="236">
        <v>39873</v>
      </c>
      <c r="R3" s="236">
        <v>39904</v>
      </c>
      <c r="S3" s="236">
        <v>39934</v>
      </c>
      <c r="T3" s="236">
        <v>39965</v>
      </c>
      <c r="U3" s="236">
        <v>39995</v>
      </c>
      <c r="V3" s="236">
        <v>40026</v>
      </c>
      <c r="W3" s="236">
        <v>40057</v>
      </c>
      <c r="X3" s="236">
        <v>40087</v>
      </c>
      <c r="Y3" s="236">
        <v>40118</v>
      </c>
      <c r="Z3" s="236">
        <v>40148</v>
      </c>
      <c r="AA3" s="236">
        <v>40179</v>
      </c>
      <c r="AB3" s="236">
        <v>40210</v>
      </c>
      <c r="AC3" s="236">
        <v>40238</v>
      </c>
      <c r="AD3" s="236">
        <v>40269</v>
      </c>
      <c r="AE3" s="236">
        <v>40299</v>
      </c>
      <c r="AF3" s="236">
        <v>40330</v>
      </c>
      <c r="AG3" s="236">
        <v>40360</v>
      </c>
      <c r="AH3" s="236">
        <v>40391</v>
      </c>
      <c r="AI3" s="236">
        <v>40422</v>
      </c>
      <c r="AJ3" s="236">
        <v>40452</v>
      </c>
      <c r="AK3" s="236">
        <v>40483</v>
      </c>
      <c r="AL3" s="236">
        <v>40513</v>
      </c>
      <c r="AM3" s="236">
        <v>40544</v>
      </c>
      <c r="AN3" s="236">
        <v>40575</v>
      </c>
      <c r="AO3" s="236">
        <v>40603</v>
      </c>
      <c r="AP3" s="236">
        <v>40634</v>
      </c>
      <c r="AQ3" s="236">
        <v>40664</v>
      </c>
      <c r="AR3" s="236">
        <v>40695</v>
      </c>
      <c r="AS3" s="236">
        <v>40725</v>
      </c>
      <c r="AT3" s="236">
        <v>40756</v>
      </c>
      <c r="AU3" s="236">
        <v>40787</v>
      </c>
      <c r="AV3" s="236">
        <v>40817</v>
      </c>
      <c r="AW3" s="236">
        <v>40848</v>
      </c>
      <c r="AX3" s="236">
        <v>40878</v>
      </c>
      <c r="AY3" s="236">
        <v>40909</v>
      </c>
      <c r="AZ3" s="236">
        <v>40940</v>
      </c>
      <c r="BA3" s="236">
        <v>40969</v>
      </c>
      <c r="BB3" s="236">
        <v>41000</v>
      </c>
      <c r="BC3" s="236">
        <v>41030</v>
      </c>
      <c r="BD3" s="236">
        <v>41061</v>
      </c>
      <c r="BE3" s="236">
        <v>41091</v>
      </c>
      <c r="BF3" s="236">
        <v>41122</v>
      </c>
      <c r="BG3" s="236">
        <v>41153</v>
      </c>
      <c r="BH3" s="236">
        <v>41183</v>
      </c>
      <c r="BI3" s="236">
        <v>41214</v>
      </c>
      <c r="BJ3" s="236">
        <v>41244</v>
      </c>
      <c r="BK3" s="236">
        <v>41275</v>
      </c>
      <c r="BL3" s="236">
        <v>41306</v>
      </c>
      <c r="BM3" s="236">
        <v>41334</v>
      </c>
      <c r="BN3" s="236">
        <v>41365</v>
      </c>
      <c r="BO3" s="236">
        <v>41395</v>
      </c>
      <c r="BP3" s="236">
        <v>41426</v>
      </c>
      <c r="BQ3" s="236">
        <v>41456</v>
      </c>
      <c r="BR3" s="236">
        <v>41487</v>
      </c>
      <c r="BS3" s="236">
        <v>41518</v>
      </c>
      <c r="BT3" s="236">
        <v>41548</v>
      </c>
      <c r="BU3" s="236">
        <v>41579</v>
      </c>
      <c r="BV3" s="236">
        <v>41609</v>
      </c>
      <c r="BW3" s="236">
        <v>41640</v>
      </c>
      <c r="BX3" s="236">
        <v>41671</v>
      </c>
      <c r="BY3" s="236">
        <v>41699</v>
      </c>
      <c r="BZ3" s="236">
        <v>41730</v>
      </c>
      <c r="CA3" s="236">
        <v>41760</v>
      </c>
      <c r="CB3" s="236">
        <v>41791</v>
      </c>
      <c r="CC3" s="236">
        <v>41821</v>
      </c>
      <c r="CD3" s="236">
        <v>41852</v>
      </c>
      <c r="CE3" s="236">
        <v>41883</v>
      </c>
      <c r="CF3" s="236">
        <v>41913</v>
      </c>
      <c r="CG3" s="236">
        <v>41944</v>
      </c>
      <c r="CH3" s="236">
        <v>41974</v>
      </c>
      <c r="CI3" s="236">
        <v>42005</v>
      </c>
      <c r="CJ3" s="236">
        <v>42036</v>
      </c>
      <c r="CK3" s="236">
        <v>42064</v>
      </c>
      <c r="CL3" s="236">
        <v>42095</v>
      </c>
      <c r="CM3" s="236">
        <v>42125</v>
      </c>
      <c r="CN3" s="236">
        <v>42156</v>
      </c>
      <c r="CO3" s="236">
        <v>42186</v>
      </c>
      <c r="CP3" s="236">
        <v>42217</v>
      </c>
      <c r="CQ3" s="236">
        <v>42248</v>
      </c>
      <c r="CR3" s="236">
        <v>42278</v>
      </c>
      <c r="CS3" s="236">
        <v>42309</v>
      </c>
      <c r="CT3" s="236">
        <v>42339</v>
      </c>
      <c r="CU3" s="236">
        <v>42370</v>
      </c>
      <c r="CV3" s="236">
        <v>42401</v>
      </c>
      <c r="CW3" s="236">
        <v>42430</v>
      </c>
      <c r="CX3" s="236">
        <v>42461</v>
      </c>
      <c r="CY3" s="236">
        <v>42491</v>
      </c>
      <c r="CZ3" s="236">
        <v>42522</v>
      </c>
      <c r="DA3" s="236">
        <v>42552</v>
      </c>
      <c r="DB3" s="236">
        <v>42583</v>
      </c>
      <c r="DC3" s="236">
        <v>42614</v>
      </c>
      <c r="DD3" s="236">
        <v>42644</v>
      </c>
      <c r="DE3" s="236">
        <v>42675</v>
      </c>
      <c r="DF3" s="236">
        <v>42705</v>
      </c>
      <c r="DG3" s="236">
        <v>42736</v>
      </c>
      <c r="DH3" s="236">
        <v>42767</v>
      </c>
      <c r="DI3" s="236">
        <v>42795</v>
      </c>
      <c r="DJ3" s="236">
        <v>42826</v>
      </c>
      <c r="DK3" s="236">
        <v>42856</v>
      </c>
      <c r="DL3" s="236">
        <v>42887</v>
      </c>
      <c r="DM3" s="236">
        <v>42917</v>
      </c>
      <c r="DN3" s="236">
        <v>42948</v>
      </c>
      <c r="DO3" s="236">
        <v>42979</v>
      </c>
      <c r="DP3" s="236">
        <v>43009</v>
      </c>
      <c r="DQ3" s="236">
        <v>43040</v>
      </c>
      <c r="DR3" s="236">
        <v>43070</v>
      </c>
      <c r="DS3" s="236">
        <v>43101</v>
      </c>
      <c r="DT3" s="236">
        <v>43132</v>
      </c>
      <c r="DU3" s="236">
        <v>43191</v>
      </c>
      <c r="DV3" s="236">
        <v>43221</v>
      </c>
      <c r="DW3" s="236">
        <v>43252</v>
      </c>
      <c r="DX3" s="236">
        <v>43282</v>
      </c>
      <c r="DY3" s="236">
        <v>43313</v>
      </c>
      <c r="DZ3" s="236">
        <v>43344</v>
      </c>
      <c r="EA3" s="236">
        <v>43374</v>
      </c>
      <c r="EB3" s="236">
        <v>43405</v>
      </c>
      <c r="EC3" s="236">
        <v>43435</v>
      </c>
      <c r="ED3" s="236">
        <v>43466</v>
      </c>
      <c r="EE3" s="236">
        <v>43497</v>
      </c>
      <c r="EF3" s="236">
        <v>43525</v>
      </c>
      <c r="EG3" s="236">
        <v>43556</v>
      </c>
      <c r="EH3" s="236">
        <v>43586</v>
      </c>
      <c r="EI3" s="236">
        <v>43617</v>
      </c>
      <c r="EJ3" s="236">
        <v>43647</v>
      </c>
      <c r="EK3" s="236">
        <v>43678</v>
      </c>
      <c r="EL3" s="236">
        <v>43709</v>
      </c>
      <c r="EM3" s="236">
        <v>43739</v>
      </c>
      <c r="EN3" s="236">
        <v>43770</v>
      </c>
      <c r="EO3" s="236">
        <v>43800</v>
      </c>
      <c r="EP3" s="236">
        <v>43831</v>
      </c>
      <c r="EQ3" s="236">
        <v>43862</v>
      </c>
      <c r="ER3" s="236">
        <v>43891</v>
      </c>
      <c r="ES3" s="236">
        <v>43922</v>
      </c>
      <c r="ET3" s="236">
        <v>43952</v>
      </c>
      <c r="EU3" s="236">
        <v>43983</v>
      </c>
      <c r="EV3" s="236">
        <v>43983</v>
      </c>
      <c r="EW3" s="236">
        <v>44013</v>
      </c>
      <c r="EX3" s="236">
        <v>44044</v>
      </c>
      <c r="EY3" s="236">
        <v>44075</v>
      </c>
      <c r="EZ3" s="236">
        <v>44105</v>
      </c>
      <c r="FA3" s="236">
        <v>44136</v>
      </c>
      <c r="FB3" s="236">
        <v>44166</v>
      </c>
      <c r="FC3" s="236">
        <v>44197</v>
      </c>
      <c r="FD3" s="236">
        <v>44228</v>
      </c>
      <c r="FE3" s="236">
        <v>44256</v>
      </c>
      <c r="FF3" s="236">
        <v>44287</v>
      </c>
      <c r="FG3" s="236">
        <v>44317</v>
      </c>
      <c r="FH3" s="236">
        <v>44348</v>
      </c>
      <c r="FI3" s="236">
        <v>44378</v>
      </c>
      <c r="FJ3" s="236">
        <v>44409</v>
      </c>
      <c r="FK3" s="236">
        <v>44440</v>
      </c>
      <c r="FL3" s="236">
        <v>44470</v>
      </c>
      <c r="FM3" s="236">
        <v>44501</v>
      </c>
      <c r="FN3" s="236">
        <v>44531</v>
      </c>
      <c r="FO3" s="236">
        <v>44562</v>
      </c>
      <c r="FP3" s="236">
        <v>44593</v>
      </c>
      <c r="FQ3" s="236">
        <v>44621</v>
      </c>
      <c r="FR3" s="236">
        <v>44652</v>
      </c>
      <c r="FS3" s="236">
        <v>44682</v>
      </c>
      <c r="FT3" s="236">
        <v>44713</v>
      </c>
      <c r="FU3" s="236">
        <v>44743</v>
      </c>
      <c r="FV3" s="236">
        <v>44774</v>
      </c>
      <c r="FW3" s="236">
        <v>44805</v>
      </c>
      <c r="FX3" s="236">
        <v>44835</v>
      </c>
      <c r="FY3" s="236">
        <v>44866</v>
      </c>
      <c r="FZ3" s="236">
        <v>44896</v>
      </c>
      <c r="GA3" s="236">
        <v>44927</v>
      </c>
      <c r="GB3" s="236">
        <v>44958</v>
      </c>
      <c r="GC3" s="236">
        <v>44986</v>
      </c>
      <c r="GD3" s="236">
        <v>45017</v>
      </c>
      <c r="GE3" s="236">
        <v>45047</v>
      </c>
      <c r="GF3" s="236">
        <v>45078</v>
      </c>
      <c r="GG3" s="236">
        <v>45108</v>
      </c>
      <c r="GH3" s="236">
        <v>45139</v>
      </c>
      <c r="GI3" s="236">
        <v>45170</v>
      </c>
      <c r="GJ3" s="236">
        <v>45200</v>
      </c>
      <c r="GK3" s="236">
        <v>45231</v>
      </c>
      <c r="GL3" s="236">
        <v>45261</v>
      </c>
      <c r="GM3" s="236">
        <v>45292</v>
      </c>
      <c r="GN3" s="236">
        <v>45323</v>
      </c>
      <c r="GO3" s="236">
        <v>45352</v>
      </c>
      <c r="GP3" s="236">
        <v>45383</v>
      </c>
      <c r="GQ3" s="236">
        <v>45413</v>
      </c>
      <c r="GR3" s="236">
        <v>45444</v>
      </c>
      <c r="GS3" s="236">
        <v>45474</v>
      </c>
      <c r="GT3" s="236">
        <v>45505</v>
      </c>
      <c r="GU3" s="236">
        <v>45536</v>
      </c>
      <c r="GV3" s="236">
        <v>45566</v>
      </c>
      <c r="GW3" s="236">
        <v>45597</v>
      </c>
      <c r="GX3" s="236">
        <v>45627</v>
      </c>
      <c r="GY3" s="236">
        <v>45658</v>
      </c>
      <c r="GZ3" s="236">
        <v>45689</v>
      </c>
      <c r="HA3" s="236">
        <v>45717</v>
      </c>
      <c r="HB3" s="236">
        <v>45748</v>
      </c>
      <c r="HC3" s="236">
        <v>45778</v>
      </c>
      <c r="HD3" s="236">
        <v>45809</v>
      </c>
      <c r="HE3" s="236">
        <v>45839</v>
      </c>
      <c r="HF3" s="236">
        <v>45870</v>
      </c>
      <c r="HG3" s="236">
        <v>45901</v>
      </c>
      <c r="HH3" s="236">
        <v>45931</v>
      </c>
      <c r="HI3" s="236">
        <v>45962</v>
      </c>
      <c r="HJ3" s="236">
        <v>45992</v>
      </c>
      <c r="HK3" s="236">
        <v>46023</v>
      </c>
      <c r="HL3" s="236">
        <v>46054</v>
      </c>
      <c r="HM3" s="236">
        <v>46082</v>
      </c>
      <c r="HN3" s="236">
        <v>46113</v>
      </c>
    </row>
    <row r="4" spans="1:222" s="51" customFormat="1" ht="15.5">
      <c r="A4" s="478" t="str">
        <f>Macro!D121</f>
        <v>EUA</v>
      </c>
      <c r="B4" s="237" t="str">
        <f>Macro!D132</f>
        <v>Dólar - Venda</v>
      </c>
      <c r="C4" s="238">
        <v>1.7603</v>
      </c>
      <c r="D4" s="238">
        <v>1.6833</v>
      </c>
      <c r="E4" s="238">
        <v>1.7491000000000001</v>
      </c>
      <c r="F4" s="238">
        <v>1.6872</v>
      </c>
      <c r="G4" s="238">
        <v>1.6294</v>
      </c>
      <c r="H4" s="238">
        <v>1.5919000000000001</v>
      </c>
      <c r="I4" s="238">
        <v>1.5666</v>
      </c>
      <c r="J4" s="238">
        <v>1.6344000000000001</v>
      </c>
      <c r="K4" s="238">
        <v>1.9142999999999999</v>
      </c>
      <c r="L4" s="238">
        <v>2.1153</v>
      </c>
      <c r="M4" s="238">
        <v>2.3331</v>
      </c>
      <c r="N4" s="238">
        <v>2.3370000000000002</v>
      </c>
      <c r="O4" s="238">
        <v>2.3161999999999998</v>
      </c>
      <c r="P4" s="238">
        <v>2.3784000000000001</v>
      </c>
      <c r="Q4" s="238">
        <v>2.3151999999999999</v>
      </c>
      <c r="R4" s="238">
        <v>2.1783000000000001</v>
      </c>
      <c r="S4" s="238">
        <v>1.9730000000000001</v>
      </c>
      <c r="T4" s="238">
        <v>1.9516</v>
      </c>
      <c r="U4" s="238">
        <v>1.8726</v>
      </c>
      <c r="V4" s="238">
        <v>1.8864000000000001</v>
      </c>
      <c r="W4" s="238">
        <v>1.7781</v>
      </c>
      <c r="X4" s="238">
        <v>1.744</v>
      </c>
      <c r="Y4" s="238">
        <v>1.7504999999999999</v>
      </c>
      <c r="Z4" s="238">
        <v>1.7412000000000001</v>
      </c>
      <c r="AA4" s="238">
        <v>1.8748</v>
      </c>
      <c r="AB4" s="238">
        <v>1.8109999999999999</v>
      </c>
      <c r="AC4" s="238">
        <v>1.7809999999999999</v>
      </c>
      <c r="AD4" s="238">
        <v>1.7305999999999999</v>
      </c>
      <c r="AE4" s="238">
        <v>1.8167</v>
      </c>
      <c r="AF4" s="238">
        <v>1.8015000000000001</v>
      </c>
      <c r="AG4" s="238">
        <v>1.7572000000000001</v>
      </c>
      <c r="AH4" s="238">
        <v>1.756</v>
      </c>
      <c r="AI4" s="238">
        <v>1.6941999999999999</v>
      </c>
      <c r="AJ4" s="238">
        <v>1.7014</v>
      </c>
      <c r="AK4" s="238">
        <v>1.7161</v>
      </c>
      <c r="AL4" s="238">
        <v>1.6661999999999999</v>
      </c>
      <c r="AM4" s="238">
        <v>1.6734</v>
      </c>
      <c r="AN4" s="238">
        <v>1.6612</v>
      </c>
      <c r="AO4" s="238">
        <v>1.6287</v>
      </c>
      <c r="AP4" s="238">
        <v>1.5732999999999999</v>
      </c>
      <c r="AQ4" s="238">
        <v>1.5799000000000001</v>
      </c>
      <c r="AR4" s="238">
        <v>1.5610999999999999</v>
      </c>
      <c r="AS4" s="238">
        <v>1.5563</v>
      </c>
      <c r="AT4" s="238">
        <v>1.5871999999999999</v>
      </c>
      <c r="AU4" s="238">
        <v>1.8544</v>
      </c>
      <c r="AV4" s="238">
        <v>1.6884999999999999</v>
      </c>
      <c r="AW4" s="238">
        <v>1.8109</v>
      </c>
      <c r="AX4" s="238">
        <v>1.8757999999999999</v>
      </c>
      <c r="AY4" s="238">
        <v>1.7390000000000001</v>
      </c>
      <c r="AZ4" s="238">
        <v>1.7092000000000001</v>
      </c>
      <c r="BA4" s="238">
        <v>1.8221000000000001</v>
      </c>
      <c r="BB4" s="238">
        <v>1.8917999999999999</v>
      </c>
      <c r="BC4" s="238">
        <v>2.0223</v>
      </c>
      <c r="BD4" s="238">
        <v>2.0213000000000001</v>
      </c>
      <c r="BE4" s="238">
        <v>2.0499000000000001</v>
      </c>
      <c r="BF4" s="238">
        <v>2.0371999999999999</v>
      </c>
      <c r="BG4" s="238">
        <v>2.0306000000000002</v>
      </c>
      <c r="BH4" s="238">
        <v>2.0312999999999999</v>
      </c>
      <c r="BI4" s="238">
        <v>2.1074000000000002</v>
      </c>
      <c r="BJ4" s="238">
        <v>2.0434999999999999</v>
      </c>
      <c r="BK4" s="238">
        <v>1.9883</v>
      </c>
      <c r="BL4" s="238">
        <v>1.9754</v>
      </c>
      <c r="BM4" s="238">
        <v>2.0137999999999998</v>
      </c>
      <c r="BN4" s="238" t="e">
        <f>#REF!</f>
        <v>#REF!</v>
      </c>
      <c r="BO4" s="238">
        <v>2.1318999999999999</v>
      </c>
      <c r="BP4" s="238">
        <v>2.2155999999999998</v>
      </c>
      <c r="BQ4" s="238">
        <v>2.2902999999999998</v>
      </c>
      <c r="BR4" s="238">
        <v>2.3725000000000001</v>
      </c>
      <c r="BS4" s="238">
        <v>2.23</v>
      </c>
      <c r="BT4" s="238">
        <v>2.2025999999999999</v>
      </c>
      <c r="BU4" s="238">
        <v>2.3249</v>
      </c>
      <c r="BV4" s="238">
        <v>2.3426</v>
      </c>
      <c r="BW4" s="238">
        <v>2.4262999999999999</v>
      </c>
      <c r="BX4" s="238">
        <v>2.3334000000000001</v>
      </c>
      <c r="BY4" s="238">
        <v>2.2629999999999999</v>
      </c>
      <c r="BZ4" s="238">
        <v>2.2360000000000002</v>
      </c>
      <c r="CA4" s="238">
        <v>2.2389999999999999</v>
      </c>
      <c r="CB4" s="238">
        <v>2.2025000000000001</v>
      </c>
      <c r="CC4" s="238">
        <v>2.2673999999999999</v>
      </c>
      <c r="CD4" s="238">
        <v>2.2395999999999998</v>
      </c>
      <c r="CE4" s="238">
        <v>2.4510000000000001</v>
      </c>
      <c r="CF4" s="238">
        <v>2.4441999999999999</v>
      </c>
      <c r="CG4" s="238">
        <v>2.5600999999999998</v>
      </c>
      <c r="CH4" s="238">
        <v>2.6562000000000001</v>
      </c>
      <c r="CI4" s="238">
        <v>2.6623000000000001</v>
      </c>
      <c r="CJ4" s="238">
        <v>2.8782000000000001</v>
      </c>
      <c r="CK4" s="238">
        <v>3.2080000000000002</v>
      </c>
      <c r="CL4" s="238">
        <v>2.9935999999999998</v>
      </c>
      <c r="CM4" s="238">
        <v>3.1787999999999998</v>
      </c>
      <c r="CN4" s="238">
        <v>3.1025999999999998</v>
      </c>
      <c r="CO4" s="238">
        <v>3.3940000000000001</v>
      </c>
      <c r="CP4" s="238">
        <v>3.6467000000000001</v>
      </c>
      <c r="CQ4" s="238">
        <v>3.9729000000000001</v>
      </c>
      <c r="CR4" s="238">
        <v>3.8589000000000002</v>
      </c>
      <c r="CS4" s="238">
        <v>3.8506</v>
      </c>
      <c r="CT4" s="238">
        <v>3.9047999999999998</v>
      </c>
      <c r="CU4" s="238">
        <v>4.0427999999999997</v>
      </c>
      <c r="CV4" s="238">
        <v>3.9796</v>
      </c>
      <c r="CW4" s="238">
        <v>3.5589</v>
      </c>
      <c r="CX4" s="238">
        <v>3.4508000000000001</v>
      </c>
      <c r="CY4" s="238">
        <v>3.5951</v>
      </c>
      <c r="CZ4" s="238">
        <v>3.2098</v>
      </c>
      <c r="DA4" s="238">
        <v>3.2389999999999999</v>
      </c>
      <c r="DB4" s="238">
        <v>3.2403</v>
      </c>
      <c r="DC4" s="238">
        <v>3.2462</v>
      </c>
      <c r="DD4" s="238">
        <v>3.1810999999999998</v>
      </c>
      <c r="DE4" s="238">
        <v>3.3967000000000001</v>
      </c>
      <c r="DF4" s="238">
        <v>3.2591000000000001</v>
      </c>
      <c r="DG4" s="238">
        <v>3.1269999999999998</v>
      </c>
      <c r="DH4" s="238">
        <v>3.0992999999999999</v>
      </c>
      <c r="DI4" s="238">
        <v>3.1684000000000001</v>
      </c>
      <c r="DJ4" s="238">
        <v>3.1983999999999999</v>
      </c>
      <c r="DK4" s="238">
        <v>3.2437</v>
      </c>
      <c r="DL4" s="238">
        <v>3.3081999999999998</v>
      </c>
      <c r="DM4" s="238">
        <v>3.1307</v>
      </c>
      <c r="DN4" s="238">
        <v>3.1471</v>
      </c>
      <c r="DO4" s="238">
        <v>3.1680000000000001</v>
      </c>
      <c r="DP4" s="238">
        <v>3.2768999999999999</v>
      </c>
      <c r="DQ4" s="238">
        <v>3.2616000000000001</v>
      </c>
      <c r="DR4" s="238">
        <v>3.3079999999999998</v>
      </c>
      <c r="DS4" s="238">
        <v>3.1623999999999999</v>
      </c>
      <c r="DT4" s="238">
        <v>3.2448999999999999</v>
      </c>
      <c r="DU4" s="238">
        <v>3.4811000000000001</v>
      </c>
      <c r="DV4" s="238">
        <v>3.7370000000000001</v>
      </c>
      <c r="DW4" s="238">
        <v>3.8557999999999999</v>
      </c>
      <c r="DX4" s="238">
        <v>3.7549000000000001</v>
      </c>
      <c r="DY4" s="238">
        <v>4.1353</v>
      </c>
      <c r="DZ4" s="238">
        <v>4.0038999999999998</v>
      </c>
      <c r="EA4" s="238">
        <v>3.7176999999999998</v>
      </c>
      <c r="EB4" s="238">
        <v>3.8633000000000002</v>
      </c>
      <c r="EC4" s="238">
        <v>3.8748</v>
      </c>
      <c r="ED4" s="238">
        <v>3.6518999999999999</v>
      </c>
      <c r="EE4" s="238">
        <v>3.7385000000000002</v>
      </c>
      <c r="EF4" s="238">
        <v>3.8967000000000001</v>
      </c>
      <c r="EG4" s="238">
        <v>3.9453</v>
      </c>
      <c r="EH4" s="238">
        <v>3.9407000000000001</v>
      </c>
      <c r="EI4" s="238">
        <v>3.8321999999999998</v>
      </c>
      <c r="EJ4" s="238">
        <v>3.7648999999999999</v>
      </c>
      <c r="EK4" s="238">
        <v>4.1384999999999996</v>
      </c>
      <c r="EL4" s="238">
        <v>4.1643999999999997</v>
      </c>
      <c r="EM4" s="238">
        <v>4.0041000000000002</v>
      </c>
      <c r="EN4" s="238">
        <v>4.2240000000000002</v>
      </c>
      <c r="EO4" s="238">
        <v>4.0307000000000004</v>
      </c>
      <c r="EP4" s="238">
        <v>4.2694999999999999</v>
      </c>
      <c r="EQ4" s="238">
        <v>4.4987000000000004</v>
      </c>
      <c r="ER4" s="238">
        <v>5.1986999999999997</v>
      </c>
      <c r="ES4" s="238">
        <v>5.4269999999999996</v>
      </c>
      <c r="ET4" s="238">
        <v>5.4263000000000003</v>
      </c>
      <c r="EU4" s="238">
        <v>5.476</v>
      </c>
      <c r="EV4" s="238">
        <v>5.476</v>
      </c>
      <c r="EW4" s="238">
        <v>5.2032999999999996</v>
      </c>
      <c r="EX4" s="238">
        <v>5.4713000000000003</v>
      </c>
      <c r="EY4" s="238">
        <v>5.6406999999999998</v>
      </c>
      <c r="EZ4" s="238">
        <v>5.7717999999999998</v>
      </c>
      <c r="FA4" s="238">
        <v>5.3316999999999997</v>
      </c>
      <c r="FB4" s="238">
        <v>5.1966999999999999</v>
      </c>
      <c r="FC4" s="238">
        <v>5.4759000000000002</v>
      </c>
      <c r="FD4" s="238">
        <v>5.5301999999999998</v>
      </c>
      <c r="FE4" s="238">
        <v>5.6973000000000003</v>
      </c>
      <c r="FF4" s="238">
        <v>5.4036</v>
      </c>
      <c r="FG4" s="238">
        <v>5.2321999999999997</v>
      </c>
      <c r="FH4" s="238">
        <v>5.0022000000000002</v>
      </c>
      <c r="FI4" s="238">
        <v>5.1215999999999999</v>
      </c>
      <c r="FJ4" s="238">
        <v>5.1433</v>
      </c>
      <c r="FK4" s="238">
        <v>5.4394</v>
      </c>
      <c r="FL4" s="238">
        <v>5.6429999999999998</v>
      </c>
      <c r="FM4" s="238">
        <v>5.6199000000000003</v>
      </c>
      <c r="FN4" s="238">
        <v>5.5804999999999998</v>
      </c>
      <c r="FO4" s="238">
        <v>5.3574000000000002</v>
      </c>
      <c r="FP4" s="238">
        <v>5.1394000000000002</v>
      </c>
      <c r="FQ4" s="238">
        <v>4.7378</v>
      </c>
      <c r="FR4" s="238">
        <v>4.9191000000000003</v>
      </c>
      <c r="FS4" s="238">
        <v>4.7289000000000003</v>
      </c>
      <c r="FT4" s="238">
        <v>5.2380000000000004</v>
      </c>
      <c r="FU4" s="238">
        <v>5.1883999999999997</v>
      </c>
      <c r="FV4" s="238">
        <v>5.1790000000000003</v>
      </c>
      <c r="FW4" s="238">
        <v>5.4066000000000001</v>
      </c>
      <c r="FX4" s="238">
        <v>5.2569999999999997</v>
      </c>
      <c r="FY4" s="238">
        <v>5.2941000000000003</v>
      </c>
      <c r="FZ4" s="238">
        <v>5.2176999999999998</v>
      </c>
      <c r="GA4" s="238">
        <v>5.0993000000000004</v>
      </c>
      <c r="GB4" s="238">
        <v>5.2077999999999998</v>
      </c>
      <c r="GC4" s="238">
        <v>5.0804</v>
      </c>
      <c r="GD4" s="238">
        <v>5.0007000000000001</v>
      </c>
      <c r="GE4" s="238">
        <v>5.0959000000000003</v>
      </c>
      <c r="GF4" s="238">
        <v>4.8192000000000004</v>
      </c>
      <c r="GG4" s="238">
        <v>4.7415000000000003</v>
      </c>
      <c r="GH4" s="238">
        <v>4.9218999999999999</v>
      </c>
      <c r="GI4" s="238">
        <v>5.0076000000000001</v>
      </c>
      <c r="GJ4" s="238">
        <v>5.0575000000000001</v>
      </c>
      <c r="GK4" s="238">
        <v>4.9355000000000002</v>
      </c>
      <c r="GL4" s="238">
        <v>4.8413000000000004</v>
      </c>
      <c r="GM4" s="238">
        <v>4.9535</v>
      </c>
      <c r="GN4" s="238">
        <v>4.9832999999999998</v>
      </c>
      <c r="GO4" s="238">
        <v>4.9962</v>
      </c>
      <c r="GP4" s="238">
        <v>5.1718000000000002</v>
      </c>
      <c r="GQ4" s="238">
        <v>5.2416</v>
      </c>
      <c r="GR4" s="238">
        <v>5.5589000000000004</v>
      </c>
      <c r="GS4" s="238">
        <v>5.6620999999999997</v>
      </c>
      <c r="GT4" s="238">
        <v>5.6562000000000001</v>
      </c>
      <c r="GU4" s="238">
        <v>5.4481000000000002</v>
      </c>
      <c r="GV4" s="238">
        <v>5.7778999999999998</v>
      </c>
      <c r="GW4" s="238">
        <v>6.0534999999999997</v>
      </c>
      <c r="GX4" s="238">
        <v>6.1923000000000004</v>
      </c>
      <c r="GY4" s="238">
        <v>5.8300999999999998</v>
      </c>
      <c r="GZ4" s="238">
        <v>5.8487999999999998</v>
      </c>
      <c r="HA4" s="238">
        <v>5.7422000000000004</v>
      </c>
      <c r="HB4" s="238">
        <v>5.6608000000000001</v>
      </c>
      <c r="HC4" s="238">
        <v>5.7087000000000003</v>
      </c>
      <c r="HD4" s="238">
        <v>5.4570999999999996</v>
      </c>
      <c r="HE4" s="238">
        <v>5.6021000000000001</v>
      </c>
      <c r="HF4" s="238">
        <v>5.4264000000000001</v>
      </c>
      <c r="HG4" s="238">
        <v>5.3186</v>
      </c>
      <c r="HH4" s="238">
        <v>5.3842999999999996</v>
      </c>
      <c r="HI4" s="238">
        <v>5.3338000000000001</v>
      </c>
      <c r="HJ4" s="238">
        <v>5.5023999999999997</v>
      </c>
      <c r="HK4" s="238">
        <v>5.2301000000000002</v>
      </c>
      <c r="HL4" s="238">
        <v>5.1494999999999997</v>
      </c>
      <c r="HM4" s="238">
        <v>5.2194000000000003</v>
      </c>
      <c r="HN4" s="238">
        <v>4.9885999999999999</v>
      </c>
    </row>
    <row r="5" spans="1:222" s="48" customFormat="1" ht="15.5">
      <c r="A5" s="478"/>
      <c r="B5" s="239" t="str">
        <f>Macro!D133</f>
        <v>Dólar - Médio</v>
      </c>
      <c r="C5" s="240">
        <v>1.774259</v>
      </c>
      <c r="D5" s="241">
        <v>1.7277420000000001</v>
      </c>
      <c r="E5" s="242">
        <v>1.7075800000000001</v>
      </c>
      <c r="F5" s="242">
        <v>1.688928</v>
      </c>
      <c r="G5" s="242">
        <v>1.6605350000000001</v>
      </c>
      <c r="H5" s="242">
        <v>1.618857</v>
      </c>
      <c r="I5" s="242">
        <v>1.591413</v>
      </c>
      <c r="J5" s="242">
        <v>1.612314</v>
      </c>
      <c r="K5" s="242">
        <v>1.7995680000000001</v>
      </c>
      <c r="L5" s="242">
        <v>2.1728519999999998</v>
      </c>
      <c r="M5" s="242">
        <v>2.2662900000000001</v>
      </c>
      <c r="N5" s="242">
        <v>2.3944130000000001</v>
      </c>
      <c r="O5" s="242">
        <v>2.3074428571428576</v>
      </c>
      <c r="P5" s="242">
        <v>2.3126722222222216</v>
      </c>
      <c r="Q5" s="242">
        <v>2.3138359999999998</v>
      </c>
      <c r="R5" s="242">
        <v>2.2058499999999999</v>
      </c>
      <c r="S5" s="242">
        <v>2.060905</v>
      </c>
      <c r="T5" s="242">
        <v>1.957557</v>
      </c>
      <c r="U5" s="242">
        <v>1.932752</v>
      </c>
      <c r="V5" s="242">
        <v>1.845181</v>
      </c>
      <c r="W5" s="242">
        <v>1.8197950000000001</v>
      </c>
      <c r="X5" s="242">
        <v>1.7384189999999999</v>
      </c>
      <c r="Y5" s="242">
        <v>1.7261599999999999</v>
      </c>
      <c r="Z5" s="242">
        <v>1.7503139999999999</v>
      </c>
      <c r="AA5" s="242">
        <v>1.77982</v>
      </c>
      <c r="AB5" s="242">
        <v>1.8416330000000001</v>
      </c>
      <c r="AC5" s="242">
        <v>1.7858430000000001</v>
      </c>
      <c r="AD5" s="242">
        <v>1.75657</v>
      </c>
      <c r="AE5" s="242">
        <v>1.8131900000000001</v>
      </c>
      <c r="AF5" s="242">
        <v>1.8065290000000001</v>
      </c>
      <c r="AG5" s="242">
        <v>1.769636</v>
      </c>
      <c r="AH5" s="242">
        <v>1.7595639999999999</v>
      </c>
      <c r="AI5" s="242">
        <v>1.71871</v>
      </c>
      <c r="AJ5" s="242">
        <v>1.6835</v>
      </c>
      <c r="AK5" s="242">
        <v>1.71333</v>
      </c>
      <c r="AL5" s="242">
        <v>1.6934130000000001</v>
      </c>
      <c r="AM5" s="242">
        <v>1.674914</v>
      </c>
      <c r="AN5" s="242">
        <v>1.6679900000000001</v>
      </c>
      <c r="AO5" s="242">
        <v>1.6591000000000002</v>
      </c>
      <c r="AP5" s="242">
        <v>1.5864473684210525</v>
      </c>
      <c r="AQ5" s="242">
        <v>1.6134909090909089</v>
      </c>
      <c r="AR5" s="242">
        <v>1.5870428571428579</v>
      </c>
      <c r="AS5" s="242">
        <v>1.5639380952380952</v>
      </c>
      <c r="AT5" s="242">
        <v>1.5970086956521741</v>
      </c>
      <c r="AU5" s="242">
        <v>1.7497761904761902</v>
      </c>
      <c r="AV5" s="242">
        <v>1.77257</v>
      </c>
      <c r="AW5" s="242">
        <v>1.7904899999999997</v>
      </c>
      <c r="AX5" s="242">
        <v>1.8368863636363635</v>
      </c>
      <c r="AY5" s="242">
        <v>1.7896772727272727</v>
      </c>
      <c r="AZ5" s="242">
        <v>1.7183947368421055</v>
      </c>
      <c r="BA5" s="242">
        <v>1.7953090909090905</v>
      </c>
      <c r="BB5" s="242">
        <v>1.854835</v>
      </c>
      <c r="BC5" s="242">
        <v>1.9859909090909091</v>
      </c>
      <c r="BD5" s="242">
        <v>2.0491950000000001</v>
      </c>
      <c r="BE5" s="242">
        <v>2.028736363636364</v>
      </c>
      <c r="BF5" s="242">
        <v>2.0294434782608692</v>
      </c>
      <c r="BG5" s="242">
        <v>2.0280789473684213</v>
      </c>
      <c r="BH5" s="242">
        <v>2.0298454545454545</v>
      </c>
      <c r="BI5" s="242">
        <v>2.0677500000000002</v>
      </c>
      <c r="BJ5" s="242">
        <v>2.0778349999999994</v>
      </c>
      <c r="BK5" s="242">
        <v>2.031077272727273</v>
      </c>
      <c r="BL5" s="242">
        <v>1.9732500000000006</v>
      </c>
      <c r="BM5" s="242">
        <v>1.9828400000000002</v>
      </c>
      <c r="BN5" s="242" t="e">
        <f>#REF!</f>
        <v>#REF!</v>
      </c>
      <c r="BO5" s="242">
        <v>2.034842857142857</v>
      </c>
      <c r="BP5" s="242">
        <v>2.1729550000000004</v>
      </c>
      <c r="BQ5" s="242">
        <v>2.2521695652173914</v>
      </c>
      <c r="BR5" s="242">
        <v>2.3421909090909092</v>
      </c>
      <c r="BS5" s="242">
        <v>2.2705095238095234</v>
      </c>
      <c r="BT5" s="242">
        <v>2.1886478260869566</v>
      </c>
      <c r="BU5" s="242">
        <v>2.29535</v>
      </c>
      <c r="BV5" s="242">
        <v>2.3454857142857142</v>
      </c>
      <c r="BW5" s="242">
        <v>2.3822090909090914</v>
      </c>
      <c r="BX5" s="242">
        <v>2.3836799999999996</v>
      </c>
      <c r="BY5" s="242">
        <v>2.3260894736842106</v>
      </c>
      <c r="BZ5" s="242">
        <v>2.2327700000000008</v>
      </c>
      <c r="CA5" s="242">
        <v>2.2208809523809516</v>
      </c>
      <c r="CB5" s="242">
        <v>2.2354699999999998</v>
      </c>
      <c r="CC5" s="242">
        <v>2.2246478260869567</v>
      </c>
      <c r="CD5" s="242">
        <v>2.2680285714285713</v>
      </c>
      <c r="CE5" s="242">
        <v>2.3328681818181818</v>
      </c>
      <c r="CF5" s="242">
        <v>2.4482608695652175</v>
      </c>
      <c r="CG5" s="242">
        <v>2.5483649999999995</v>
      </c>
      <c r="CH5" s="242">
        <v>2.6393636363636364</v>
      </c>
      <c r="CI5" s="242">
        <v>2.6342285714285718</v>
      </c>
      <c r="CJ5" s="242">
        <v>2.8164500000000006</v>
      </c>
      <c r="CK5" s="242">
        <v>3.1394772727272726</v>
      </c>
      <c r="CL5" s="242">
        <v>3.0432200000000007</v>
      </c>
      <c r="CM5" s="242">
        <v>3.061715</v>
      </c>
      <c r="CN5" s="242">
        <v>3.1117380952380946</v>
      </c>
      <c r="CO5" s="242">
        <v>3.2231434782608703</v>
      </c>
      <c r="CP5" s="242">
        <v>3.5143047619047616</v>
      </c>
      <c r="CQ5" s="242">
        <v>3.9064571428571431</v>
      </c>
      <c r="CR5" s="242">
        <v>3.8801380952380962</v>
      </c>
      <c r="CS5" s="242">
        <v>3.7764600000000002</v>
      </c>
      <c r="CT5" s="242">
        <v>3.8711363636363618</v>
      </c>
      <c r="CU5" s="242">
        <v>4.0523499999999997</v>
      </c>
      <c r="CV5" s="242">
        <v>3.9737421052631583</v>
      </c>
      <c r="CW5" s="242">
        <v>3.7039181818181817</v>
      </c>
      <c r="CX5" s="242">
        <v>3.5658450000000008</v>
      </c>
      <c r="CY5" s="242">
        <v>3.5392904761904767</v>
      </c>
      <c r="CZ5" s="242">
        <v>3.4244772727272728</v>
      </c>
      <c r="DA5" s="242">
        <v>3.2755666666666663</v>
      </c>
      <c r="DB5" s="242">
        <v>3.209660869565218</v>
      </c>
      <c r="DC5" s="242">
        <v>3.2563714285714291</v>
      </c>
      <c r="DD5" s="242">
        <v>3.1858449999999996</v>
      </c>
      <c r="DE5" s="242">
        <v>3.3420299999999998</v>
      </c>
      <c r="DF5" s="242">
        <v>3.3522681818181823</v>
      </c>
      <c r="DG5" s="242">
        <v>3.196609090909091</v>
      </c>
      <c r="DH5" s="242">
        <v>3.1041944444444445</v>
      </c>
      <c r="DI5" s="242">
        <v>3.1279304347826091</v>
      </c>
      <c r="DJ5" s="242">
        <v>3.1361722222222217</v>
      </c>
      <c r="DK5" s="242">
        <v>3.2095090909090911</v>
      </c>
      <c r="DL5" s="242">
        <v>3.2953666666666672</v>
      </c>
      <c r="DM5" s="242">
        <v>3.2061380952380953</v>
      </c>
      <c r="DN5" s="242">
        <v>3.1509173913043473</v>
      </c>
      <c r="DO5" s="242">
        <v>3.1347899999999997</v>
      </c>
      <c r="DP5" s="242">
        <v>3.1912285714285713</v>
      </c>
      <c r="DQ5" s="242">
        <v>3.2593800000000002</v>
      </c>
      <c r="DR5" s="242">
        <v>3.2919150000000004</v>
      </c>
      <c r="DS5" s="242">
        <v>3.2106090909090907</v>
      </c>
      <c r="DT5" s="242">
        <v>3.2415000000000003</v>
      </c>
      <c r="DU5" s="242">
        <v>3.4074952380952381</v>
      </c>
      <c r="DV5" s="242">
        <v>3.6360571428571427</v>
      </c>
      <c r="DW5" s="242">
        <v>3.7731714285714282</v>
      </c>
      <c r="DX5" s="242">
        <v>3.8287636363636377</v>
      </c>
      <c r="DY5" s="242">
        <v>3.9297565217391308</v>
      </c>
      <c r="DZ5" s="242">
        <v>4.1165473684210525</v>
      </c>
      <c r="EA5" s="242">
        <v>3.7584090909090904</v>
      </c>
      <c r="EB5" s="242">
        <v>3.7866650000000002</v>
      </c>
      <c r="EC5" s="242">
        <v>3.8850549999999999</v>
      </c>
      <c r="ED5" s="242">
        <v>3.7416818181818186</v>
      </c>
      <c r="EE5" s="242">
        <v>3.7236249999999997</v>
      </c>
      <c r="EF5" s="242">
        <v>3.8464842105263162</v>
      </c>
      <c r="EG5" s="242">
        <v>3.8961571428571422</v>
      </c>
      <c r="EH5" s="242">
        <v>4.0015181818181826</v>
      </c>
      <c r="EI5" s="242">
        <v>3.8588263157894738</v>
      </c>
      <c r="EJ5" s="242">
        <v>3.7793391304347828</v>
      </c>
      <c r="EK5" s="242">
        <v>4.0199818181818179</v>
      </c>
      <c r="EL5" s="242">
        <v>4.1215000000000002</v>
      </c>
      <c r="EM5" s="242">
        <v>4.0869869565217396</v>
      </c>
      <c r="EN5" s="242">
        <v>4.1553449999999996</v>
      </c>
      <c r="EO5" s="242">
        <v>4.1095904761904762</v>
      </c>
      <c r="EP5" s="242">
        <v>4.1494636363636364</v>
      </c>
      <c r="EQ5" s="242">
        <v>4.3410111111111105</v>
      </c>
      <c r="ER5" s="242">
        <v>4.8838545454545459</v>
      </c>
      <c r="ES5" s="242">
        <v>5.3255799999999995</v>
      </c>
      <c r="ET5" s="242">
        <v>5.6434449999999989</v>
      </c>
      <c r="EU5" s="242">
        <v>5.1965999999999992</v>
      </c>
      <c r="EV5" s="242">
        <v>5.1965999999999992</v>
      </c>
      <c r="EW5" s="242">
        <v>5.2801913043478264</v>
      </c>
      <c r="EX5" s="242">
        <v>5.4612333333333325</v>
      </c>
      <c r="EY5" s="242">
        <v>5.3994857142857144</v>
      </c>
      <c r="EZ5" s="242">
        <v>5.6257904761904758</v>
      </c>
      <c r="FA5" s="242">
        <v>5.4178350000000002</v>
      </c>
      <c r="FB5" s="242">
        <v>5.1455863636363635</v>
      </c>
      <c r="FC5" s="242">
        <v>5.3562449999999995</v>
      </c>
      <c r="FD5" s="242">
        <v>5.4164944444444441</v>
      </c>
      <c r="FE5" s="242">
        <v>5.6461478260869571</v>
      </c>
      <c r="FF5" s="242">
        <v>5.5621350000000005</v>
      </c>
      <c r="FG5" s="242">
        <v>5.2910571428571433</v>
      </c>
      <c r="FH5" s="242">
        <v>5.0319000000000003</v>
      </c>
      <c r="FI5" s="242">
        <v>5.1566999999999998</v>
      </c>
      <c r="FJ5" s="242">
        <v>5.2516999999999996</v>
      </c>
      <c r="FK5" s="242">
        <v>5.2797000000000001</v>
      </c>
      <c r="FL5" s="242">
        <v>5.54</v>
      </c>
      <c r="FM5" s="242">
        <v>5.5568999999999997</v>
      </c>
      <c r="FN5" s="242">
        <v>5.6513999999999998</v>
      </c>
      <c r="FO5" s="242">
        <v>5.5340999999999996</v>
      </c>
      <c r="FP5" s="242">
        <v>5.1966000000000001</v>
      </c>
      <c r="FQ5" s="242">
        <v>4.9683999999999999</v>
      </c>
      <c r="FR5" s="242">
        <v>4.758</v>
      </c>
      <c r="FS5" s="242">
        <v>4.9550999999999998</v>
      </c>
      <c r="FT5" s="242">
        <v>5.0491999999999999</v>
      </c>
      <c r="FU5" s="242">
        <v>5.3681000000000001</v>
      </c>
      <c r="FV5" s="242">
        <v>5.1433</v>
      </c>
      <c r="FW5" s="242">
        <v>5.2370000000000001</v>
      </c>
      <c r="FX5" s="242">
        <v>5.2503000000000002</v>
      </c>
      <c r="FY5" s="242">
        <v>5.2747000000000002</v>
      </c>
      <c r="FZ5" s="242">
        <v>5.2423999999999999</v>
      </c>
      <c r="GA5" s="242">
        <v>5.2007000000000003</v>
      </c>
      <c r="GB5" s="242">
        <v>5.1717000000000004</v>
      </c>
      <c r="GC5" s="242">
        <v>5.2115</v>
      </c>
      <c r="GD5" s="242">
        <v>5.0197000000000003</v>
      </c>
      <c r="GE5" s="242">
        <v>4.9828000000000001</v>
      </c>
      <c r="GF5" s="242">
        <v>4.8516000000000004</v>
      </c>
      <c r="GG5" s="242">
        <v>4.8007999999999997</v>
      </c>
      <c r="GH5" s="242">
        <v>4.9035000000000002</v>
      </c>
      <c r="GI5" s="242">
        <v>4.9370000000000003</v>
      </c>
      <c r="GJ5" s="242">
        <v>5.0648</v>
      </c>
      <c r="GK5" s="242">
        <v>4.8982999999999999</v>
      </c>
      <c r="GL5" s="242">
        <v>4.8971999999999998</v>
      </c>
      <c r="GM5" s="242">
        <v>4.9143999999999997</v>
      </c>
      <c r="GN5" s="242">
        <v>4.9644000000000004</v>
      </c>
      <c r="GO5" s="242">
        <v>4.9801000000000002</v>
      </c>
      <c r="GP5" s="242">
        <v>5.1291000000000002</v>
      </c>
      <c r="GQ5" s="242">
        <v>5.133</v>
      </c>
      <c r="GR5" s="242">
        <v>5.3890000000000002</v>
      </c>
      <c r="GS5" s="242">
        <v>5.5419999999999998</v>
      </c>
      <c r="GT5" s="242">
        <v>5.5526</v>
      </c>
      <c r="GU5" s="242">
        <v>5.5415999999999999</v>
      </c>
      <c r="GV5" s="242">
        <v>5.6241000000000003</v>
      </c>
      <c r="GW5" s="242">
        <v>5.8071000000000002</v>
      </c>
      <c r="GX5" s="242">
        <v>6.0970000000000004</v>
      </c>
      <c r="GY5" s="242">
        <v>6.0217999999999998</v>
      </c>
      <c r="GZ5" s="242">
        <v>5.7656000000000001</v>
      </c>
      <c r="HA5" s="242">
        <v>5.7468000000000004</v>
      </c>
      <c r="HB5" s="242">
        <v>5.7836999999999996</v>
      </c>
      <c r="HC5" s="242">
        <v>5.6673999999999998</v>
      </c>
      <c r="HD5" s="242">
        <v>5.5471000000000004</v>
      </c>
      <c r="HE5" s="242">
        <v>5.5285000000000002</v>
      </c>
      <c r="HF5" s="242">
        <v>5.4469000000000003</v>
      </c>
      <c r="HG5" s="242">
        <v>5.3673999999999999</v>
      </c>
      <c r="HH5" s="242">
        <v>5.3855000000000004</v>
      </c>
      <c r="HI5" s="242">
        <v>5.3409000000000004</v>
      </c>
      <c r="HJ5" s="242">
        <v>5.4531000000000001</v>
      </c>
      <c r="HK5" s="242">
        <v>5.3380000000000001</v>
      </c>
      <c r="HL5" s="242">
        <v>5.2005999999999997</v>
      </c>
      <c r="HM5" s="242">
        <v>5.2316000000000003</v>
      </c>
      <c r="HN5" s="242">
        <v>5.0331000000000001</v>
      </c>
    </row>
    <row r="6" spans="1:222" s="48" customFormat="1" ht="14">
      <c r="A6" s="52"/>
      <c r="B6" s="243"/>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5"/>
      <c r="AC6" s="245"/>
      <c r="AD6" s="245"/>
      <c r="AE6" s="245"/>
      <c r="AF6" s="245"/>
      <c r="AG6" s="245"/>
      <c r="AH6" s="245"/>
      <c r="AI6" s="245"/>
      <c r="AJ6" s="245"/>
      <c r="AK6" s="245"/>
      <c r="AL6" s="245"/>
      <c r="AM6" s="245"/>
      <c r="AN6" s="245"/>
      <c r="AO6" s="245"/>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7"/>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row>
    <row r="7" spans="1:222" s="51" customFormat="1" ht="15.5">
      <c r="A7" s="478" t="str">
        <f>Macro!D122</f>
        <v>EUROPA</v>
      </c>
      <c r="B7" s="250" t="str">
        <f>Macro!D134</f>
        <v>Euro - Venda</v>
      </c>
      <c r="C7" s="251">
        <v>2.6151</v>
      </c>
      <c r="D7" s="252">
        <v>2.5568499999999998</v>
      </c>
      <c r="E7" s="252">
        <v>2.7606000000000002</v>
      </c>
      <c r="F7" s="252">
        <v>2.6352699999999998</v>
      </c>
      <c r="G7" s="252">
        <v>2.5350199999999998</v>
      </c>
      <c r="H7" s="252">
        <v>2.5062899999999999</v>
      </c>
      <c r="I7" s="252">
        <v>2.4438800000000001</v>
      </c>
      <c r="J7" s="252">
        <v>2.3984800000000002</v>
      </c>
      <c r="K7" s="252">
        <v>2.6930900000000002</v>
      </c>
      <c r="L7" s="252">
        <v>2.69197</v>
      </c>
      <c r="M7" s="252">
        <v>2.9623400000000002</v>
      </c>
      <c r="N7" s="252">
        <v>3.2381500000000001</v>
      </c>
      <c r="O7" s="252">
        <v>2.9691100000000001</v>
      </c>
      <c r="P7" s="252">
        <v>3.0211600000000001</v>
      </c>
      <c r="Q7" s="252">
        <v>3.07829</v>
      </c>
      <c r="R7" s="252">
        <v>2.8825400000000001</v>
      </c>
      <c r="S7" s="252">
        <v>2.7893500000000002</v>
      </c>
      <c r="T7" s="252">
        <v>2.7398500000000001</v>
      </c>
      <c r="U7" s="252">
        <v>2.6714500000000001</v>
      </c>
      <c r="V7" s="252">
        <v>2.7010000000000001</v>
      </c>
      <c r="W7" s="252">
        <v>2.6010800000000001</v>
      </c>
      <c r="X7" s="252">
        <v>2.5703100000000001</v>
      </c>
      <c r="Y7" s="252">
        <v>2.6262099999999999</v>
      </c>
      <c r="Z7" s="252">
        <v>2.5073300000000001</v>
      </c>
      <c r="AA7" s="252">
        <v>2.60297</v>
      </c>
      <c r="AB7" s="252">
        <v>2.4669400000000001</v>
      </c>
      <c r="AC7" s="252">
        <v>2.4076</v>
      </c>
      <c r="AD7" s="252">
        <v>2.3039000000000001</v>
      </c>
      <c r="AE7" s="252">
        <v>2.2364999999999999</v>
      </c>
      <c r="AF7" s="252">
        <v>2.2042999999999999</v>
      </c>
      <c r="AG7" s="252">
        <v>2.2942</v>
      </c>
      <c r="AH7" s="252">
        <v>2.2261000000000002</v>
      </c>
      <c r="AI7" s="252">
        <v>2.3104</v>
      </c>
      <c r="AJ7" s="252">
        <v>2.3666</v>
      </c>
      <c r="AK7" s="252">
        <v>2.2364000000000002</v>
      </c>
      <c r="AL7" s="252">
        <v>2.2280000000000002</v>
      </c>
      <c r="AM7" s="252">
        <v>2.2911999999999999</v>
      </c>
      <c r="AN7" s="252">
        <v>2.2915999999999999</v>
      </c>
      <c r="AO7" s="252">
        <v>2.3129</v>
      </c>
      <c r="AP7" s="252">
        <v>2.3325999999999998</v>
      </c>
      <c r="AQ7" s="252">
        <v>2.2732999999999999</v>
      </c>
      <c r="AR7" s="252">
        <v>2.2667000000000002</v>
      </c>
      <c r="AS7" s="252">
        <v>2.2393999999999998</v>
      </c>
      <c r="AT7" s="252">
        <v>2.2864</v>
      </c>
      <c r="AU7" s="252">
        <v>2.4937999999999998</v>
      </c>
      <c r="AV7" s="252">
        <v>2.3610000000000002</v>
      </c>
      <c r="AW7" s="252">
        <v>2.4416000000000002</v>
      </c>
      <c r="AX7" s="252">
        <v>2.4342000000000001</v>
      </c>
      <c r="AY7" s="252">
        <v>2.2854000000000001</v>
      </c>
      <c r="AZ7" s="252">
        <v>2.2866</v>
      </c>
      <c r="BA7" s="252">
        <v>2.4300000000000002</v>
      </c>
      <c r="BB7" s="252">
        <v>2.5024999999999999</v>
      </c>
      <c r="BC7" s="252">
        <v>2.5002</v>
      </c>
      <c r="BD7" s="252">
        <v>2.5606</v>
      </c>
      <c r="BE7" s="252">
        <v>2.5242</v>
      </c>
      <c r="BF7" s="252">
        <v>2.5619999999999998</v>
      </c>
      <c r="BG7" s="252">
        <v>2.6109</v>
      </c>
      <c r="BH7" s="252">
        <v>2.6347999999999998</v>
      </c>
      <c r="BI7" s="252">
        <v>2.7393999999999998</v>
      </c>
      <c r="BJ7" s="252">
        <v>2.6953999999999998</v>
      </c>
      <c r="BK7" s="252">
        <v>2.6987000000000001</v>
      </c>
      <c r="BL7" s="252">
        <v>2.5832000000000002</v>
      </c>
      <c r="BM7" s="252">
        <v>2.5853000000000002</v>
      </c>
      <c r="BN7" s="252" t="e">
        <f>#REF!</f>
        <v>#REF!</v>
      </c>
      <c r="BO7" s="252">
        <v>2.7675999999999998</v>
      </c>
      <c r="BP7" s="252">
        <v>2.8826999999999998</v>
      </c>
      <c r="BQ7" s="252">
        <v>3.0451999999999999</v>
      </c>
      <c r="BR7" s="252">
        <v>3.1307999999999998</v>
      </c>
      <c r="BS7" s="252">
        <v>3.0181</v>
      </c>
      <c r="BT7" s="252">
        <v>2.9994999999999998</v>
      </c>
      <c r="BU7" s="252">
        <v>3.1625999999999999</v>
      </c>
      <c r="BV7" s="252">
        <v>3.2265000000000001</v>
      </c>
      <c r="BW7" s="252">
        <v>3.2726000000000002</v>
      </c>
      <c r="BX7" s="252">
        <v>3.2231000000000001</v>
      </c>
      <c r="BY7" s="252">
        <v>3.1175000000000002</v>
      </c>
      <c r="BZ7" s="252">
        <v>3.1011000000000002</v>
      </c>
      <c r="CA7" s="252">
        <v>3.0537999999999998</v>
      </c>
      <c r="CB7" s="252">
        <v>3.0150000000000001</v>
      </c>
      <c r="CC7" s="252">
        <v>3.036</v>
      </c>
      <c r="CD7" s="252">
        <v>2.9453</v>
      </c>
      <c r="CE7" s="252">
        <v>3.0954000000000002</v>
      </c>
      <c r="CF7" s="252">
        <v>3.0571999999999999</v>
      </c>
      <c r="CG7" s="252">
        <v>3.1913999999999998</v>
      </c>
      <c r="CH7" s="252">
        <v>3.2269999999999999</v>
      </c>
      <c r="CI7" s="252">
        <v>3.0097</v>
      </c>
      <c r="CJ7" s="252">
        <v>3.2275999999999998</v>
      </c>
      <c r="CK7" s="252">
        <v>3.4457</v>
      </c>
      <c r="CL7" s="252">
        <v>3.3418000000000001</v>
      </c>
      <c r="CM7" s="252">
        <v>3.4941</v>
      </c>
      <c r="CN7" s="252">
        <v>3.4603000000000002</v>
      </c>
      <c r="CO7" s="252">
        <v>3.7429000000000001</v>
      </c>
      <c r="CP7" s="252">
        <v>4.0824999999999996</v>
      </c>
      <c r="CQ7" s="252">
        <v>4.4348999999999998</v>
      </c>
      <c r="CR7" s="252">
        <v>4.266</v>
      </c>
      <c r="CS7" s="252">
        <v>4.0735000000000001</v>
      </c>
      <c r="CT7" s="252">
        <v>4.2504</v>
      </c>
      <c r="CU7" s="252">
        <v>4.3823999999999996</v>
      </c>
      <c r="CV7" s="252">
        <v>4.3234000000000004</v>
      </c>
      <c r="CW7" s="252">
        <v>4.0538999999999996</v>
      </c>
      <c r="CX7" s="252">
        <v>3.9483999999999999</v>
      </c>
      <c r="CY7" s="252">
        <v>4.0038999999999998</v>
      </c>
      <c r="CZ7" s="252">
        <v>3.5413999999999999</v>
      </c>
      <c r="DA7" s="252">
        <v>3.6183000000000001</v>
      </c>
      <c r="DB7" s="252">
        <v>3.6116000000000001</v>
      </c>
      <c r="DC7" s="252">
        <v>3.6484000000000001</v>
      </c>
      <c r="DD7" s="252">
        <v>3.4811000000000001</v>
      </c>
      <c r="DE7" s="252">
        <v>3.6002000000000001</v>
      </c>
      <c r="DF7" s="252">
        <v>3.4384000000000001</v>
      </c>
      <c r="DG7" s="252">
        <v>3.3759000000000001</v>
      </c>
      <c r="DH7" s="252">
        <v>3.2753000000000001</v>
      </c>
      <c r="DI7" s="252">
        <v>3.3896000000000002</v>
      </c>
      <c r="DJ7" s="252">
        <v>3.4849999999999999</v>
      </c>
      <c r="DK7" s="252">
        <v>3.6448999999999998</v>
      </c>
      <c r="DL7" s="252">
        <v>3.7749999999999999</v>
      </c>
      <c r="DM7" s="252">
        <v>3.7027000000000001</v>
      </c>
      <c r="DN7" s="252">
        <v>3.7435</v>
      </c>
      <c r="DO7" s="252">
        <v>3.7429999999999999</v>
      </c>
      <c r="DP7" s="252">
        <v>3.8140000000000001</v>
      </c>
      <c r="DQ7" s="252">
        <v>3.8839000000000001</v>
      </c>
      <c r="DR7" s="252">
        <v>3.9693000000000001</v>
      </c>
      <c r="DS7" s="252">
        <v>3.9403999999999999</v>
      </c>
      <c r="DT7" s="252">
        <v>3.9584999999999999</v>
      </c>
      <c r="DU7" s="252">
        <v>4.2031000000000001</v>
      </c>
      <c r="DV7" s="252">
        <v>4.3611000000000004</v>
      </c>
      <c r="DW7" s="252">
        <v>4.5031999999999996</v>
      </c>
      <c r="DX7" s="252">
        <v>4.3959000000000001</v>
      </c>
      <c r="DY7" s="252">
        <v>4.7961</v>
      </c>
      <c r="DZ7" s="252">
        <v>4.6544999999999996</v>
      </c>
      <c r="EA7" s="252">
        <v>4.2135999999999996</v>
      </c>
      <c r="EB7" s="252">
        <v>4.3806000000000003</v>
      </c>
      <c r="EC7" s="252">
        <v>4.4390000000000001</v>
      </c>
      <c r="ED7" s="252">
        <v>4.1927000000000003</v>
      </c>
      <c r="EE7" s="252">
        <v>4.2577999999999996</v>
      </c>
      <c r="EF7" s="252">
        <v>4.3760000000000003</v>
      </c>
      <c r="EG7" s="252">
        <v>4.4199000000000002</v>
      </c>
      <c r="EH7" s="252">
        <v>4.3939000000000004</v>
      </c>
      <c r="EI7" s="252">
        <v>4.3586999999999998</v>
      </c>
      <c r="EJ7" s="252">
        <v>4.1906999999999996</v>
      </c>
      <c r="EK7" s="252">
        <v>4.5481999999999996</v>
      </c>
      <c r="EL7" s="252">
        <v>4.5425000000000004</v>
      </c>
      <c r="EM7" s="252">
        <v>4.4669999999999996</v>
      </c>
      <c r="EN7" s="253">
        <v>4.6590999999999996</v>
      </c>
      <c r="EO7" s="253">
        <v>4.5305</v>
      </c>
      <c r="EP7" s="253">
        <v>4.7314999999999996</v>
      </c>
      <c r="EQ7" s="253">
        <v>4.9427000000000003</v>
      </c>
      <c r="ER7" s="253">
        <v>5.7263999999999999</v>
      </c>
      <c r="ES7" s="253">
        <v>5.9333</v>
      </c>
      <c r="ET7" s="253">
        <v>6.0286</v>
      </c>
      <c r="EU7" s="253">
        <v>6.1539000000000001</v>
      </c>
      <c r="EV7" s="253">
        <v>6.1539000000000001</v>
      </c>
      <c r="EW7" s="253">
        <v>6.1519000000000004</v>
      </c>
      <c r="EX7" s="253">
        <v>6.5392999999999999</v>
      </c>
      <c r="EY7" s="253">
        <v>6.6132</v>
      </c>
      <c r="EZ7" s="253">
        <v>6.7241</v>
      </c>
      <c r="FA7" s="253">
        <v>6.3799000000000001</v>
      </c>
      <c r="FB7" s="253">
        <v>6.3779000000000003</v>
      </c>
      <c r="FC7" s="253">
        <v>6.6532</v>
      </c>
      <c r="FD7" s="253">
        <v>6.7141999999999999</v>
      </c>
      <c r="FE7" s="253">
        <v>6.6914999999999996</v>
      </c>
      <c r="FF7" s="253">
        <v>6.5015999999999998</v>
      </c>
      <c r="FG7" s="253">
        <v>6.4</v>
      </c>
      <c r="FH7" s="253">
        <v>5.9276</v>
      </c>
      <c r="FI7" s="253">
        <v>6.0768000000000004</v>
      </c>
      <c r="FJ7" s="253">
        <v>6.0696000000000003</v>
      </c>
      <c r="FK7" s="253">
        <v>6.2983000000000002</v>
      </c>
      <c r="FL7" s="253">
        <v>6.5194000000000001</v>
      </c>
      <c r="FM7" s="253">
        <v>6.3285999999999998</v>
      </c>
      <c r="FN7" s="253">
        <v>6.3209999999999997</v>
      </c>
      <c r="FO7" s="253">
        <v>6.0072999999999999</v>
      </c>
      <c r="FP7" s="253">
        <v>5.7803000000000004</v>
      </c>
      <c r="FQ7" s="253">
        <v>5.2561</v>
      </c>
      <c r="FR7" s="253">
        <v>5.1852</v>
      </c>
      <c r="FS7" s="253">
        <v>5.0754999999999999</v>
      </c>
      <c r="FT7" s="253">
        <v>5.4842000000000004</v>
      </c>
      <c r="FU7" s="253">
        <v>5.2937000000000003</v>
      </c>
      <c r="FV7" s="253">
        <v>5.2126999999999999</v>
      </c>
      <c r="FW7" s="253">
        <v>5.2904</v>
      </c>
      <c r="FX7" s="253">
        <v>5.1976000000000004</v>
      </c>
      <c r="FY7" s="253">
        <v>5.4528999999999996</v>
      </c>
      <c r="FZ7" s="253">
        <v>5.5693999999999999</v>
      </c>
      <c r="GA7" s="253">
        <v>5.5388999999999999</v>
      </c>
      <c r="GB7" s="253">
        <v>5.5244</v>
      </c>
      <c r="GC7" s="253">
        <v>5.5244</v>
      </c>
      <c r="GD7" s="253">
        <v>5.5208000000000004</v>
      </c>
      <c r="GE7" s="253">
        <v>5.4287000000000001</v>
      </c>
      <c r="GF7" s="253">
        <v>5.2625999999999999</v>
      </c>
      <c r="GG7" s="253">
        <v>5.2251000000000003</v>
      </c>
      <c r="GH7" s="253">
        <v>5.3353000000000002</v>
      </c>
      <c r="GI7" s="253">
        <v>5.3</v>
      </c>
      <c r="GJ7" s="253">
        <v>5.3452999999999999</v>
      </c>
      <c r="GK7" s="253">
        <v>5.3856000000000002</v>
      </c>
      <c r="GL7" s="253">
        <v>5.3516000000000004</v>
      </c>
      <c r="GM7" s="253">
        <v>5.3804999999999996</v>
      </c>
      <c r="GN7" s="253">
        <v>5.3939000000000004</v>
      </c>
      <c r="GO7" s="253">
        <v>5.3978999999999999</v>
      </c>
      <c r="GP7" s="253">
        <v>5.5260999999999996</v>
      </c>
      <c r="GQ7" s="253">
        <v>5.6856</v>
      </c>
      <c r="GR7" s="253">
        <v>5.9546999999999999</v>
      </c>
      <c r="GS7" s="253">
        <v>6.1287000000000003</v>
      </c>
      <c r="GT7" s="253">
        <v>6.2563000000000004</v>
      </c>
      <c r="GU7" s="253">
        <v>6.0719000000000003</v>
      </c>
      <c r="GV7" s="253">
        <v>6.2725</v>
      </c>
      <c r="GW7" s="253">
        <v>6.3943000000000003</v>
      </c>
      <c r="GX7" s="253">
        <v>6.4363000000000001</v>
      </c>
      <c r="GY7" s="253">
        <v>6.0616000000000003</v>
      </c>
      <c r="GZ7" s="253">
        <v>6.0827999999999998</v>
      </c>
      <c r="HA7" s="253">
        <v>6.1993</v>
      </c>
      <c r="HB7" s="253">
        <v>6.4256000000000002</v>
      </c>
      <c r="HC7" s="253">
        <v>6.4776999999999996</v>
      </c>
      <c r="HD7" s="253">
        <v>6.423</v>
      </c>
      <c r="HE7" s="253">
        <v>6.4038000000000004</v>
      </c>
      <c r="HF7" s="253">
        <v>6.3467000000000002</v>
      </c>
      <c r="HG7" s="253">
        <v>6.2413999999999996</v>
      </c>
      <c r="HH7" s="253">
        <v>6.2140000000000004</v>
      </c>
      <c r="HI7" s="253">
        <v>6.1914999999999996</v>
      </c>
      <c r="HJ7" s="253">
        <v>6.4691999999999998</v>
      </c>
      <c r="HK7" s="253">
        <v>6.2217000000000002</v>
      </c>
      <c r="HL7" s="253">
        <v>6.0795000000000003</v>
      </c>
      <c r="HM7" s="253">
        <v>6.0117000000000003</v>
      </c>
      <c r="HN7" s="253">
        <v>5.8510999999999997</v>
      </c>
    </row>
    <row r="8" spans="1:222" s="51" customFormat="1" ht="15.5">
      <c r="A8" s="478" t="s">
        <v>685</v>
      </c>
      <c r="B8" s="254" t="str">
        <f>Macro!D135</f>
        <v xml:space="preserve">Euro -  Médio </v>
      </c>
      <c r="C8" s="255">
        <v>2.6119840000000001</v>
      </c>
      <c r="D8" s="241">
        <v>2.5496599999999998</v>
      </c>
      <c r="E8" s="242">
        <v>2.6516030000000002</v>
      </c>
      <c r="F8" s="242">
        <v>2.659859</v>
      </c>
      <c r="G8" s="242">
        <v>2.5837029999999999</v>
      </c>
      <c r="H8" s="242">
        <v>2.520391</v>
      </c>
      <c r="I8" s="242">
        <v>2.5077199999999999</v>
      </c>
      <c r="J8" s="242">
        <v>2.4098320000000002</v>
      </c>
      <c r="K8" s="242">
        <v>2.5855899999999998</v>
      </c>
      <c r="L8" s="242">
        <v>2.8838599999999999</v>
      </c>
      <c r="M8" s="242">
        <v>2.8843079999999999</v>
      </c>
      <c r="N8" s="242">
        <v>3.231735</v>
      </c>
      <c r="O8" s="242">
        <v>3.0548895238095235</v>
      </c>
      <c r="P8" s="242">
        <v>2.9628311111111114</v>
      </c>
      <c r="Q8" s="242">
        <v>3.0229370000000002</v>
      </c>
      <c r="R8" s="242">
        <v>2.9147949999999998</v>
      </c>
      <c r="S8" s="242">
        <v>2.8208859999999998</v>
      </c>
      <c r="T8" s="242">
        <v>2.7426900000000001</v>
      </c>
      <c r="U8" s="242">
        <v>2.7222789999999999</v>
      </c>
      <c r="V8" s="242">
        <v>2.6326290000000001</v>
      </c>
      <c r="W8" s="242">
        <v>2.6524939999999999</v>
      </c>
      <c r="X8" s="242">
        <v>2.5755499999999998</v>
      </c>
      <c r="Y8" s="242">
        <v>2.5758489999999998</v>
      </c>
      <c r="Z8" s="242">
        <v>2.5524100000000001</v>
      </c>
      <c r="AA8" s="242">
        <v>2.540092</v>
      </c>
      <c r="AB8" s="242">
        <v>2.5201090000000002</v>
      </c>
      <c r="AC8" s="242">
        <v>2.424194</v>
      </c>
      <c r="AD8" s="242">
        <v>2.3581850000000002</v>
      </c>
      <c r="AE8" s="242">
        <v>2.27291</v>
      </c>
      <c r="AF8" s="242">
        <v>2.2059139999999999</v>
      </c>
      <c r="AG8" s="242">
        <v>2.265123</v>
      </c>
      <c r="AH8" s="242">
        <v>2.2700230000000001</v>
      </c>
      <c r="AI8" s="242">
        <v>2.2537189999999998</v>
      </c>
      <c r="AJ8" s="242">
        <v>2.3391850000000001</v>
      </c>
      <c r="AK8" s="242">
        <v>2.3336000000000001</v>
      </c>
      <c r="AL8" s="242">
        <v>2.239487</v>
      </c>
      <c r="AM8" s="242">
        <v>2.238829</v>
      </c>
      <c r="AN8" s="242">
        <v>2.2783500000000001</v>
      </c>
      <c r="AO8" s="242">
        <v>2.3274238095238098</v>
      </c>
      <c r="AP8" s="242">
        <v>2.2939315789473689</v>
      </c>
      <c r="AQ8" s="242">
        <v>2.3113363636363635</v>
      </c>
      <c r="AR8" s="242">
        <v>2.2856714285714284</v>
      </c>
      <c r="AS8" s="242">
        <v>2.2343857142857138</v>
      </c>
      <c r="AT8" s="242">
        <v>2.2890130434782607</v>
      </c>
      <c r="AU8" s="242">
        <v>2.4040142857142861</v>
      </c>
      <c r="AV8" s="242">
        <v>2.4319850000000001</v>
      </c>
      <c r="AW8" s="242">
        <v>2.4251700000000005</v>
      </c>
      <c r="AX8" s="242">
        <v>2.4180954545454547</v>
      </c>
      <c r="AY8" s="242">
        <v>2.3075363636363631</v>
      </c>
      <c r="AZ8" s="242">
        <v>2.2729263157894732</v>
      </c>
      <c r="BA8" s="242">
        <v>2.3714090909090912</v>
      </c>
      <c r="BB8" s="242">
        <v>2.4417</v>
      </c>
      <c r="BC8" s="242">
        <v>2.5363863636363639</v>
      </c>
      <c r="BD8" s="242">
        <v>2.5696850000000002</v>
      </c>
      <c r="BE8" s="242">
        <v>2.4929954545454551</v>
      </c>
      <c r="BF8" s="242">
        <v>2.5178478260869563</v>
      </c>
      <c r="BG8" s="242">
        <v>2.6110473684210533</v>
      </c>
      <c r="BH8" s="242">
        <v>2.6339409090909092</v>
      </c>
      <c r="BI8" s="242">
        <v>2.6542149999999998</v>
      </c>
      <c r="BJ8" s="242">
        <v>2.7269899999999998</v>
      </c>
      <c r="BK8" s="242">
        <v>2.7013454545454541</v>
      </c>
      <c r="BL8" s="242">
        <v>2.6323722222222221</v>
      </c>
      <c r="BM8" s="242">
        <v>2.5696199999999996</v>
      </c>
      <c r="BN8" s="242" t="e">
        <f>#REF!</f>
        <v>#REF!</v>
      </c>
      <c r="BO8" s="242">
        <v>2.6386904761904759</v>
      </c>
      <c r="BP8" s="242">
        <v>2.8674599999999999</v>
      </c>
      <c r="BQ8" s="242">
        <v>2.9462130434782603</v>
      </c>
      <c r="BR8" s="242">
        <v>3.1185227272727274</v>
      </c>
      <c r="BS8" s="242">
        <v>3.031652380952381</v>
      </c>
      <c r="BT8" s="242">
        <v>2.9865217391304348</v>
      </c>
      <c r="BU8" s="242">
        <v>3.0968499999999994</v>
      </c>
      <c r="BV8" s="242">
        <v>3.2147571428571422</v>
      </c>
      <c r="BW8" s="242">
        <v>3.2437909090909089</v>
      </c>
      <c r="BX8" s="242">
        <v>3.256205</v>
      </c>
      <c r="BY8" s="242">
        <v>3.2185263157894735</v>
      </c>
      <c r="BZ8" s="242">
        <v>3.0837849999999998</v>
      </c>
      <c r="CA8" s="242">
        <v>3.0490571428571434</v>
      </c>
      <c r="CB8" s="242">
        <v>3.0388750000000004</v>
      </c>
      <c r="CC8" s="242">
        <v>3.0112695652173911</v>
      </c>
      <c r="CD8" s="242">
        <v>3.020176190476191</v>
      </c>
      <c r="CE8" s="242">
        <v>3.0088272727272725</v>
      </c>
      <c r="CF8" s="242">
        <v>3.1037782608695643</v>
      </c>
      <c r="CG8" s="242">
        <v>3.1778499999999994</v>
      </c>
      <c r="CH8" s="242">
        <v>3.252540909090909</v>
      </c>
      <c r="CI8" s="242">
        <v>3.0615857142857132</v>
      </c>
      <c r="CJ8" s="242">
        <v>3.1946777777777786</v>
      </c>
      <c r="CK8" s="242">
        <v>3.3954136363636365</v>
      </c>
      <c r="CL8" s="242">
        <v>3.2914650000000001</v>
      </c>
      <c r="CM8" s="242">
        <v>3.4151600000000002</v>
      </c>
      <c r="CN8" s="242">
        <v>3.4921571428571423</v>
      </c>
      <c r="CO8" s="242">
        <v>3.5461956521739144</v>
      </c>
      <c r="CP8" s="242">
        <v>3.9141809523809523</v>
      </c>
      <c r="CQ8" s="242">
        <v>4.3865571428571428</v>
      </c>
      <c r="CR8" s="242">
        <v>4.3570857142857147</v>
      </c>
      <c r="CS8" s="242">
        <v>4.0449149999999987</v>
      </c>
      <c r="CT8" s="242">
        <v>4.2158181818181815</v>
      </c>
      <c r="CU8" s="242">
        <v>4.4009699999999992</v>
      </c>
      <c r="CV8" s="242">
        <v>4.4034157894736863</v>
      </c>
      <c r="CW8" s="242">
        <v>4.1213181818181814</v>
      </c>
      <c r="CX8" s="242">
        <v>4.0470250000000005</v>
      </c>
      <c r="CY8" s="242">
        <v>4.0028761904761909</v>
      </c>
      <c r="CZ8" s="242">
        <v>3.8467545454545449</v>
      </c>
      <c r="DA8" s="242">
        <v>3.6227666666666662</v>
      </c>
      <c r="DB8" s="242">
        <v>3.5973913043478261</v>
      </c>
      <c r="DC8" s="242">
        <v>3.6519571428571433</v>
      </c>
      <c r="DD8" s="242">
        <v>3.5106200000000003</v>
      </c>
      <c r="DE8" s="242">
        <v>3.600025</v>
      </c>
      <c r="DF8" s="242">
        <v>3.5333363636363639</v>
      </c>
      <c r="DG8" s="242">
        <v>3.3944363636363644</v>
      </c>
      <c r="DH8" s="242">
        <v>3.3060388888888887</v>
      </c>
      <c r="DI8" s="242">
        <v>3.3447086956521734</v>
      </c>
      <c r="DJ8" s="242">
        <v>3.3623666666666661</v>
      </c>
      <c r="DK8" s="242">
        <v>3.551254545454547</v>
      </c>
      <c r="DL8" s="242">
        <v>3.7035904761904757</v>
      </c>
      <c r="DM8" s="242">
        <v>3.6934380952380947</v>
      </c>
      <c r="DN8" s="242">
        <v>3.7224869565217382</v>
      </c>
      <c r="DO8" s="242">
        <v>3.7329549999999996</v>
      </c>
      <c r="DP8" s="242">
        <v>3.750023809523809</v>
      </c>
      <c r="DQ8" s="242">
        <v>3.8279950000000005</v>
      </c>
      <c r="DR8" s="242">
        <v>3.8960550000000014</v>
      </c>
      <c r="DS8" s="242">
        <v>3.9187363636363646</v>
      </c>
      <c r="DT8" s="242">
        <v>4.002361111111111</v>
      </c>
      <c r="DU8" s="242">
        <v>4.1809523809523794</v>
      </c>
      <c r="DV8" s="242">
        <v>4.2948999999999993</v>
      </c>
      <c r="DW8" s="242">
        <v>4.4073190476190476</v>
      </c>
      <c r="DX8" s="242">
        <v>4.473327272727273</v>
      </c>
      <c r="DY8" s="242">
        <v>4.5385043478260876</v>
      </c>
      <c r="DZ8" s="242">
        <v>4.804157894736842</v>
      </c>
      <c r="EA8" s="242">
        <v>4.316836363636364</v>
      </c>
      <c r="EB8" s="242">
        <v>4.3051550000000001</v>
      </c>
      <c r="EC8" s="242">
        <v>4.4234799999999996</v>
      </c>
      <c r="ED8" s="242">
        <v>4.2727454545454542</v>
      </c>
      <c r="EE8" s="242">
        <v>4.2268200000000009</v>
      </c>
      <c r="EF8" s="242">
        <v>4.3449</v>
      </c>
      <c r="EG8" s="242">
        <v>4.3772952380952379</v>
      </c>
      <c r="EH8" s="242">
        <v>4.4760863636363597</v>
      </c>
      <c r="EI8" s="242">
        <v>4.3593000000000002</v>
      </c>
      <c r="EJ8" s="242">
        <v>4.238847826086956</v>
      </c>
      <c r="EK8" s="242">
        <v>4.4738181818181815</v>
      </c>
      <c r="EL8" s="242">
        <v>4.5379619047619046</v>
      </c>
      <c r="EM8" s="242">
        <v>4.5192434782608686</v>
      </c>
      <c r="EN8" s="240">
        <v>4.5918650000000003</v>
      </c>
      <c r="EO8" s="240">
        <v>4.5674714285714275</v>
      </c>
      <c r="EP8" s="240">
        <v>4.6050318181818177</v>
      </c>
      <c r="EQ8" s="240">
        <v>4.7374055555555561</v>
      </c>
      <c r="ER8" s="240">
        <v>5.391372727272727</v>
      </c>
      <c r="ES8" s="240">
        <v>5.7879649999999998</v>
      </c>
      <c r="ET8" s="240">
        <v>6.1521499999999998</v>
      </c>
      <c r="EU8" s="240">
        <v>5.8476857142857126</v>
      </c>
      <c r="EV8" s="240">
        <v>5.8476857142857126</v>
      </c>
      <c r="EW8" s="240">
        <v>6.059634782608696</v>
      </c>
      <c r="EX8" s="240">
        <v>6.4620809523809521</v>
      </c>
      <c r="EY8" s="240">
        <v>6.36285238095238</v>
      </c>
      <c r="EZ8" s="240">
        <v>6.6206428571428573</v>
      </c>
      <c r="FA8" s="240">
        <v>6.4165149999999995</v>
      </c>
      <c r="FB8" s="240">
        <v>6.2625727272727287</v>
      </c>
      <c r="FC8" s="240">
        <v>6.5173800000000002</v>
      </c>
      <c r="FD8" s="240">
        <v>6.5512444444444435</v>
      </c>
      <c r="FE8" s="240">
        <v>6.7188434782608697</v>
      </c>
      <c r="FF8" s="240">
        <v>6.6588349999999989</v>
      </c>
      <c r="FG8" s="240">
        <v>6.4292571428571428</v>
      </c>
      <c r="FH8" s="240">
        <v>6.0619999999999985</v>
      </c>
      <c r="FI8" s="240">
        <v>6.0974000000000004</v>
      </c>
      <c r="FJ8" s="240">
        <v>6.1798999999999999</v>
      </c>
      <c r="FK8" s="240">
        <v>6.2119000000000009</v>
      </c>
      <c r="FL8" s="240">
        <v>6.4279999999999999</v>
      </c>
      <c r="FM8" s="240">
        <v>6.3343999999999996</v>
      </c>
      <c r="FN8" s="240">
        <v>6.3861999999999997</v>
      </c>
      <c r="FO8" s="240">
        <v>6.266</v>
      </c>
      <c r="FP8" s="240">
        <v>5.8993000000000002</v>
      </c>
      <c r="FQ8" s="240">
        <v>5.4740000000000002</v>
      </c>
      <c r="FR8" s="240">
        <v>5.1380999999999997</v>
      </c>
      <c r="FS8" s="240">
        <v>5.2401999999999997</v>
      </c>
      <c r="FT8" s="240">
        <v>5.3346999999999998</v>
      </c>
      <c r="FU8" s="240">
        <v>5.4654999999999996</v>
      </c>
      <c r="FV8" s="240">
        <v>5.2098000000000004</v>
      </c>
      <c r="FW8" s="240">
        <v>5.1830999999999996</v>
      </c>
      <c r="FX8" s="240">
        <v>5.1741000000000001</v>
      </c>
      <c r="FY8" s="240">
        <v>5.3914999999999997</v>
      </c>
      <c r="FZ8" s="240">
        <v>5.5514999999999999</v>
      </c>
      <c r="GA8" s="240">
        <v>5.6010999999999997</v>
      </c>
      <c r="GB8" s="240">
        <v>5.5376000000000003</v>
      </c>
      <c r="GC8" s="240">
        <v>5.5831</v>
      </c>
      <c r="GD8" s="240">
        <v>5.5038999999999998</v>
      </c>
      <c r="GE8" s="240">
        <v>5.4096000000000002</v>
      </c>
      <c r="GF8" s="240">
        <v>5.2624000000000004</v>
      </c>
      <c r="GG8" s="240">
        <v>5.3094999999999999</v>
      </c>
      <c r="GH8" s="240">
        <v>5.3502000000000001</v>
      </c>
      <c r="GI8" s="240">
        <v>5.2712000000000003</v>
      </c>
      <c r="GJ8" s="240">
        <v>5.3507999999999996</v>
      </c>
      <c r="GK8" s="240">
        <v>5.3023999999999996</v>
      </c>
      <c r="GL8" s="240">
        <v>5.3433999999999999</v>
      </c>
      <c r="GM8" s="240">
        <v>5.3569000000000004</v>
      </c>
      <c r="GN8" s="240">
        <v>5.3582999999999998</v>
      </c>
      <c r="GO8" s="240">
        <v>5.4165000000000001</v>
      </c>
      <c r="GP8" s="240">
        <v>5.5004</v>
      </c>
      <c r="GQ8" s="240">
        <v>5.5533999999999999</v>
      </c>
      <c r="GR8" s="240">
        <v>5.8</v>
      </c>
      <c r="GS8" s="240">
        <v>6.0110000000000001</v>
      </c>
      <c r="GT8" s="240">
        <v>6.1185999999999998</v>
      </c>
      <c r="GU8" s="240">
        <v>6.1523000000000003</v>
      </c>
      <c r="GV8" s="240">
        <v>6.1268000000000002</v>
      </c>
      <c r="GW8" s="240">
        <v>6.1768999999999998</v>
      </c>
      <c r="GX8" s="240">
        <v>6.3834</v>
      </c>
      <c r="GY8" s="240">
        <v>6.2374000000000001</v>
      </c>
      <c r="GZ8" s="240">
        <v>6.0079000000000002</v>
      </c>
      <c r="HA8" s="240">
        <v>6.2328999999999999</v>
      </c>
      <c r="HB8" s="240">
        <v>6.4831000000000003</v>
      </c>
      <c r="HC8" s="240">
        <v>6.3921000000000001</v>
      </c>
      <c r="HD8" s="240">
        <v>6.3973000000000004</v>
      </c>
      <c r="HE8" s="240">
        <v>6.4546000000000001</v>
      </c>
      <c r="HF8" s="240">
        <v>6.3441999999999998</v>
      </c>
      <c r="HG8" s="240">
        <v>6.2998000000000003</v>
      </c>
      <c r="HH8" s="240">
        <v>6.2678000000000003</v>
      </c>
      <c r="HI8" s="240">
        <v>6.1761999999999997</v>
      </c>
      <c r="HJ8" s="240">
        <v>6.3887</v>
      </c>
      <c r="HK8" s="240">
        <v>6.266</v>
      </c>
      <c r="HL8" s="240">
        <v>6.1471999999999998</v>
      </c>
      <c r="HM8" s="240">
        <v>6.0446</v>
      </c>
      <c r="HN8" s="240">
        <v>5.89</v>
      </c>
    </row>
    <row r="9" spans="1:222" s="48" customFormat="1" ht="15" customHeight="1">
      <c r="A9" s="52"/>
      <c r="B9" s="243"/>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5"/>
      <c r="AC9" s="245"/>
      <c r="AD9" s="245"/>
      <c r="AE9" s="245"/>
      <c r="AF9" s="245"/>
      <c r="AG9" s="245"/>
      <c r="AH9" s="245"/>
      <c r="AI9" s="245"/>
      <c r="AJ9" s="245"/>
      <c r="AK9" s="245"/>
      <c r="AL9" s="245"/>
      <c r="AM9" s="245"/>
      <c r="AN9" s="245"/>
      <c r="AO9" s="245"/>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7"/>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c r="HF9" s="249"/>
      <c r="HG9" s="249"/>
      <c r="HH9" s="249"/>
      <c r="HI9" s="249"/>
      <c r="HJ9" s="249"/>
      <c r="HK9" s="249"/>
      <c r="HL9" s="249"/>
      <c r="HM9" s="249"/>
      <c r="HN9" s="249"/>
    </row>
    <row r="10" spans="1:222" s="51" customFormat="1" ht="15.5">
      <c r="A10" s="478" t="str">
        <f>Macro!D123</f>
        <v>ARGENTINA</v>
      </c>
      <c r="B10" s="237" t="str">
        <f>Macro!D136</f>
        <v>Peso/Argentina - Venda</v>
      </c>
      <c r="C10" s="251">
        <v>0.55758600000000003</v>
      </c>
      <c r="D10" s="252">
        <v>0.53277399999999997</v>
      </c>
      <c r="E10" s="252">
        <v>0.55228900000000003</v>
      </c>
      <c r="F10" s="252">
        <v>0.53325</v>
      </c>
      <c r="G10" s="252">
        <v>0.525783</v>
      </c>
      <c r="H10" s="252">
        <v>0.52624800000000005</v>
      </c>
      <c r="I10" s="252">
        <v>0.514652</v>
      </c>
      <c r="J10" s="252">
        <v>0.53935299999999997</v>
      </c>
      <c r="K10" s="252">
        <v>0.61111099999999996</v>
      </c>
      <c r="L10" s="252">
        <v>0.62481200000000003</v>
      </c>
      <c r="M10" s="252">
        <v>0.69139099999999998</v>
      </c>
      <c r="N10" s="252">
        <v>0.67739099999999997</v>
      </c>
      <c r="O10" s="252">
        <v>0.66481100000000004</v>
      </c>
      <c r="P10" s="252">
        <v>0.66771499999999995</v>
      </c>
      <c r="Q10" s="252">
        <v>0.62395900000000004</v>
      </c>
      <c r="R10" s="252">
        <v>0.58706400000000003</v>
      </c>
      <c r="S10" s="252">
        <v>0.52669500000000002</v>
      </c>
      <c r="T10" s="252">
        <v>0.51412000000000002</v>
      </c>
      <c r="U10" s="252">
        <v>0.489313</v>
      </c>
      <c r="V10" s="252">
        <v>0.48925000000000002</v>
      </c>
      <c r="W10" s="252">
        <v>0.462806</v>
      </c>
      <c r="X10" s="252">
        <v>0.45693899999999998</v>
      </c>
      <c r="Y10" s="252">
        <v>0.45982299999999998</v>
      </c>
      <c r="Z10" s="252">
        <v>0.45769300000000002</v>
      </c>
      <c r="AA10" s="252">
        <v>0.49101699999999998</v>
      </c>
      <c r="AB10" s="252">
        <v>0.46884300000000001</v>
      </c>
      <c r="AC10" s="252">
        <v>0.45939999999999998</v>
      </c>
      <c r="AD10" s="252">
        <v>0.44519999999999998</v>
      </c>
      <c r="AE10" s="252">
        <v>0.46560000000000001</v>
      </c>
      <c r="AF10" s="252">
        <v>0.45839999999999997</v>
      </c>
      <c r="AG10" s="252">
        <v>0.44600000000000001</v>
      </c>
      <c r="AH10" s="252">
        <v>0.44450000000000001</v>
      </c>
      <c r="AI10" s="252">
        <v>0.42799999999999999</v>
      </c>
      <c r="AJ10" s="252">
        <v>0.43049999999999999</v>
      </c>
      <c r="AK10" s="252">
        <v>0.43080000000000002</v>
      </c>
      <c r="AL10" s="252">
        <v>0.4194</v>
      </c>
      <c r="AM10" s="252">
        <v>0.41820000000000002</v>
      </c>
      <c r="AN10" s="252">
        <v>0.41239999999999999</v>
      </c>
      <c r="AO10" s="252">
        <v>0.40200000000000002</v>
      </c>
      <c r="AP10" s="252">
        <v>0.38600000000000001</v>
      </c>
      <c r="AQ10" s="252">
        <v>0.38700000000000001</v>
      </c>
      <c r="AR10" s="252">
        <v>0.38019999999999998</v>
      </c>
      <c r="AS10" s="252">
        <v>0.37640000000000001</v>
      </c>
      <c r="AT10" s="252">
        <v>0.37830000000000003</v>
      </c>
      <c r="AU10" s="252">
        <v>0.44130000000000003</v>
      </c>
      <c r="AV10" s="252">
        <v>0.3987</v>
      </c>
      <c r="AW10" s="252">
        <v>0.42299999999999999</v>
      </c>
      <c r="AX10" s="252">
        <v>0.436</v>
      </c>
      <c r="AY10" s="252">
        <v>0.40160000000000001</v>
      </c>
      <c r="AZ10" s="252">
        <v>0.3926</v>
      </c>
      <c r="BA10" s="252">
        <v>0.41639999999999999</v>
      </c>
      <c r="BB10" s="252">
        <v>0.42859999999999998</v>
      </c>
      <c r="BC10" s="252">
        <v>0.4526</v>
      </c>
      <c r="BD10" s="252">
        <v>0.44669999999999999</v>
      </c>
      <c r="BE10" s="252">
        <v>0.4476</v>
      </c>
      <c r="BF10" s="252">
        <v>0.43969999999999998</v>
      </c>
      <c r="BG10" s="252">
        <v>0.43269999999999997</v>
      </c>
      <c r="BH10" s="252">
        <v>0.42649999999999999</v>
      </c>
      <c r="BI10" s="252">
        <v>0.43609999999999999</v>
      </c>
      <c r="BJ10" s="252">
        <v>0.41599999999999998</v>
      </c>
      <c r="BK10" s="252">
        <v>0.39950000000000002</v>
      </c>
      <c r="BL10" s="252">
        <v>0.3916</v>
      </c>
      <c r="BM10" s="252">
        <v>0.39329999999999998</v>
      </c>
      <c r="BN10" s="252" t="e">
        <f>#REF!</f>
        <v>#REF!</v>
      </c>
      <c r="BO10" s="252">
        <v>0.40339999999999998</v>
      </c>
      <c r="BP10" s="252">
        <v>0.41139999999999999</v>
      </c>
      <c r="BQ10" s="252">
        <v>0.41599999999999998</v>
      </c>
      <c r="BR10" s="252">
        <v>0.41839999999999999</v>
      </c>
      <c r="BS10" s="252">
        <v>0.3851</v>
      </c>
      <c r="BT10" s="252">
        <v>0.37259999999999999</v>
      </c>
      <c r="BU10" s="252">
        <v>0.379</v>
      </c>
      <c r="BV10" s="252">
        <v>0.3594</v>
      </c>
      <c r="BW10" s="252">
        <v>0.3029</v>
      </c>
      <c r="BX10" s="252">
        <v>0.29649999999999999</v>
      </c>
      <c r="BY10" s="252">
        <v>0.28249999999999997</v>
      </c>
      <c r="BZ10" s="252">
        <v>0.27950000000000003</v>
      </c>
      <c r="CA10" s="252">
        <v>0.27729999999999999</v>
      </c>
      <c r="CB10" s="252">
        <v>0.27079999999999999</v>
      </c>
      <c r="CC10" s="252">
        <v>0.27610000000000001</v>
      </c>
      <c r="CD10" s="252">
        <v>0.26650000000000001</v>
      </c>
      <c r="CE10" s="252">
        <v>0.28920000000000001</v>
      </c>
      <c r="CF10" s="252">
        <v>0.28749999999999998</v>
      </c>
      <c r="CG10" s="252">
        <v>0.30020000000000002</v>
      </c>
      <c r="CH10" s="252">
        <v>0.31719999999999998</v>
      </c>
      <c r="CI10" s="252">
        <v>0.30819999999999997</v>
      </c>
      <c r="CJ10" s="252">
        <v>0.32990000000000003</v>
      </c>
      <c r="CK10" s="252">
        <v>0.36370000000000002</v>
      </c>
      <c r="CL10" s="252">
        <v>0.3362</v>
      </c>
      <c r="CM10" s="252">
        <v>0.35349999999999998</v>
      </c>
      <c r="CN10" s="252">
        <v>0.34150000000000003</v>
      </c>
      <c r="CO10" s="252">
        <v>0.3695</v>
      </c>
      <c r="CP10" s="252">
        <v>0.39240000000000003</v>
      </c>
      <c r="CQ10" s="252">
        <v>0.42199999999999999</v>
      </c>
      <c r="CR10" s="252">
        <v>0.40529999999999999</v>
      </c>
      <c r="CS10" s="252">
        <v>0.39779999999999999</v>
      </c>
      <c r="CT10" s="252">
        <v>0.30170000000000002</v>
      </c>
      <c r="CU10" s="252">
        <v>0.29110000000000003</v>
      </c>
      <c r="CV10" s="252">
        <v>0.25580000000000003</v>
      </c>
      <c r="CW10" s="252">
        <v>0.24390000000000001</v>
      </c>
      <c r="CX10" s="252">
        <v>0.2419</v>
      </c>
      <c r="CY10" s="252">
        <v>0.25629999999999997</v>
      </c>
      <c r="CZ10" s="252">
        <v>0.21479999999999999</v>
      </c>
      <c r="DA10" s="252">
        <v>0.21510000000000001</v>
      </c>
      <c r="DB10" s="252">
        <v>0.21759999999999999</v>
      </c>
      <c r="DC10" s="252">
        <v>0.21310000000000001</v>
      </c>
      <c r="DD10" s="252">
        <v>0.20960000000000001</v>
      </c>
      <c r="DE10" s="252">
        <v>0.21510000000000001</v>
      </c>
      <c r="DF10" s="252">
        <v>0.2056</v>
      </c>
      <c r="DG10" s="252">
        <v>0.19650000000000001</v>
      </c>
      <c r="DH10" s="252">
        <v>0.2009</v>
      </c>
      <c r="DI10" s="252">
        <v>0.20599999999999999</v>
      </c>
      <c r="DJ10" s="252">
        <v>0.2074</v>
      </c>
      <c r="DK10" s="252">
        <v>0.2009</v>
      </c>
      <c r="DL10" s="252">
        <v>0.19939999999999999</v>
      </c>
      <c r="DM10" s="252">
        <v>0.1774</v>
      </c>
      <c r="DN10" s="252">
        <v>0.18129999999999999</v>
      </c>
      <c r="DO10" s="252">
        <v>0.18260000000000001</v>
      </c>
      <c r="DP10" s="252">
        <v>0.18559999999999999</v>
      </c>
      <c r="DQ10" s="252">
        <v>0.18759999999999999</v>
      </c>
      <c r="DR10" s="252">
        <v>0.17549999999999999</v>
      </c>
      <c r="DS10" s="252">
        <v>0.1613</v>
      </c>
      <c r="DT10" s="252">
        <v>0.16139999999999999</v>
      </c>
      <c r="DU10" s="252">
        <v>0.16969999999999999</v>
      </c>
      <c r="DV10" s="252">
        <v>0.15417619047619044</v>
      </c>
      <c r="DW10" s="252">
        <v>0.13300000000000001</v>
      </c>
      <c r="DX10" s="252">
        <v>0.13739999999999999</v>
      </c>
      <c r="DY10" s="252">
        <v>0.1103</v>
      </c>
      <c r="DZ10" s="252">
        <v>9.8589999999999997E-2</v>
      </c>
      <c r="EA10" s="252">
        <v>0.1028</v>
      </c>
      <c r="EB10" s="252">
        <v>0.1024</v>
      </c>
      <c r="EC10" s="252">
        <v>0.10290000000000001</v>
      </c>
      <c r="ED10" s="252">
        <v>9.8669999999999994E-2</v>
      </c>
      <c r="EE10" s="252">
        <v>9.5860000000000001E-2</v>
      </c>
      <c r="EF10" s="252">
        <v>8.9829999999999993E-2</v>
      </c>
      <c r="EG10" s="252">
        <v>8.9260000000000006E-2</v>
      </c>
      <c r="EH10" s="252">
        <v>8.7770000000000001E-2</v>
      </c>
      <c r="EI10" s="252">
        <v>9.0359999999999996E-2</v>
      </c>
      <c r="EJ10" s="252">
        <v>8.5819999999999994E-2</v>
      </c>
      <c r="EK10" s="252">
        <v>6.9879999999999998E-2</v>
      </c>
      <c r="EL10" s="252">
        <v>7.2340000000000002E-2</v>
      </c>
      <c r="EM10" s="252">
        <v>6.6960000000000006E-2</v>
      </c>
      <c r="EN10" s="253">
        <v>7.0580000000000004E-2</v>
      </c>
      <c r="EO10" s="253">
        <v>6.7320000000000005E-2</v>
      </c>
      <c r="EP10" s="253">
        <v>7.077E-2</v>
      </c>
      <c r="EQ10" s="253">
        <v>7.2319999999999995E-2</v>
      </c>
      <c r="ER10" s="253">
        <v>8.0740000000000006E-2</v>
      </c>
      <c r="ES10" s="253">
        <v>8.1479999999999997E-2</v>
      </c>
      <c r="ET10" s="253">
        <v>7.918E-2</v>
      </c>
      <c r="EU10" s="253">
        <v>7.7759999999999996E-2</v>
      </c>
      <c r="EV10" s="253">
        <v>7.7759999999999996E-2</v>
      </c>
      <c r="EW10" s="253">
        <v>7.1959999999999996E-2</v>
      </c>
      <c r="EX10" s="253">
        <v>7.3770000000000002E-2</v>
      </c>
      <c r="EY10" s="253">
        <v>7.4050000000000005E-2</v>
      </c>
      <c r="EZ10" s="253">
        <v>7.3690000000000005E-2</v>
      </c>
      <c r="FA10" s="253">
        <v>6.5589999999999996E-2</v>
      </c>
      <c r="FB10" s="253">
        <v>6.1890000000000001E-2</v>
      </c>
      <c r="FC10" s="253">
        <v>6.275E-2</v>
      </c>
      <c r="FD10" s="253">
        <v>6.157E-2</v>
      </c>
      <c r="FE10" s="253">
        <v>6.1940000000000002E-2</v>
      </c>
      <c r="FF10" s="253">
        <v>5.7759999999999999E-2</v>
      </c>
      <c r="FG10" s="253">
        <v>5.5259999999999997E-2</v>
      </c>
      <c r="FH10" s="253">
        <v>5.2260000000000001E-2</v>
      </c>
      <c r="FI10" s="253">
        <v>5.2900000000000003E-2</v>
      </c>
      <c r="FJ10" s="253">
        <v>5.2600000000000001E-2</v>
      </c>
      <c r="FK10" s="253">
        <v>5.509E-2</v>
      </c>
      <c r="FL10" s="253">
        <v>5.6599999999999998E-2</v>
      </c>
      <c r="FM10" s="253">
        <v>5.57E-2</v>
      </c>
      <c r="FN10" s="253">
        <v>5.4399999999999997E-2</v>
      </c>
      <c r="FO10" s="253">
        <v>5.0999999999999997E-2</v>
      </c>
      <c r="FP10" s="253">
        <v>4.7800000000000002E-2</v>
      </c>
      <c r="FQ10" s="253">
        <v>4.2689999999999999E-2</v>
      </c>
      <c r="FR10" s="253">
        <v>4.2700000000000002E-2</v>
      </c>
      <c r="FS10" s="253">
        <v>3.9399999999999998E-2</v>
      </c>
      <c r="FT10" s="253">
        <v>4.1799999999999997E-2</v>
      </c>
      <c r="FU10" s="253">
        <v>3.95E-2</v>
      </c>
      <c r="FV10" s="253">
        <v>3.73E-2</v>
      </c>
      <c r="FW10" s="253">
        <v>3.6700000000000003E-2</v>
      </c>
      <c r="FX10" s="253">
        <v>3.3500000000000002E-2</v>
      </c>
      <c r="FY10" s="253">
        <v>3.1699999999999999E-2</v>
      </c>
      <c r="FZ10" s="253">
        <v>2.9600000000000001E-2</v>
      </c>
      <c r="GA10" s="253">
        <v>2.7300000000000001E-2</v>
      </c>
      <c r="GB10" s="253">
        <v>2.64E-2</v>
      </c>
      <c r="GC10" s="253">
        <v>2.4299999999999999E-2</v>
      </c>
      <c r="GD10" s="253">
        <v>2.2499999999999999E-2</v>
      </c>
      <c r="GE10" s="253">
        <v>2.1299999999999999E-2</v>
      </c>
      <c r="GF10" s="253">
        <v>1.8800000000000001E-2</v>
      </c>
      <c r="GG10" s="253">
        <v>1.72E-2</v>
      </c>
      <c r="GH10" s="253">
        <v>1.41E-2</v>
      </c>
      <c r="GI10" s="253">
        <v>1.43E-2</v>
      </c>
      <c r="GJ10" s="253">
        <v>1.4500000000000001E-2</v>
      </c>
      <c r="GK10" s="253">
        <v>1.37E-2</v>
      </c>
      <c r="GL10" s="253">
        <v>5.9919999999999999E-3</v>
      </c>
      <c r="GM10" s="253">
        <v>6.0000000000000001E-3</v>
      </c>
      <c r="GN10" s="253">
        <v>5.8999999999999999E-3</v>
      </c>
      <c r="GO10" s="253">
        <v>5.7999999999999996E-3</v>
      </c>
      <c r="GP10" s="253">
        <v>5.8999999999999999E-3</v>
      </c>
      <c r="GQ10" s="253">
        <v>5.8999999999999999E-3</v>
      </c>
      <c r="GR10" s="253">
        <v>6.1000000000000004E-3</v>
      </c>
      <c r="GS10" s="253">
        <v>6.1000000000000004E-3</v>
      </c>
      <c r="GT10" s="253">
        <v>5.8999999999999999E-3</v>
      </c>
      <c r="GU10" s="253">
        <v>5.5999999999999999E-3</v>
      </c>
      <c r="GV10" s="253">
        <v>5.7999999999999996E-3</v>
      </c>
      <c r="GW10" s="253">
        <v>6.0000000000000001E-3</v>
      </c>
      <c r="GX10" s="253">
        <v>6.0000000000000001E-3</v>
      </c>
      <c r="GY10" s="253">
        <v>5.5999999999999999E-3</v>
      </c>
      <c r="GZ10" s="253">
        <v>5.4999999999999997E-3</v>
      </c>
      <c r="HA10" s="253">
        <v>5.4000000000000003E-3</v>
      </c>
      <c r="HB10" s="253">
        <v>4.8999999999999998E-3</v>
      </c>
      <c r="HC10" s="253">
        <v>4.7999999999999996E-3</v>
      </c>
      <c r="HD10" s="253">
        <v>4.5999999999999999E-3</v>
      </c>
      <c r="HE10" s="253">
        <v>4.1999999999999997E-3</v>
      </c>
      <c r="HF10" s="253">
        <v>4.1000000000000003E-3</v>
      </c>
      <c r="HG10" s="253">
        <v>3.8999999999999998E-3</v>
      </c>
      <c r="HH10" s="253">
        <v>3.7000000000000002E-3</v>
      </c>
      <c r="HI10" s="253">
        <v>3.7000000000000002E-3</v>
      </c>
      <c r="HJ10" s="253">
        <v>3.8E-3</v>
      </c>
      <c r="HK10" s="253">
        <v>3.5999999999999999E-3</v>
      </c>
      <c r="HL10" s="253">
        <v>3.5999999999999999E-3</v>
      </c>
      <c r="HM10" s="253">
        <v>3.8E-3</v>
      </c>
      <c r="HN10" s="253">
        <v>3.5999999999999999E-3</v>
      </c>
    </row>
    <row r="11" spans="1:222" s="51" customFormat="1" ht="15.5">
      <c r="A11" s="478"/>
      <c r="B11" s="239" t="str">
        <f>Macro!D137</f>
        <v>Peso/Argentina - Médio</v>
      </c>
      <c r="C11" s="255">
        <v>0.56425400000000003</v>
      </c>
      <c r="D11" s="241">
        <v>0.54719600000000002</v>
      </c>
      <c r="E11" s="242">
        <v>0.54118999999999995</v>
      </c>
      <c r="F11" s="242">
        <v>0.53359000000000001</v>
      </c>
      <c r="G11" s="242">
        <v>0.52725900000000003</v>
      </c>
      <c r="H11" s="242">
        <v>0.53183800000000003</v>
      </c>
      <c r="I11" s="242">
        <v>0.526694</v>
      </c>
      <c r="J11" s="242">
        <v>0.53191500000000003</v>
      </c>
      <c r="K11" s="242">
        <v>0.58378099999999999</v>
      </c>
      <c r="L11" s="242">
        <v>0.67129099999999997</v>
      </c>
      <c r="M11" s="242">
        <v>0.68224600000000002</v>
      </c>
      <c r="N11" s="242">
        <v>0.69890300000000005</v>
      </c>
      <c r="O11" s="242">
        <v>0.66646571428571455</v>
      </c>
      <c r="P11" s="242">
        <v>0.65955455555555553</v>
      </c>
      <c r="Q11" s="242">
        <v>0.63340600000000002</v>
      </c>
      <c r="R11" s="242">
        <v>0.59787100000000004</v>
      </c>
      <c r="S11" s="242">
        <v>0.55345599999999995</v>
      </c>
      <c r="T11" s="242">
        <v>0.51972600000000002</v>
      </c>
      <c r="U11" s="242">
        <v>0.50775199999999998</v>
      </c>
      <c r="V11" s="242">
        <v>0.48085099999999997</v>
      </c>
      <c r="W11" s="242">
        <v>0.47386299999999998</v>
      </c>
      <c r="X11" s="242">
        <v>0.45452399999999998</v>
      </c>
      <c r="Y11" s="242">
        <v>0.45331700000000003</v>
      </c>
      <c r="Z11" s="242">
        <v>0.46008100000000002</v>
      </c>
      <c r="AA11" s="242">
        <v>0.468165</v>
      </c>
      <c r="AB11" s="242">
        <v>0.47881699999999999</v>
      </c>
      <c r="AC11" s="242">
        <v>0.46265000000000001</v>
      </c>
      <c r="AD11" s="242">
        <v>0.45343</v>
      </c>
      <c r="AE11" s="242">
        <v>0.46521000000000001</v>
      </c>
      <c r="AF11" s="242">
        <v>0.46044299999999999</v>
      </c>
      <c r="AG11" s="242">
        <v>0.45005000000000001</v>
      </c>
      <c r="AH11" s="242">
        <v>0.44709500000000002</v>
      </c>
      <c r="AI11" s="242">
        <v>0.43504300000000001</v>
      </c>
      <c r="AJ11" s="242">
        <v>0.42559999999999998</v>
      </c>
      <c r="AK11" s="242">
        <v>0.43186000000000002</v>
      </c>
      <c r="AL11" s="242">
        <v>0.42602600000000002</v>
      </c>
      <c r="AM11" s="242">
        <v>0.42090499999999997</v>
      </c>
      <c r="AN11" s="242">
        <v>0.41493000000000002</v>
      </c>
      <c r="AO11" s="242">
        <v>0.41119047619047616</v>
      </c>
      <c r="AP11" s="242">
        <v>0.39044210526315792</v>
      </c>
      <c r="AQ11" s="242">
        <v>0.39537272727272738</v>
      </c>
      <c r="AR11" s="242">
        <v>0.3877714285714286</v>
      </c>
      <c r="AS11" s="242">
        <v>0.37932857142857146</v>
      </c>
      <c r="AT11" s="242">
        <v>0.38333478260869563</v>
      </c>
      <c r="AU11" s="242">
        <v>0.41653809523809521</v>
      </c>
      <c r="AV11" s="242">
        <v>0.41997999999999996</v>
      </c>
      <c r="AW11" s="242">
        <v>0.42046</v>
      </c>
      <c r="AX11" s="242">
        <v>0.42856818181818179</v>
      </c>
      <c r="AY11" s="242">
        <v>0.41452272727272726</v>
      </c>
      <c r="AZ11" s="242">
        <v>0.39547368421052637</v>
      </c>
      <c r="BA11" s="242">
        <v>0.41233181818181824</v>
      </c>
      <c r="BB11" s="242">
        <v>0.422095</v>
      </c>
      <c r="BC11" s="242">
        <v>0.44650000000000001</v>
      </c>
      <c r="BD11" s="242">
        <v>0.45588499999999998</v>
      </c>
      <c r="BE11" s="242">
        <v>0</v>
      </c>
      <c r="BF11" s="242">
        <v>0.44046086956521735</v>
      </c>
      <c r="BG11" s="242">
        <v>0.43431052631578954</v>
      </c>
      <c r="BH11" s="242">
        <v>0.42952272727272728</v>
      </c>
      <c r="BI11" s="242">
        <v>0.43106</v>
      </c>
      <c r="BJ11" s="242">
        <v>0.42584</v>
      </c>
      <c r="BK11" s="242">
        <v>0.41047727272727275</v>
      </c>
      <c r="BL11" s="242">
        <v>0.39391666666666675</v>
      </c>
      <c r="BM11" s="242">
        <v>0.38998499999999997</v>
      </c>
      <c r="BN11" s="242" t="e">
        <f>#REF!</f>
        <v>#REF!</v>
      </c>
      <c r="BO11" s="242">
        <v>0.38855714285714282</v>
      </c>
      <c r="BP11" s="242">
        <v>0.40766999999999998</v>
      </c>
      <c r="BQ11" s="242">
        <v>0.41415217391304343</v>
      </c>
      <c r="BR11" s="242">
        <v>0.41966363636363641</v>
      </c>
      <c r="BS11" s="242">
        <v>0.39591904761904767</v>
      </c>
      <c r="BT11" s="242">
        <v>0.37448260869565214</v>
      </c>
      <c r="BU11" s="242">
        <v>0.38179999999999997</v>
      </c>
      <c r="BV11" s="242">
        <v>0.37048571428571431</v>
      </c>
      <c r="BW11" s="242">
        <v>0.33880454545454547</v>
      </c>
      <c r="BX11" s="242">
        <v>0.30343500000000001</v>
      </c>
      <c r="BY11" s="242">
        <v>0.29331052631578941</v>
      </c>
      <c r="BZ11" s="242">
        <v>0.279115</v>
      </c>
      <c r="CA11" s="242">
        <v>0.27624761904761902</v>
      </c>
      <c r="CB11" s="242">
        <v>0.27516000000000007</v>
      </c>
      <c r="CC11" s="242">
        <v>0.27266956521739122</v>
      </c>
      <c r="CD11" s="242">
        <v>0.27290000000000003</v>
      </c>
      <c r="CE11" s="242">
        <v>0.27710454545454544</v>
      </c>
      <c r="CF11" s="242">
        <v>0.28882173913043474</v>
      </c>
      <c r="CG11" s="242">
        <v>0.29938499999999996</v>
      </c>
      <c r="CH11" s="242">
        <v>0.30911818181818174</v>
      </c>
      <c r="CI11" s="242">
        <v>0.30638571428571432</v>
      </c>
      <c r="CJ11" s="242">
        <v>0.32442222222222222</v>
      </c>
      <c r="CK11" s="242">
        <v>0.35765909090909087</v>
      </c>
      <c r="CL11" s="242">
        <v>0.34346000000000004</v>
      </c>
      <c r="CM11" s="242">
        <v>0.34212999999999999</v>
      </c>
      <c r="CN11" s="242">
        <v>0.34412857142857139</v>
      </c>
      <c r="CO11" s="242">
        <v>0.35270869565217389</v>
      </c>
      <c r="CP11" s="242">
        <v>0.38030476190476181</v>
      </c>
      <c r="CQ11" s="242">
        <v>0.41718095238095243</v>
      </c>
      <c r="CR11" s="242">
        <v>0.40961428571428576</v>
      </c>
      <c r="CS11" s="242">
        <v>0.39273999999999998</v>
      </c>
      <c r="CT11" s="242">
        <v>0.35070909090909103</v>
      </c>
      <c r="CU11" s="242">
        <v>0.29702000000000001</v>
      </c>
      <c r="CV11" s="242">
        <v>0.26906315789473684</v>
      </c>
      <c r="CW11" s="242">
        <v>0.24793636363636357</v>
      </c>
      <c r="CX11" s="242">
        <v>0.24772000000000002</v>
      </c>
      <c r="CY11" s="242">
        <v>0.25053333333333339</v>
      </c>
      <c r="CZ11" s="242">
        <v>0.24322727272727268</v>
      </c>
      <c r="DA11" s="242">
        <v>0.22006190476190474</v>
      </c>
      <c r="DB11" s="242">
        <v>0.21633043478260874</v>
      </c>
      <c r="DC11" s="242">
        <v>0.2157</v>
      </c>
      <c r="DD11" s="242">
        <v>0.20988499999999996</v>
      </c>
      <c r="DE11" s="242">
        <v>0.21784499999999998</v>
      </c>
      <c r="DF11" s="242">
        <v>0.21181818181818182</v>
      </c>
      <c r="DG11" s="242">
        <v>0.20111818181818186</v>
      </c>
      <c r="DH11" s="242">
        <v>0.19919999999999996</v>
      </c>
      <c r="DI11" s="242">
        <v>0.20157826086956526</v>
      </c>
      <c r="DJ11" s="242">
        <v>0.20442777777777776</v>
      </c>
      <c r="DK11" s="242">
        <v>0.20427272727272727</v>
      </c>
      <c r="DL11" s="242">
        <v>0.20435714285714285</v>
      </c>
      <c r="DM11" s="242">
        <v>0.18707142857142858</v>
      </c>
      <c r="DN11" s="242">
        <v>0.1809782608695652</v>
      </c>
      <c r="DO11" s="242">
        <v>0.18178</v>
      </c>
      <c r="DP11" s="242">
        <v>0.18298571428571431</v>
      </c>
      <c r="DQ11" s="242">
        <v>0.18643000000000001</v>
      </c>
      <c r="DR11" s="242">
        <v>0.18644999999999995</v>
      </c>
      <c r="DS11" s="242">
        <v>0.16883181818181817</v>
      </c>
      <c r="DT11" s="242">
        <v>0.16354444444444444</v>
      </c>
      <c r="DU11" s="242">
        <v>0.16833333333333333</v>
      </c>
      <c r="DV11" s="242">
        <v>0.15010000000000001</v>
      </c>
      <c r="DW11" s="242">
        <v>0.14223809523809519</v>
      </c>
      <c r="DX11" s="242">
        <v>0.1386772727272727</v>
      </c>
      <c r="DY11" s="242">
        <v>0.13120434782608695</v>
      </c>
      <c r="DZ11" s="242">
        <v>0.10643631578947368</v>
      </c>
      <c r="EA11" s="242">
        <v>0.10121590909090909</v>
      </c>
      <c r="EB11" s="242">
        <v>0.10386000000000002</v>
      </c>
      <c r="EC11" s="242">
        <v>0.102675</v>
      </c>
      <c r="ED11" s="242">
        <v>0.10008136363636363</v>
      </c>
      <c r="EE11" s="242">
        <v>9.6957499999999988E-2</v>
      </c>
      <c r="EF11" s="242">
        <v>9.3031052631578931E-2</v>
      </c>
      <c r="EG11" s="242">
        <v>9.0335714285714297E-2</v>
      </c>
      <c r="EH11" s="242">
        <v>8.9162272727272715E-2</v>
      </c>
      <c r="EI11" s="242">
        <v>8.8207368421052659E-2</v>
      </c>
      <c r="EJ11" s="242">
        <v>8.8978695652173909E-2</v>
      </c>
      <c r="EK11" s="242">
        <v>7.6856363636363625E-2</v>
      </c>
      <c r="EL11" s="242">
        <v>7.309809523809524E-2</v>
      </c>
      <c r="EM11" s="242">
        <v>6.9915652173913059E-2</v>
      </c>
      <c r="EN11" s="240">
        <v>6.9620000000000001E-2</v>
      </c>
      <c r="EO11" s="240">
        <v>6.8646666666666675E-2</v>
      </c>
      <c r="EP11" s="240">
        <v>6.9165909090909083E-2</v>
      </c>
      <c r="EQ11" s="240">
        <v>7.0785000000000001E-2</v>
      </c>
      <c r="ER11" s="240">
        <v>7.7248181818181827E-2</v>
      </c>
      <c r="ES11" s="240">
        <v>8.1084000000000003E-2</v>
      </c>
      <c r="ET11" s="240">
        <v>8.3336000000000007E-2</v>
      </c>
      <c r="EU11" s="240">
        <v>7.4734285714285739E-2</v>
      </c>
      <c r="EV11" s="240">
        <v>7.4734285714285739E-2</v>
      </c>
      <c r="EW11" s="240">
        <v>7.3948260869565227E-2</v>
      </c>
      <c r="EX11" s="240">
        <v>7.4530476190476189E-2</v>
      </c>
      <c r="EY11" s="240">
        <v>7.1792857142857144E-2</v>
      </c>
      <c r="EZ11" s="240">
        <v>7.2531428571428566E-2</v>
      </c>
      <c r="FA11" s="240">
        <v>6.7773500000000014E-2</v>
      </c>
      <c r="FB11" s="240">
        <v>6.2286818181818186E-2</v>
      </c>
      <c r="FC11" s="240">
        <v>6.2326500000000007E-2</v>
      </c>
      <c r="FD11" s="240">
        <v>6.1092222222222214E-2</v>
      </c>
      <c r="FE11" s="240">
        <v>6.2006086956521746E-2</v>
      </c>
      <c r="FF11" s="240">
        <v>5.9945999999999999E-2</v>
      </c>
      <c r="FG11" s="240">
        <v>5.6230000000000002E-2</v>
      </c>
      <c r="FH11" s="240">
        <v>5.28E-2</v>
      </c>
      <c r="FI11" s="240">
        <v>5.3600000000000002E-2</v>
      </c>
      <c r="FJ11" s="240">
        <v>5.3999999999999999E-2</v>
      </c>
      <c r="FK11" s="240">
        <v>5.3699999999999998E-2</v>
      </c>
      <c r="FL11" s="240">
        <v>5.5800000000000002E-2</v>
      </c>
      <c r="FM11" s="240">
        <v>5.5399999999999998E-2</v>
      </c>
      <c r="FN11" s="240">
        <v>5.5500000000000001E-2</v>
      </c>
      <c r="FO11" s="240">
        <v>5.3199999999999997E-2</v>
      </c>
      <c r="FP11" s="240">
        <v>4.8899999999999999E-2</v>
      </c>
      <c r="FQ11" s="240">
        <v>4.5400000000000003E-2</v>
      </c>
      <c r="FR11" s="240">
        <v>4.2000000000000003E-2</v>
      </c>
      <c r="FS11" s="240">
        <v>4.2099999999999999E-2</v>
      </c>
      <c r="FT11" s="240">
        <v>4.1099999999999998E-2</v>
      </c>
      <c r="FU11" s="240">
        <v>4.1799999999999997E-2</v>
      </c>
      <c r="FV11" s="240">
        <v>3.7999999999999999E-2</v>
      </c>
      <c r="FW11" s="240">
        <v>3.6499999999999998E-2</v>
      </c>
      <c r="FX11" s="240">
        <v>3.4500000000000003E-2</v>
      </c>
      <c r="FY11" s="240">
        <v>3.2500000000000001E-2</v>
      </c>
      <c r="FZ11" s="240">
        <v>3.04E-2</v>
      </c>
      <c r="GA11" s="240">
        <v>2.86E-2</v>
      </c>
      <c r="GB11" s="240">
        <v>2.7E-2</v>
      </c>
      <c r="GC11" s="240">
        <v>2.5700000000000001E-2</v>
      </c>
      <c r="GD11" s="240">
        <v>2.3199999999999998E-2</v>
      </c>
      <c r="GE11" s="240">
        <v>2.1499999999999998E-2</v>
      </c>
      <c r="GF11" s="240">
        <v>1.95E-2</v>
      </c>
      <c r="GG11" s="240">
        <v>1.7999999999999999E-2</v>
      </c>
      <c r="GH11" s="240">
        <v>1.5299999999999999E-2</v>
      </c>
      <c r="GI11" s="240">
        <v>1.41E-2</v>
      </c>
      <c r="GJ11" s="240">
        <v>1.4500000000000001E-2</v>
      </c>
      <c r="GK11" s="240">
        <v>1.38E-2</v>
      </c>
      <c r="GL11" s="240">
        <v>9.1000000000000004E-3</v>
      </c>
      <c r="GM11" s="240">
        <v>6.0000000000000001E-3</v>
      </c>
      <c r="GN11" s="240">
        <v>5.8999999999999999E-3</v>
      </c>
      <c r="GO11" s="240">
        <v>5.8999999999999999E-3</v>
      </c>
      <c r="GP11" s="240">
        <v>5.8999999999999999E-3</v>
      </c>
      <c r="GQ11" s="240">
        <v>5.7999999999999996E-3</v>
      </c>
      <c r="GR11" s="240">
        <v>6.0000000000000001E-3</v>
      </c>
      <c r="GS11" s="240">
        <v>6.0000000000000001E-3</v>
      </c>
      <c r="GT11" s="240">
        <v>5.8999999999999999E-3</v>
      </c>
      <c r="GU11" s="240">
        <v>5.7999999999999996E-3</v>
      </c>
      <c r="GV11" s="240">
        <v>5.7000000000000002E-3</v>
      </c>
      <c r="GW11" s="240">
        <v>5.7999999999999996E-3</v>
      </c>
      <c r="GX11" s="240">
        <v>6.0000000000000001E-3</v>
      </c>
      <c r="GY11" s="240">
        <v>5.7999999999999996E-3</v>
      </c>
      <c r="GZ11" s="240">
        <v>5.4999999999999997E-3</v>
      </c>
      <c r="HA11" s="240">
        <v>5.4000000000000003E-3</v>
      </c>
      <c r="HB11" s="240">
        <v>5.1999999999999998E-3</v>
      </c>
      <c r="HC11" s="240">
        <v>4.8999999999999998E-3</v>
      </c>
      <c r="HD11" s="240">
        <v>4.7000000000000002E-3</v>
      </c>
      <c r="HE11" s="240">
        <v>4.4000000000000003E-3</v>
      </c>
      <c r="HF11" s="240">
        <v>4.1000000000000003E-3</v>
      </c>
      <c r="HG11" s="240">
        <v>3.8E-3</v>
      </c>
      <c r="HH11" s="240">
        <v>3.8E-3</v>
      </c>
      <c r="HI11" s="240">
        <v>3.7000000000000002E-3</v>
      </c>
      <c r="HJ11" s="240">
        <v>3.8E-3</v>
      </c>
      <c r="HK11" s="240">
        <v>3.7000000000000002E-3</v>
      </c>
      <c r="HL11" s="240">
        <v>3.7000000000000002E-3</v>
      </c>
      <c r="HM11" s="240">
        <v>3.7000000000000002E-3</v>
      </c>
      <c r="HN11" s="240">
        <v>3.5999999999999999E-3</v>
      </c>
    </row>
    <row r="12" spans="1:222" s="48" customFormat="1" ht="14">
      <c r="A12" s="52"/>
      <c r="B12" s="243"/>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5"/>
      <c r="AC12" s="245"/>
      <c r="AD12" s="245"/>
      <c r="AE12" s="245"/>
      <c r="AF12" s="245"/>
      <c r="AG12" s="245"/>
      <c r="AH12" s="245"/>
      <c r="AI12" s="245"/>
      <c r="AJ12" s="245"/>
      <c r="AK12" s="245"/>
      <c r="AL12" s="245"/>
      <c r="AM12" s="245"/>
      <c r="AN12" s="245"/>
      <c r="AO12" s="245"/>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7"/>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row>
    <row r="13" spans="1:222" s="51" customFormat="1" ht="15.5">
      <c r="A13" s="478" t="str">
        <f>Macro!D124</f>
        <v>CHILE</v>
      </c>
      <c r="B13" s="237" t="str">
        <f>Macro!D138</f>
        <v>Peso/Chile - Venda</v>
      </c>
      <c r="C13" s="251">
        <v>3.7929999999999999E-3</v>
      </c>
      <c r="D13" s="252">
        <v>3.6749999999999999E-3</v>
      </c>
      <c r="E13" s="252">
        <v>4.0039999999999997E-3</v>
      </c>
      <c r="F13" s="252">
        <v>3.6700000000000001E-3</v>
      </c>
      <c r="G13" s="252">
        <v>3.3930000000000002E-3</v>
      </c>
      <c r="H13" s="252">
        <v>3.032E-3</v>
      </c>
      <c r="I13" s="252">
        <v>3.1080000000000001E-3</v>
      </c>
      <c r="J13" s="252">
        <v>3.189E-3</v>
      </c>
      <c r="K13" s="252">
        <v>3.467E-3</v>
      </c>
      <c r="L13" s="252">
        <v>3.1549999999999998E-3</v>
      </c>
      <c r="M13" s="252">
        <v>3.5270000000000002E-3</v>
      </c>
      <c r="N13" s="252">
        <v>3.643E-3</v>
      </c>
      <c r="O13" s="252">
        <v>3.7564E-3</v>
      </c>
      <c r="P13" s="252">
        <v>3.9906000000000004E-3</v>
      </c>
      <c r="Q13" s="252">
        <v>3.9769999999999996E-3</v>
      </c>
      <c r="R13" s="252">
        <v>3.7429999999999998E-3</v>
      </c>
      <c r="S13" s="252">
        <v>3.5149999999999999E-3</v>
      </c>
      <c r="T13" s="252">
        <v>3.6619999999999999E-3</v>
      </c>
      <c r="U13" s="252">
        <v>3.4659999999999999E-3</v>
      </c>
      <c r="V13" s="252">
        <v>3.408E-3</v>
      </c>
      <c r="W13" s="252">
        <v>3.2390000000000001E-3</v>
      </c>
      <c r="X13" s="252">
        <v>3.2789999999999998E-3</v>
      </c>
      <c r="Y13" s="252">
        <v>3.522E-3</v>
      </c>
      <c r="Z13" s="252">
        <v>3.434E-3</v>
      </c>
      <c r="AA13" s="252">
        <v>3.578E-3</v>
      </c>
      <c r="AB13" s="252">
        <v>3.4499999999999999E-3</v>
      </c>
      <c r="AC13" s="252">
        <v>3.3969999999999998E-3</v>
      </c>
      <c r="AD13" s="252">
        <v>3.3370000000000001E-3</v>
      </c>
      <c r="AE13" s="252">
        <v>3.4269999999999999E-3</v>
      </c>
      <c r="AF13" s="252">
        <v>3.3010000000000001E-3</v>
      </c>
      <c r="AG13" s="252">
        <v>3.372E-3</v>
      </c>
      <c r="AH13" s="252">
        <v>3.4949999999999998E-3</v>
      </c>
      <c r="AI13" s="252">
        <v>3.5049999999999999E-3</v>
      </c>
      <c r="AJ13" s="252">
        <v>3.48E-3</v>
      </c>
      <c r="AK13" s="252">
        <v>3.5239999999999998E-3</v>
      </c>
      <c r="AL13" s="252">
        <v>3.5630000000000002E-3</v>
      </c>
      <c r="AM13" s="252">
        <v>3.4640000000000001E-3</v>
      </c>
      <c r="AN13" s="252">
        <v>3.4919999999999999E-3</v>
      </c>
      <c r="AO13" s="252">
        <v>3.4120000000000001E-3</v>
      </c>
      <c r="AP13" s="252">
        <v>3.418E-3</v>
      </c>
      <c r="AQ13" s="252">
        <v>3.3990000000000001E-3</v>
      </c>
      <c r="AR13" s="252">
        <v>3.3419999999999999E-3</v>
      </c>
      <c r="AS13" s="252">
        <v>3.4090000000000001E-3</v>
      </c>
      <c r="AT13" s="252">
        <v>3.4380000000000001E-3</v>
      </c>
      <c r="AU13" s="252">
        <v>3.568E-3</v>
      </c>
      <c r="AV13" s="252">
        <v>3.4459999999999998E-3</v>
      </c>
      <c r="AW13" s="252">
        <v>3.5260000000000001E-3</v>
      </c>
      <c r="AX13" s="252">
        <v>3.614E-3</v>
      </c>
      <c r="AY13" s="252">
        <v>3.5620000000000001E-3</v>
      </c>
      <c r="AZ13" s="252">
        <v>3.5760000000000002E-3</v>
      </c>
      <c r="BA13" s="252">
        <v>3.7309999999999999E-3</v>
      </c>
      <c r="BB13" s="252">
        <v>3.9039999999999999E-3</v>
      </c>
      <c r="BC13" s="252">
        <v>3.8899999999999998E-3</v>
      </c>
      <c r="BD13" s="252">
        <v>4.0249999999999999E-3</v>
      </c>
      <c r="BE13" s="252">
        <v>4.2589999999999998E-3</v>
      </c>
      <c r="BF13" s="252">
        <v>4.2490000000000002E-3</v>
      </c>
      <c r="BG13" s="252">
        <v>4.287E-3</v>
      </c>
      <c r="BH13" s="252">
        <v>4.2269999999999999E-3</v>
      </c>
      <c r="BI13" s="252">
        <v>4.3839999999999999E-3</v>
      </c>
      <c r="BJ13" s="252">
        <v>4.2719999999999998E-3</v>
      </c>
      <c r="BK13" s="252">
        <v>4.2199999999999998E-3</v>
      </c>
      <c r="BL13" s="252">
        <v>4.1790000000000004E-3</v>
      </c>
      <c r="BM13" s="252">
        <v>4.2700000000000004E-3</v>
      </c>
      <c r="BN13" s="252" t="e">
        <f>#REF!</f>
        <v>#REF!</v>
      </c>
      <c r="BO13" s="252">
        <v>4.2630000000000003E-3</v>
      </c>
      <c r="BP13" s="252">
        <v>4.3709999999999999E-3</v>
      </c>
      <c r="BQ13" s="252">
        <v>4.4390000000000002E-3</v>
      </c>
      <c r="BR13" s="252">
        <v>4.6550000000000003E-3</v>
      </c>
      <c r="BS13" s="252">
        <v>4.4229999999999998E-3</v>
      </c>
      <c r="BT13" s="252">
        <v>4.3200000000000001E-3</v>
      </c>
      <c r="BU13" s="252">
        <v>4.385E-3</v>
      </c>
      <c r="BV13" s="252">
        <v>4.457E-3</v>
      </c>
      <c r="BW13" s="252">
        <v>4.3750000000000004E-3</v>
      </c>
      <c r="BX13" s="252">
        <v>4.182E-3</v>
      </c>
      <c r="BY13" s="252">
        <v>4.1099999999999999E-3</v>
      </c>
      <c r="BZ13" s="252">
        <v>3.9569999999999996E-3</v>
      </c>
      <c r="CA13" s="252">
        <v>4.078E-3</v>
      </c>
      <c r="CB13" s="252">
        <v>3.9849999999999998E-3</v>
      </c>
      <c r="CC13" s="252">
        <v>3.9680000000000002E-3</v>
      </c>
      <c r="CD13" s="252">
        <v>3.7950000000000002E-3</v>
      </c>
      <c r="CE13" s="252">
        <v>4.1019999999999997E-3</v>
      </c>
      <c r="CF13" s="252">
        <v>4.2240000000000003E-3</v>
      </c>
      <c r="CG13" s="252">
        <v>4.2220000000000001E-3</v>
      </c>
      <c r="CH13" s="252">
        <v>4.3790000000000001E-3</v>
      </c>
      <c r="CI13" s="252">
        <v>4.2100000000000002E-3</v>
      </c>
      <c r="CJ13" s="252">
        <v>4.6629999999999996E-3</v>
      </c>
      <c r="CK13" s="252">
        <v>5.1390000000000003E-3</v>
      </c>
      <c r="CL13" s="252">
        <v>4.8970000000000003E-3</v>
      </c>
      <c r="CM13" s="252">
        <v>5.1520000000000003E-3</v>
      </c>
      <c r="CN13" s="252">
        <v>4.8599999999999997E-3</v>
      </c>
      <c r="CO13" s="252">
        <v>5.0520000000000001E-3</v>
      </c>
      <c r="CP13" s="252">
        <v>5.2750000000000002E-3</v>
      </c>
      <c r="CQ13" s="252">
        <v>5.705E-3</v>
      </c>
      <c r="CR13" s="252">
        <v>5.5859999999999998E-3</v>
      </c>
      <c r="CS13" s="252">
        <v>5.4219999999999997E-3</v>
      </c>
      <c r="CT13" s="252">
        <v>5.4999999999999997E-3</v>
      </c>
      <c r="CU13" s="252">
        <v>5.7039999999999999E-3</v>
      </c>
      <c r="CV13" s="252">
        <v>5.7279999999999996E-3</v>
      </c>
      <c r="CW13" s="252">
        <v>5.3369999999999997E-3</v>
      </c>
      <c r="CX13" s="252">
        <v>5.2300000000000003E-3</v>
      </c>
      <c r="CY13" s="252">
        <v>5.2059999999999997E-3</v>
      </c>
      <c r="CZ13" s="252">
        <v>4.8780000000000004E-3</v>
      </c>
      <c r="DA13" s="252">
        <v>4.9519999999999998E-3</v>
      </c>
      <c r="DB13" s="252">
        <v>4.7689999999999998E-3</v>
      </c>
      <c r="DC13" s="252">
        <v>4.934E-3</v>
      </c>
      <c r="DD13" s="252">
        <v>4.8719999999999996E-3</v>
      </c>
      <c r="DE13" s="252">
        <v>5.045E-3</v>
      </c>
      <c r="DF13" s="252">
        <v>4.8560000000000001E-3</v>
      </c>
      <c r="DG13" s="252">
        <v>4.8500000000000001E-3</v>
      </c>
      <c r="DH13" s="252">
        <v>4.7980000000000002E-3</v>
      </c>
      <c r="DI13" s="252">
        <v>4.7860000000000003E-3</v>
      </c>
      <c r="DJ13" s="252">
        <v>4.7980000000000002E-3</v>
      </c>
      <c r="DK13" s="252">
        <v>4.8329999999999996E-3</v>
      </c>
      <c r="DL13" s="252">
        <v>4.9880000000000002E-3</v>
      </c>
      <c r="DM13" s="252">
        <v>4.8040000000000001E-3</v>
      </c>
      <c r="DN13" s="252">
        <v>5.0179999999999999E-3</v>
      </c>
      <c r="DO13" s="252">
        <v>4.9589999999999999E-3</v>
      </c>
      <c r="DP13" s="252">
        <v>5.1419999999999999E-3</v>
      </c>
      <c r="DQ13" s="252">
        <v>5.0639999999999999E-3</v>
      </c>
      <c r="DR13" s="252">
        <v>5.3819999999999996E-3</v>
      </c>
      <c r="DS13" s="252">
        <v>5.2459999999999998E-3</v>
      </c>
      <c r="DT13" s="252">
        <v>5.4580000000000002E-3</v>
      </c>
      <c r="DU13" s="252">
        <v>5.672E-3</v>
      </c>
      <c r="DV13" s="252">
        <v>5.9579999999999998E-3</v>
      </c>
      <c r="DW13" s="252">
        <v>5.914E-3</v>
      </c>
      <c r="DX13" s="252">
        <v>5.8719999999999996E-3</v>
      </c>
      <c r="DY13" s="252">
        <v>6.0679999999999996E-3</v>
      </c>
      <c r="DZ13" s="252">
        <v>6.0959999999999999E-3</v>
      </c>
      <c r="EA13" s="252">
        <v>5.3410000000000003E-3</v>
      </c>
      <c r="EB13" s="252">
        <v>5.757E-3</v>
      </c>
      <c r="EC13" s="252">
        <v>5.5909999999999996E-3</v>
      </c>
      <c r="ED13" s="252">
        <v>5.5490000000000001E-3</v>
      </c>
      <c r="EE13" s="252">
        <v>5.7120000000000001E-3</v>
      </c>
      <c r="EF13" s="252">
        <v>5.731E-3</v>
      </c>
      <c r="EG13" s="252">
        <v>5.8209999999999998E-3</v>
      </c>
      <c r="EH13" s="252">
        <v>5.5649999999999996E-3</v>
      </c>
      <c r="EI13" s="252">
        <v>5.6480000000000002E-3</v>
      </c>
      <c r="EJ13" s="252">
        <v>5.372E-3</v>
      </c>
      <c r="EK13" s="252">
        <v>5.7530000000000003E-3</v>
      </c>
      <c r="EL13" s="252">
        <v>5.7140000000000003E-3</v>
      </c>
      <c r="EM13" s="252">
        <v>5.4010000000000004E-3</v>
      </c>
      <c r="EN13" s="253">
        <v>5.2360000000000002E-3</v>
      </c>
      <c r="EO13" s="253">
        <v>5.3639999999999998E-3</v>
      </c>
      <c r="EP13" s="253">
        <v>5.3309999999999998E-3</v>
      </c>
      <c r="EQ13" s="253">
        <v>5.4850000000000003E-3</v>
      </c>
      <c r="ER13" s="253">
        <v>6.0939999999999996E-3</v>
      </c>
      <c r="ES13" s="253">
        <v>6.4850000000000003E-3</v>
      </c>
      <c r="ET13" s="253">
        <v>6.7530000000000003E-3</v>
      </c>
      <c r="EU13" s="253">
        <v>6.6740000000000002E-3</v>
      </c>
      <c r="EV13" s="253">
        <v>6.6740000000000002E-3</v>
      </c>
      <c r="EW13" s="253">
        <v>6.8760000000000002E-3</v>
      </c>
      <c r="EX13" s="253">
        <v>7.0569999999999999E-3</v>
      </c>
      <c r="EY13" s="253">
        <v>7.1729999999999997E-3</v>
      </c>
      <c r="EZ13" s="253">
        <v>7.456E-3</v>
      </c>
      <c r="FA13" s="253">
        <v>6.9459999999999999E-3</v>
      </c>
      <c r="FB13" s="253">
        <v>7.3220000000000004E-3</v>
      </c>
      <c r="FC13" s="253">
        <v>7.4819999999999999E-3</v>
      </c>
      <c r="FD13" s="253">
        <v>7.6499999999999997E-3</v>
      </c>
      <c r="FE13" s="253">
        <v>7.9179999999999997E-3</v>
      </c>
      <c r="FF13" s="253">
        <v>7.6140000000000001E-3</v>
      </c>
      <c r="FG13" s="253">
        <v>7.2579999999999997E-3</v>
      </c>
      <c r="FH13" s="253">
        <v>6.7999999999999996E-3</v>
      </c>
      <c r="FI13" s="253">
        <v>6.7000000000000002E-3</v>
      </c>
      <c r="FJ13" s="253">
        <v>6.6699999999999997E-3</v>
      </c>
      <c r="FK13" s="253">
        <v>6.7000000000000002E-3</v>
      </c>
      <c r="FL13" s="253">
        <v>6.8999999999999999E-3</v>
      </c>
      <c r="FM13" s="253">
        <v>6.7000000000000002E-3</v>
      </c>
      <c r="FN13" s="253">
        <v>6.6E-3</v>
      </c>
      <c r="FO13" s="253">
        <v>6.7000000000000002E-3</v>
      </c>
      <c r="FP13" s="253">
        <v>6.4000000000000003E-3</v>
      </c>
      <c r="FQ13" s="253">
        <v>6.0000000000000001E-3</v>
      </c>
      <c r="FR13" s="253">
        <v>5.7999999999999996E-3</v>
      </c>
      <c r="FS13" s="253">
        <v>5.7999999999999996E-3</v>
      </c>
      <c r="FT13" s="253">
        <v>5.64E-3</v>
      </c>
      <c r="FU13" s="253">
        <v>5.7000000000000002E-3</v>
      </c>
      <c r="FV13" s="253">
        <v>5.7000000000000002E-3</v>
      </c>
      <c r="FW13" s="253">
        <v>5.5999999999999999E-3</v>
      </c>
      <c r="FX13" s="253">
        <v>5.5999999999999999E-3</v>
      </c>
      <c r="FY13" s="253">
        <v>5.8999999999999999E-3</v>
      </c>
      <c r="FZ13" s="253">
        <v>6.1000000000000004E-3</v>
      </c>
      <c r="GA13" s="253">
        <v>6.4000000000000003E-3</v>
      </c>
      <c r="GB13" s="253">
        <v>6.3E-3</v>
      </c>
      <c r="GC13" s="253">
        <v>6.4000000000000003E-3</v>
      </c>
      <c r="GD13" s="253">
        <v>6.1999999999999998E-3</v>
      </c>
      <c r="GE13" s="253">
        <v>6.3E-3</v>
      </c>
      <c r="GF13" s="253">
        <v>6.0000000000000001E-3</v>
      </c>
      <c r="GG13" s="253">
        <v>5.5999999999999999E-3</v>
      </c>
      <c r="GH13" s="253">
        <v>5.7999999999999996E-3</v>
      </c>
      <c r="GI13" s="253">
        <v>5.5999999999999999E-3</v>
      </c>
      <c r="GJ13" s="253">
        <v>5.5999999999999999E-3</v>
      </c>
      <c r="GK13" s="253">
        <v>5.7000000000000002E-3</v>
      </c>
      <c r="GL13" s="253">
        <v>5.4999999999999997E-3</v>
      </c>
      <c r="GM13" s="253">
        <v>5.3E-3</v>
      </c>
      <c r="GN13" s="253">
        <v>5.1999999999999998E-3</v>
      </c>
      <c r="GO13" s="253">
        <v>5.1000000000000004E-3</v>
      </c>
      <c r="GP13" s="253">
        <v>5.4000000000000003E-3</v>
      </c>
      <c r="GQ13" s="253">
        <v>5.7000000000000002E-3</v>
      </c>
      <c r="GR13" s="253">
        <v>5.8999999999999999E-3</v>
      </c>
      <c r="GS13" s="253">
        <v>6.0000000000000001E-3</v>
      </c>
      <c r="GT13" s="253">
        <v>6.1999999999999998E-3</v>
      </c>
      <c r="GU13" s="253">
        <v>6.1000000000000004E-3</v>
      </c>
      <c r="GV13" s="253">
        <v>6.0000000000000001E-3</v>
      </c>
      <c r="GW13" s="253">
        <v>6.1999999999999998E-3</v>
      </c>
      <c r="GX13" s="253">
        <v>6.1999999999999998E-3</v>
      </c>
      <c r="GY13" s="253">
        <v>5.8999999999999999E-3</v>
      </c>
      <c r="GZ13" s="253">
        <v>6.1000000000000004E-3</v>
      </c>
      <c r="HA13" s="253">
        <v>6.0000000000000001E-3</v>
      </c>
      <c r="HB13" s="253">
        <v>5.8999999999999999E-3</v>
      </c>
      <c r="HC13" s="253">
        <v>6.1000000000000004E-3</v>
      </c>
      <c r="HD13" s="253">
        <v>5.8999999999999999E-3</v>
      </c>
      <c r="HE13" s="253">
        <v>5.7999999999999996E-3</v>
      </c>
      <c r="HF13" s="253">
        <v>5.5999999999999999E-3</v>
      </c>
      <c r="HG13" s="253">
        <v>5.4999999999999997E-3</v>
      </c>
      <c r="HH13" s="253">
        <v>5.7000000000000002E-3</v>
      </c>
      <c r="HI13" s="253">
        <v>5.7999999999999996E-3</v>
      </c>
      <c r="HJ13" s="253">
        <v>6.1000000000000004E-3</v>
      </c>
      <c r="HK13" s="253">
        <v>6.1000000000000004E-3</v>
      </c>
      <c r="HL13" s="253">
        <v>5.8999999999999999E-3</v>
      </c>
      <c r="HM13" s="253">
        <v>5.5999999999999999E-3</v>
      </c>
      <c r="HN13" s="253">
        <v>5.4999999999999997E-3</v>
      </c>
    </row>
    <row r="14" spans="1:222" s="56" customFormat="1" ht="15.5">
      <c r="A14" s="478"/>
      <c r="B14" s="239" t="str">
        <f>Macro!D139</f>
        <v>Peso/Chile - Médio</v>
      </c>
      <c r="C14" s="255">
        <v>3.7090000000000001E-3</v>
      </c>
      <c r="D14" s="241">
        <v>3.712E-3</v>
      </c>
      <c r="E14" s="242">
        <v>3.8660000000000001E-3</v>
      </c>
      <c r="F14" s="242">
        <v>3.79E-3</v>
      </c>
      <c r="G14" s="242">
        <v>3.5270000000000002E-3</v>
      </c>
      <c r="H14" s="242">
        <v>3.2669999999999999E-3</v>
      </c>
      <c r="I14" s="242">
        <v>3.1809999999999998E-3</v>
      </c>
      <c r="J14" s="242">
        <v>3.1210000000000001E-3</v>
      </c>
      <c r="K14" s="242">
        <v>3.3709999999999999E-3</v>
      </c>
      <c r="L14" s="242">
        <v>3.4810000000000002E-3</v>
      </c>
      <c r="M14" s="242">
        <v>3.4819999999999999E-3</v>
      </c>
      <c r="N14" s="242">
        <v>3.6944E-3</v>
      </c>
      <c r="O14" s="242">
        <v>3.7101999999999999E-3</v>
      </c>
      <c r="P14" s="242">
        <v>3.8284055555555551E-3</v>
      </c>
      <c r="Q14" s="242">
        <v>3.9090000000000001E-3</v>
      </c>
      <c r="R14" s="242">
        <v>3.7859999999999999E-3</v>
      </c>
      <c r="S14" s="242">
        <v>3.6519999999999999E-3</v>
      </c>
      <c r="T14" s="242">
        <v>3.5620000000000001E-3</v>
      </c>
      <c r="U14" s="242">
        <v>3.5769999999999999E-3</v>
      </c>
      <c r="V14" s="242">
        <v>3.3700000000000002E-3</v>
      </c>
      <c r="W14" s="242">
        <v>3.3189999999999999E-3</v>
      </c>
      <c r="X14" s="242">
        <v>3.1949999999999999E-3</v>
      </c>
      <c r="Y14" s="242">
        <v>3.424E-3</v>
      </c>
      <c r="Z14" s="242">
        <v>3.4849999999999998E-3</v>
      </c>
      <c r="AA14" s="242">
        <v>3.552E-3</v>
      </c>
      <c r="AB14" s="242">
        <v>3.4589999999999998E-3</v>
      </c>
      <c r="AC14" s="242">
        <v>3.4199999999999999E-3</v>
      </c>
      <c r="AD14" s="242">
        <v>3.3800000000000002E-3</v>
      </c>
      <c r="AE14" s="242">
        <v>3.3960000000000001E-3</v>
      </c>
      <c r="AF14" s="242">
        <v>3.3609999999999998E-3</v>
      </c>
      <c r="AG14" s="242">
        <v>3.339E-3</v>
      </c>
      <c r="AH14" s="242">
        <v>3.4640000000000001E-3</v>
      </c>
      <c r="AI14" s="242">
        <v>3.4849999999999998E-3</v>
      </c>
      <c r="AJ14" s="242">
        <v>3.4749999999999998E-3</v>
      </c>
      <c r="AK14" s="242">
        <v>3.5539999999999999E-3</v>
      </c>
      <c r="AL14" s="242">
        <v>3.5769999999999999E-3</v>
      </c>
      <c r="AM14" s="242">
        <v>3.418E-3</v>
      </c>
      <c r="AN14" s="242">
        <v>3.5130000000000001E-3</v>
      </c>
      <c r="AO14" s="242">
        <v>3.4574285714285709E-3</v>
      </c>
      <c r="AP14" s="242">
        <v>3.3753157894736837E-3</v>
      </c>
      <c r="AQ14" s="242">
        <v>3.449090909090909E-3</v>
      </c>
      <c r="AR14" s="242">
        <v>3.3820476190476192E-3</v>
      </c>
      <c r="AS14" s="242">
        <v>3.3841428571428568E-3</v>
      </c>
      <c r="AT14" s="242">
        <v>3.4196956521739129E-3</v>
      </c>
      <c r="AU14" s="242">
        <v>3.5896190476190477E-3</v>
      </c>
      <c r="AV14" s="242">
        <v>3.4799500000000003E-3</v>
      </c>
      <c r="AW14" s="242">
        <v>3.5170500000000007E-3</v>
      </c>
      <c r="AX14" s="242">
        <v>3.5552727272727268E-3</v>
      </c>
      <c r="AY14" s="242">
        <v>3.5805454545454543E-3</v>
      </c>
      <c r="AZ14" s="242">
        <v>3.5758947368421047E-3</v>
      </c>
      <c r="BA14" s="242">
        <v>3.6961363636363628E-3</v>
      </c>
      <c r="BB14" s="242">
        <v>3.8208000000000005E-3</v>
      </c>
      <c r="BC14" s="242">
        <v>3.9814999999999998E-3</v>
      </c>
      <c r="BD14" s="242">
        <v>4.0624999999999993E-3</v>
      </c>
      <c r="BE14" s="242">
        <v>4.1319999999999994E-3</v>
      </c>
      <c r="BF14" s="242">
        <v>4.2223913043478254E-3</v>
      </c>
      <c r="BG14" s="242">
        <v>4.2818421052631585E-3</v>
      </c>
      <c r="BH14" s="242">
        <v>4.2681363636363637E-3</v>
      </c>
      <c r="BI14" s="242">
        <v>4.3080000000000002E-3</v>
      </c>
      <c r="BJ14" s="242">
        <v>4.3572999999999997E-3</v>
      </c>
      <c r="BK14" s="242">
        <v>4.3023181818181823E-3</v>
      </c>
      <c r="BL14" s="242">
        <v>4.1794999999999992E-3</v>
      </c>
      <c r="BM14" s="242">
        <v>4.1991500000000005E-3</v>
      </c>
      <c r="BN14" s="242" t="e">
        <f>#REF!</f>
        <v>#REF!</v>
      </c>
      <c r="BO14" s="242">
        <v>4.2342380952380947E-3</v>
      </c>
      <c r="BP14" s="242">
        <v>4.3173500000000002E-3</v>
      </c>
      <c r="BQ14" s="242">
        <v>4.4582173913043479E-3</v>
      </c>
      <c r="BR14" s="242">
        <v>4.5753181818181813E-3</v>
      </c>
      <c r="BS14" s="242">
        <v>4.5080952380952373E-3</v>
      </c>
      <c r="BT14" s="242">
        <v>4.3663478260869562E-3</v>
      </c>
      <c r="BU14" s="242">
        <v>4.4149999999999997E-3</v>
      </c>
      <c r="BV14" s="242">
        <v>4.4374761904761905E-3</v>
      </c>
      <c r="BW14" s="242">
        <v>4.4274090909090912E-3</v>
      </c>
      <c r="BX14" s="242">
        <v>4.3006499999999996E-3</v>
      </c>
      <c r="BY14" s="242">
        <v>4.1272105263157905E-3</v>
      </c>
      <c r="BZ14" s="242">
        <v>4.0224499999999995E-3</v>
      </c>
      <c r="CA14" s="242">
        <v>4.0072380952380958E-3</v>
      </c>
      <c r="CB14" s="242">
        <v>4.0431500000000006E-3</v>
      </c>
      <c r="CC14" s="242">
        <v>3.9801304347826085E-3</v>
      </c>
      <c r="CD14" s="242">
        <v>3.9114761904761909E-3</v>
      </c>
      <c r="CE14" s="242">
        <v>3.9278181818181816E-3</v>
      </c>
      <c r="CF14" s="242">
        <v>4.1640434782608702E-3</v>
      </c>
      <c r="CG14" s="242">
        <v>4.2920000000000007E-3</v>
      </c>
      <c r="CH14" s="242">
        <v>4.3117727272727275E-3</v>
      </c>
      <c r="CI14" s="242">
        <v>4.2382857142857144E-3</v>
      </c>
      <c r="CJ14" s="242">
        <v>4.520722222222222E-3</v>
      </c>
      <c r="CK14" s="242">
        <v>4.9948636363636367E-3</v>
      </c>
      <c r="CL14" s="242">
        <v>4.9627999999999999E-3</v>
      </c>
      <c r="CM14" s="242">
        <v>5.0434E-3</v>
      </c>
      <c r="CN14" s="242">
        <v>4.9257619047619041E-3</v>
      </c>
      <c r="CO14" s="242">
        <v>4.9501739130434772E-3</v>
      </c>
      <c r="CP14" s="242">
        <v>5.1050952380952376E-3</v>
      </c>
      <c r="CQ14" s="242">
        <v>5.6571428571428571E-3</v>
      </c>
      <c r="CR14" s="242">
        <v>5.6731428571428575E-3</v>
      </c>
      <c r="CS14" s="242">
        <v>5.3576999999999991E-3</v>
      </c>
      <c r="CT14" s="242">
        <v>5.4982727272727266E-3</v>
      </c>
      <c r="CU14" s="242">
        <v>5.6158499999999995E-3</v>
      </c>
      <c r="CV14" s="242">
        <v>5.6611052631578953E-3</v>
      </c>
      <c r="CW14" s="242">
        <v>5.4465E-3</v>
      </c>
      <c r="CX14" s="242">
        <v>5.3307499999999996E-3</v>
      </c>
      <c r="CY14" s="242">
        <v>5.1809523809523798E-3</v>
      </c>
      <c r="CZ14" s="242">
        <v>5.0412727272727267E-3</v>
      </c>
      <c r="DA14" s="242">
        <v>4.9857619047619052E-3</v>
      </c>
      <c r="DB14" s="242">
        <v>4.8669565217391289E-3</v>
      </c>
      <c r="DC14" s="242">
        <v>4.8765714285714289E-3</v>
      </c>
      <c r="DD14" s="242">
        <v>4.80445E-3</v>
      </c>
      <c r="DE14" s="242">
        <v>5.0083499999999991E-3</v>
      </c>
      <c r="DF14" s="242">
        <v>5.0349090909090908E-3</v>
      </c>
      <c r="DG14" s="242">
        <v>4.8431363636363637E-3</v>
      </c>
      <c r="DH14" s="242">
        <v>4.8294444444444452E-3</v>
      </c>
      <c r="DI14" s="242">
        <v>4.7299999999999998E-3</v>
      </c>
      <c r="DJ14" s="242">
        <v>4.7826666666666668E-3</v>
      </c>
      <c r="DK14" s="242">
        <v>4.777363636363636E-3</v>
      </c>
      <c r="DL14" s="242">
        <v>4.9599523809523817E-3</v>
      </c>
      <c r="DM14" s="242">
        <v>4.8763809523809524E-3</v>
      </c>
      <c r="DN14" s="242">
        <v>4.9017826086956515E-3</v>
      </c>
      <c r="DO14" s="242">
        <v>5.0049500000000002E-3</v>
      </c>
      <c r="DP14" s="242">
        <v>5.0656666666666671E-3</v>
      </c>
      <c r="DQ14" s="242">
        <v>5.1383000000000002E-3</v>
      </c>
      <c r="DR14" s="242">
        <v>5.1767499999999991E-3</v>
      </c>
      <c r="DS14" s="242">
        <v>5.3058181818181815E-3</v>
      </c>
      <c r="DT14" s="242">
        <v>5.4393333333333325E-3</v>
      </c>
      <c r="DU14" s="242">
        <v>5.6687619047619056E-3</v>
      </c>
      <c r="DV14" s="242">
        <v>5.7969999999999992E-3</v>
      </c>
      <c r="DW14" s="242">
        <v>5.9219523809523828E-3</v>
      </c>
      <c r="DX14" s="242">
        <v>5.8747272727272737E-3</v>
      </c>
      <c r="DY14" s="242">
        <v>5.9633913043478258E-3</v>
      </c>
      <c r="DZ14" s="242">
        <v>6.0621052631578947E-3</v>
      </c>
      <c r="EA14" s="242">
        <v>5.5406818181818179E-3</v>
      </c>
      <c r="EB14" s="242">
        <v>5.5988500000000007E-3</v>
      </c>
      <c r="EC14" s="242">
        <v>5.6827000000000006E-3</v>
      </c>
      <c r="ED14" s="242">
        <v>5.5431818181818186E-3</v>
      </c>
      <c r="EE14" s="242">
        <v>5.6768499999999989E-3</v>
      </c>
      <c r="EF14" s="242">
        <v>5.7353157894736847E-3</v>
      </c>
      <c r="EG14" s="242">
        <v>5.8387619047619048E-3</v>
      </c>
      <c r="EH14" s="242">
        <v>5.7697727272727267E-3</v>
      </c>
      <c r="EI14" s="242">
        <v>5.5867368421052624E-3</v>
      </c>
      <c r="EJ14" s="242">
        <v>5.5029565217391309E-3</v>
      </c>
      <c r="EK14" s="242">
        <v>5.6271818181818185E-3</v>
      </c>
      <c r="EL14" s="242">
        <v>5.7375714285714287E-3</v>
      </c>
      <c r="EM14" s="242">
        <v>5.6622173913043481E-3</v>
      </c>
      <c r="EN14" s="240">
        <v>5.3354000000000006E-3</v>
      </c>
      <c r="EO14" s="240">
        <v>5.3679999999999995E-3</v>
      </c>
      <c r="EP14" s="240">
        <v>5.3553181818181816E-3</v>
      </c>
      <c r="EQ14" s="240">
        <v>5.4517777777777785E-3</v>
      </c>
      <c r="ER14" s="240">
        <v>5.809318181818182E-3</v>
      </c>
      <c r="ES14" s="240">
        <v>6.2498499999999995E-3</v>
      </c>
      <c r="ET14" s="240">
        <v>6.8956E-3</v>
      </c>
      <c r="EU14" s="240">
        <v>6.5312380952380952E-3</v>
      </c>
      <c r="EV14" s="240">
        <v>6.5312380952380952E-3</v>
      </c>
      <c r="EW14" s="240">
        <v>6.7511739130434794E-3</v>
      </c>
      <c r="EX14" s="240">
        <v>6.9544761904761906E-3</v>
      </c>
      <c r="EY14" s="240">
        <v>6.9803809523809523E-3</v>
      </c>
      <c r="EZ14" s="240">
        <v>7.14895238095238E-3</v>
      </c>
      <c r="FA14" s="240">
        <v>7.1093499999999987E-3</v>
      </c>
      <c r="FB14" s="240">
        <v>7.0457272727272721E-3</v>
      </c>
      <c r="FC14" s="240">
        <v>7.3971499999999982E-3</v>
      </c>
      <c r="FD14" s="240">
        <v>7.4986111111111121E-3</v>
      </c>
      <c r="FE14" s="240">
        <v>7.7789999999999995E-3</v>
      </c>
      <c r="FF14" s="240">
        <v>7.8619000000000015E-3</v>
      </c>
      <c r="FG14" s="240">
        <v>7.4242857142857166E-3</v>
      </c>
      <c r="FH14" s="240">
        <v>6.8999999999999999E-3</v>
      </c>
      <c r="FI14" s="240">
        <v>6.7999999999999996E-3</v>
      </c>
      <c r="FJ14" s="240">
        <v>6.7000000000000002E-3</v>
      </c>
      <c r="FK14" s="240">
        <v>6.7000000000000002E-3</v>
      </c>
      <c r="FL14" s="240">
        <v>6.7999999999999996E-3</v>
      </c>
      <c r="FM14" s="240">
        <v>6.7999999999999996E-3</v>
      </c>
      <c r="FN14" s="240">
        <v>6.6E-3</v>
      </c>
      <c r="FO14" s="240">
        <v>6.7999999999999996E-3</v>
      </c>
      <c r="FP14" s="240">
        <v>6.4000000000000003E-3</v>
      </c>
      <c r="FQ14" s="240">
        <v>6.1999999999999998E-3</v>
      </c>
      <c r="FR14" s="240">
        <v>5.7999999999999996E-3</v>
      </c>
      <c r="FS14" s="240">
        <v>5.7999999999999996E-3</v>
      </c>
      <c r="FT14" s="240">
        <v>5.7999999999999996E-3</v>
      </c>
      <c r="FU14" s="240">
        <v>5.7000000000000002E-3</v>
      </c>
      <c r="FV14" s="240">
        <v>5.7000000000000002E-3</v>
      </c>
      <c r="FW14" s="240">
        <v>5.7000000000000002E-3</v>
      </c>
      <c r="FX14" s="240">
        <v>5.4999999999999997E-3</v>
      </c>
      <c r="FY14" s="240">
        <v>5.7999999999999996E-3</v>
      </c>
      <c r="FZ14" s="240">
        <v>6.0000000000000001E-3</v>
      </c>
      <c r="GA14" s="240">
        <v>6.3E-3</v>
      </c>
      <c r="GB14" s="240">
        <v>6.4999999999999997E-3</v>
      </c>
      <c r="GC14" s="240">
        <v>6.4999999999999997E-3</v>
      </c>
      <c r="GD14" s="240">
        <v>6.1999999999999998E-3</v>
      </c>
      <c r="GE14" s="240">
        <v>6.1999999999999998E-3</v>
      </c>
      <c r="GF14" s="240">
        <v>6.1000000000000004E-3</v>
      </c>
      <c r="GG14" s="240">
        <v>5.8999999999999999E-3</v>
      </c>
      <c r="GH14" s="240">
        <v>5.7000000000000002E-3</v>
      </c>
      <c r="GI14" s="240">
        <v>5.5999999999999999E-3</v>
      </c>
      <c r="GJ14" s="240">
        <v>5.4999999999999997E-3</v>
      </c>
      <c r="GK14" s="240">
        <v>5.4999999999999997E-3</v>
      </c>
      <c r="GL14" s="240">
        <v>5.5999999999999999E-3</v>
      </c>
      <c r="GM14" s="240">
        <v>5.4000000000000003E-3</v>
      </c>
      <c r="GN14" s="240">
        <v>5.1000000000000004E-3</v>
      </c>
      <c r="GO14" s="240">
        <v>5.1000000000000004E-3</v>
      </c>
      <c r="GP14" s="240">
        <v>5.4000000000000003E-3</v>
      </c>
      <c r="GQ14" s="240">
        <v>5.5999999999999999E-3</v>
      </c>
      <c r="GR14" s="240">
        <v>5.7999999999999996E-3</v>
      </c>
      <c r="GS14" s="240">
        <v>5.8999999999999999E-3</v>
      </c>
      <c r="GT14" s="240">
        <v>6.0000000000000001E-3</v>
      </c>
      <c r="GU14" s="240">
        <v>6.0000000000000001E-3</v>
      </c>
      <c r="GV14" s="240">
        <v>6.0000000000000001E-3</v>
      </c>
      <c r="GW14" s="240">
        <v>6.0000000000000001E-3</v>
      </c>
      <c r="GX14" s="240">
        <v>6.1999999999999998E-3</v>
      </c>
      <c r="GY14" s="240">
        <v>6.0000000000000001E-3</v>
      </c>
      <c r="GZ14" s="240">
        <v>6.0000000000000001E-3</v>
      </c>
      <c r="HA14" s="240">
        <v>6.1999999999999998E-3</v>
      </c>
      <c r="HB14" s="240">
        <v>6.0000000000000001E-3</v>
      </c>
      <c r="HC14" s="240">
        <v>6.0000000000000001E-3</v>
      </c>
      <c r="HD14" s="240">
        <v>5.8999999999999999E-3</v>
      </c>
      <c r="HE14" s="240">
        <v>5.7999999999999996E-3</v>
      </c>
      <c r="HF14" s="240">
        <v>5.5999999999999999E-3</v>
      </c>
      <c r="HG14" s="240">
        <v>5.5999999999999999E-3</v>
      </c>
      <c r="HH14" s="240">
        <v>5.7000000000000002E-3</v>
      </c>
      <c r="HI14" s="240">
        <v>5.7000000000000002E-3</v>
      </c>
      <c r="HJ14" s="240">
        <v>6.0000000000000001E-3</v>
      </c>
      <c r="HK14" s="240">
        <v>6.1000000000000004E-3</v>
      </c>
      <c r="HL14" s="240">
        <v>6.0000000000000001E-3</v>
      </c>
      <c r="HM14" s="240">
        <v>5.7000000000000002E-3</v>
      </c>
      <c r="HN14" s="240">
        <v>5.5999999999999999E-3</v>
      </c>
    </row>
    <row r="15" spans="1:222" s="48" customFormat="1" ht="14">
      <c r="A15" s="52"/>
      <c r="B15" s="243"/>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5"/>
      <c r="AC15" s="245"/>
      <c r="AD15" s="245"/>
      <c r="AE15" s="245"/>
      <c r="AF15" s="245"/>
      <c r="AG15" s="245"/>
      <c r="AH15" s="245"/>
      <c r="AI15" s="245"/>
      <c r="AJ15" s="245"/>
      <c r="AK15" s="245"/>
      <c r="AL15" s="245"/>
      <c r="AM15" s="245"/>
      <c r="AN15" s="245"/>
      <c r="AO15" s="245"/>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7"/>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row>
    <row r="16" spans="1:222" s="51" customFormat="1" ht="15.5">
      <c r="A16" s="478" t="str">
        <f>Macro!D125</f>
        <v>MEXICO</v>
      </c>
      <c r="B16" s="237" t="str">
        <f>Macro!D140</f>
        <v>Peso/Mexico - Venda</v>
      </c>
      <c r="C16" s="251">
        <v>0.16253799999999999</v>
      </c>
      <c r="D16" s="252">
        <v>0.157083</v>
      </c>
      <c r="E16" s="252">
        <v>0.16439699999999999</v>
      </c>
      <c r="F16" s="252">
        <v>0.160942</v>
      </c>
      <c r="G16" s="252">
        <v>0.15787200000000001</v>
      </c>
      <c r="H16" s="252">
        <v>0.15444099999999999</v>
      </c>
      <c r="I16" s="252">
        <v>0.156191</v>
      </c>
      <c r="J16" s="252">
        <v>0.15909999999999999</v>
      </c>
      <c r="K16" s="252">
        <v>0.17535500000000001</v>
      </c>
      <c r="L16" s="252">
        <v>0.16491400000000001</v>
      </c>
      <c r="M16" s="252">
        <v>0.17463300000000001</v>
      </c>
      <c r="N16" s="252">
        <v>0.16925599999999999</v>
      </c>
      <c r="O16" s="252">
        <v>0.16231300000000001</v>
      </c>
      <c r="P16" s="252">
        <v>0.157692</v>
      </c>
      <c r="Q16" s="252">
        <v>0.16312399999999999</v>
      </c>
      <c r="R16" s="252">
        <v>0.15764700000000001</v>
      </c>
      <c r="S16" s="252">
        <v>0.14974499999999999</v>
      </c>
      <c r="T16" s="252">
        <v>0.148284</v>
      </c>
      <c r="U16" s="252">
        <v>0.14187900000000001</v>
      </c>
      <c r="V16" s="252">
        <v>0.141708</v>
      </c>
      <c r="W16" s="252">
        <v>0.13165399999999999</v>
      </c>
      <c r="X16" s="252">
        <v>0.13208800000000001</v>
      </c>
      <c r="Y16" s="252">
        <v>0.135189</v>
      </c>
      <c r="Z16" s="252">
        <v>0.13316600000000001</v>
      </c>
      <c r="AA16" s="252">
        <v>0.144291</v>
      </c>
      <c r="AB16" s="252">
        <v>0.141842</v>
      </c>
      <c r="AC16" s="252">
        <v>0.14410000000000001</v>
      </c>
      <c r="AD16" s="252">
        <v>0.14069999999999999</v>
      </c>
      <c r="AE16" s="252">
        <v>0.1406</v>
      </c>
      <c r="AF16" s="252">
        <v>0.1394</v>
      </c>
      <c r="AG16" s="252">
        <v>0.1389</v>
      </c>
      <c r="AH16" s="252">
        <v>0.13270000000000001</v>
      </c>
      <c r="AI16" s="252">
        <v>0.13450000000000001</v>
      </c>
      <c r="AJ16" s="252">
        <v>0.1376</v>
      </c>
      <c r="AK16" s="252">
        <v>0.13789999999999999</v>
      </c>
      <c r="AL16" s="252">
        <v>0.13469999999999999</v>
      </c>
      <c r="AM16" s="252">
        <v>0.13780000000000001</v>
      </c>
      <c r="AN16" s="252">
        <v>0.13730000000000001</v>
      </c>
      <c r="AO16" s="252">
        <v>0.13700000000000001</v>
      </c>
      <c r="AP16" s="252">
        <v>0.13669999999999999</v>
      </c>
      <c r="AQ16" s="252">
        <v>0.1366</v>
      </c>
      <c r="AR16" s="252">
        <v>0.1333</v>
      </c>
      <c r="AS16" s="252">
        <v>0.1328</v>
      </c>
      <c r="AT16" s="252">
        <v>0.1288</v>
      </c>
      <c r="AU16" s="252">
        <v>0.1346</v>
      </c>
      <c r="AV16" s="252">
        <v>0.1283</v>
      </c>
      <c r="AW16" s="252">
        <v>0.13339999999999999</v>
      </c>
      <c r="AX16" s="252">
        <v>0.13450000000000001</v>
      </c>
      <c r="AY16" s="252">
        <v>0.1343</v>
      </c>
      <c r="AZ16" s="252">
        <v>0.1336</v>
      </c>
      <c r="BA16" s="252">
        <v>0.14219999999999999</v>
      </c>
      <c r="BB16" s="252">
        <v>0.14560000000000001</v>
      </c>
      <c r="BC16" s="252">
        <v>0.1414</v>
      </c>
      <c r="BD16" s="252">
        <v>0.1507</v>
      </c>
      <c r="BE16" s="252">
        <v>0.1545</v>
      </c>
      <c r="BF16" s="252">
        <v>0.15390000000000001</v>
      </c>
      <c r="BG16" s="252">
        <v>0.1578</v>
      </c>
      <c r="BH16" s="252">
        <v>0.15529999999999999</v>
      </c>
      <c r="BI16" s="252">
        <v>0.16309999999999999</v>
      </c>
      <c r="BJ16" s="252">
        <v>0.15679999999999999</v>
      </c>
      <c r="BK16" s="252">
        <v>0.157</v>
      </c>
      <c r="BL16" s="252">
        <v>0.15459999999999999</v>
      </c>
      <c r="BM16" s="252">
        <v>0.16320000000000001</v>
      </c>
      <c r="BN16" s="252" t="e">
        <f>#REF!</f>
        <v>#REF!</v>
      </c>
      <c r="BO16" s="252">
        <v>0.1668</v>
      </c>
      <c r="BP16" s="252">
        <v>0.17050000000000001</v>
      </c>
      <c r="BQ16" s="252">
        <v>0.1782</v>
      </c>
      <c r="BR16" s="252">
        <v>0.1779</v>
      </c>
      <c r="BS16" s="252">
        <v>0.16950000000000001</v>
      </c>
      <c r="BT16" s="252">
        <v>0.1696</v>
      </c>
      <c r="BU16" s="252">
        <v>0.17730000000000001</v>
      </c>
      <c r="BV16" s="252">
        <v>0.17899999999999999</v>
      </c>
      <c r="BW16" s="252">
        <v>0.1812</v>
      </c>
      <c r="BX16" s="252">
        <v>0.1762</v>
      </c>
      <c r="BY16" s="252">
        <v>0.17330000000000001</v>
      </c>
      <c r="BZ16" s="252">
        <v>0.1709</v>
      </c>
      <c r="CA16" s="252">
        <v>0.1741</v>
      </c>
      <c r="CB16" s="252">
        <v>0.16980000000000001</v>
      </c>
      <c r="CC16" s="252">
        <v>0.17130000000000001</v>
      </c>
      <c r="CD16" s="252">
        <v>0.1714</v>
      </c>
      <c r="CE16" s="252">
        <v>0.1825</v>
      </c>
      <c r="CF16" s="252">
        <v>0.18129999999999999</v>
      </c>
      <c r="CG16" s="252">
        <v>0.18490000000000001</v>
      </c>
      <c r="CH16" s="252">
        <v>0.18049999999999999</v>
      </c>
      <c r="CI16" s="252">
        <v>0.17780000000000001</v>
      </c>
      <c r="CJ16" s="252">
        <v>0.19259999999999999</v>
      </c>
      <c r="CK16" s="252">
        <v>0.2104</v>
      </c>
      <c r="CL16" s="252">
        <v>0.1946</v>
      </c>
      <c r="CM16" s="252">
        <v>0.20649999999999999</v>
      </c>
      <c r="CN16" s="252">
        <v>0.19769999999999999</v>
      </c>
      <c r="CO16" s="252">
        <v>0.21129999999999999</v>
      </c>
      <c r="CP16" s="252">
        <v>0.21809999999999999</v>
      </c>
      <c r="CQ16" s="252">
        <v>0.23499999999999999</v>
      </c>
      <c r="CR16" s="252">
        <v>0.2334</v>
      </c>
      <c r="CS16" s="252">
        <v>0.2326</v>
      </c>
      <c r="CT16" s="252">
        <v>0.22489999999999999</v>
      </c>
      <c r="CU16" s="252">
        <v>0.2225</v>
      </c>
      <c r="CV16" s="252">
        <v>0.22009999999999999</v>
      </c>
      <c r="CW16" s="252">
        <v>0.20669999999999999</v>
      </c>
      <c r="CX16" s="252">
        <v>0.20069999999999999</v>
      </c>
      <c r="CY16" s="252">
        <v>0.19520000000000001</v>
      </c>
      <c r="CZ16" s="252">
        <v>0.17349999999999999</v>
      </c>
      <c r="DA16" s="252">
        <v>0.17269999999999999</v>
      </c>
      <c r="DB16" s="252">
        <v>0.1719</v>
      </c>
      <c r="DC16" s="252">
        <v>0.16789999999999999</v>
      </c>
      <c r="DD16" s="252">
        <v>0.1681</v>
      </c>
      <c r="DE16" s="252">
        <v>0.16520000000000001</v>
      </c>
      <c r="DF16" s="252">
        <v>0.158</v>
      </c>
      <c r="DG16" s="252">
        <v>0.151</v>
      </c>
      <c r="DH16" s="252">
        <v>0.15659999999999999</v>
      </c>
      <c r="DI16" s="252">
        <v>0.16830000000000001</v>
      </c>
      <c r="DJ16" s="252">
        <v>0.16900000000000001</v>
      </c>
      <c r="DK16" s="252">
        <v>0.17399999999999999</v>
      </c>
      <c r="DL16" s="252">
        <v>0.183</v>
      </c>
      <c r="DM16" s="252">
        <v>0.17530000000000001</v>
      </c>
      <c r="DN16" s="252">
        <v>0.1769</v>
      </c>
      <c r="DO16" s="252">
        <v>0.17460000000000001</v>
      </c>
      <c r="DP16" s="252">
        <v>0.17069999999999999</v>
      </c>
      <c r="DQ16" s="252">
        <v>0.17610000000000001</v>
      </c>
      <c r="DR16" s="252">
        <v>0.1681</v>
      </c>
      <c r="DS16" s="252">
        <v>0.16980000000000001</v>
      </c>
      <c r="DT16" s="252">
        <v>0.1719</v>
      </c>
      <c r="DU16" s="252">
        <v>0.1855</v>
      </c>
      <c r="DV16" s="252">
        <v>0.18970000000000001</v>
      </c>
      <c r="DW16" s="252">
        <v>0.19620000000000001</v>
      </c>
      <c r="DX16" s="252">
        <v>0.2019</v>
      </c>
      <c r="DY16" s="252">
        <v>0.2152</v>
      </c>
      <c r="DZ16" s="252">
        <v>0.214</v>
      </c>
      <c r="EA16" s="252">
        <v>0.18360000000000001</v>
      </c>
      <c r="EB16" s="252">
        <v>0.18970000000000001</v>
      </c>
      <c r="EC16" s="252">
        <v>0.19719999999999999</v>
      </c>
      <c r="ED16" s="252">
        <v>0.1918</v>
      </c>
      <c r="EE16" s="252">
        <v>0.19400000000000001</v>
      </c>
      <c r="EF16" s="252">
        <v>0.2009</v>
      </c>
      <c r="EG16" s="252">
        <v>0.2077</v>
      </c>
      <c r="EH16" s="252">
        <v>0.2006</v>
      </c>
      <c r="EI16" s="252">
        <v>0.19950000000000001</v>
      </c>
      <c r="EJ16" s="252">
        <v>0.19819999999999999</v>
      </c>
      <c r="EK16" s="252">
        <v>0.20630000000000001</v>
      </c>
      <c r="EL16" s="252">
        <v>0.21099999999999999</v>
      </c>
      <c r="EM16" s="252">
        <v>0.2087</v>
      </c>
      <c r="EN16" s="253">
        <v>0.2165</v>
      </c>
      <c r="EO16" s="253">
        <v>0.21340000000000001</v>
      </c>
      <c r="EP16" s="253">
        <v>0.22559999999999999</v>
      </c>
      <c r="EQ16" s="253">
        <v>0.22739999999999999</v>
      </c>
      <c r="ER16" s="253">
        <v>0.22170000000000001</v>
      </c>
      <c r="ES16" s="253">
        <v>0.22639999999999999</v>
      </c>
      <c r="ET16" s="253">
        <v>0.24479999999999999</v>
      </c>
      <c r="EU16" s="253">
        <v>0.2374</v>
      </c>
      <c r="EV16" s="253">
        <v>0.2374</v>
      </c>
      <c r="EW16" s="253">
        <v>0.2341</v>
      </c>
      <c r="EX16" s="253">
        <v>0.25</v>
      </c>
      <c r="EY16" s="253">
        <v>0.25530000000000003</v>
      </c>
      <c r="EZ16" s="253">
        <v>0.27129999999999999</v>
      </c>
      <c r="FA16" s="253">
        <v>0.26479999999999998</v>
      </c>
      <c r="FB16" s="253">
        <v>0.26100000000000001</v>
      </c>
      <c r="FC16" s="253">
        <v>0.27060000000000001</v>
      </c>
      <c r="FD16" s="253">
        <v>0.2646</v>
      </c>
      <c r="FE16" s="253">
        <v>0.2787</v>
      </c>
      <c r="FF16" s="253">
        <v>0.2676</v>
      </c>
      <c r="FG16" s="253">
        <v>0.26290000000000002</v>
      </c>
      <c r="FH16" s="253">
        <v>0.25119999999999998</v>
      </c>
      <c r="FI16" s="253">
        <v>0.2581</v>
      </c>
      <c r="FJ16" s="253">
        <v>0.25619999999999998</v>
      </c>
      <c r="FK16" s="253">
        <v>0.2646</v>
      </c>
      <c r="FL16" s="253">
        <v>0.27479999999999999</v>
      </c>
      <c r="FM16" s="253">
        <v>0.2616</v>
      </c>
      <c r="FN16" s="253">
        <v>0.27300000000000002</v>
      </c>
      <c r="FO16" s="253">
        <v>0.25940000000000002</v>
      </c>
      <c r="FP16" s="253">
        <v>0.2515</v>
      </c>
      <c r="FQ16" s="253">
        <v>0.2379</v>
      </c>
      <c r="FR16" s="253">
        <v>0.2414</v>
      </c>
      <c r="FS16" s="253">
        <v>0.2402</v>
      </c>
      <c r="FT16" s="253">
        <v>0.2525</v>
      </c>
      <c r="FU16" s="253">
        <v>0.25469999999999998</v>
      </c>
      <c r="FV16" s="253">
        <v>0.25790000000000002</v>
      </c>
      <c r="FW16" s="253">
        <v>0.26879999999999998</v>
      </c>
      <c r="FX16" s="253">
        <v>0.26490000000000002</v>
      </c>
      <c r="FY16" s="253">
        <v>0.27310000000000001</v>
      </c>
      <c r="FZ16" s="253">
        <v>0.26669999999999999</v>
      </c>
      <c r="GA16" s="253">
        <v>0.27139999999999997</v>
      </c>
      <c r="GB16" s="253">
        <v>0.28420000000000001</v>
      </c>
      <c r="GC16" s="253">
        <v>0.28189999999999998</v>
      </c>
      <c r="GD16" s="253">
        <v>0.27789999999999998</v>
      </c>
      <c r="GE16" s="253">
        <v>0.28710000000000002</v>
      </c>
      <c r="GF16" s="253">
        <v>0.28110000000000002</v>
      </c>
      <c r="GG16" s="253">
        <v>0.28360000000000002</v>
      </c>
      <c r="GH16" s="253">
        <v>0.2913</v>
      </c>
      <c r="GI16" s="253">
        <v>0.28789999999999999</v>
      </c>
      <c r="GJ16" s="253">
        <v>0.2802</v>
      </c>
      <c r="GK16" s="253">
        <v>0.28410000000000002</v>
      </c>
      <c r="GL16" s="253">
        <v>0.28560000000000002</v>
      </c>
      <c r="GM16" s="253">
        <v>0.28839999999999999</v>
      </c>
      <c r="GN16" s="253">
        <v>0.29220000000000002</v>
      </c>
      <c r="GO16" s="253">
        <v>0.30080000000000001</v>
      </c>
      <c r="GP16" s="253">
        <v>0.30309999999999998</v>
      </c>
      <c r="GQ16" s="253">
        <v>0.30840000000000001</v>
      </c>
      <c r="GR16" s="253">
        <v>0.3044</v>
      </c>
      <c r="GS16" s="253">
        <v>0.3044</v>
      </c>
      <c r="GT16" s="253">
        <v>0.28770000000000001</v>
      </c>
      <c r="GU16" s="253">
        <v>0.27689999999999998</v>
      </c>
      <c r="GV16" s="253">
        <v>0.28849999999999998</v>
      </c>
      <c r="GW16" s="253">
        <v>0.29880000000000001</v>
      </c>
      <c r="GX16" s="253">
        <v>0.29859999999999998</v>
      </c>
      <c r="GY16" s="253">
        <v>0.28249999999999997</v>
      </c>
      <c r="GZ16" s="253">
        <v>0.28520000000000001</v>
      </c>
      <c r="HA16" s="253">
        <v>0.28079999999999999</v>
      </c>
      <c r="HB16" s="253">
        <v>0.28889999999999999</v>
      </c>
      <c r="HC16" s="253">
        <v>0.29449999999999998</v>
      </c>
      <c r="HD16" s="253">
        <v>0.28970000000000001</v>
      </c>
      <c r="HE16" s="253">
        <v>0.29799999999999999</v>
      </c>
      <c r="HF16" s="253">
        <v>0.29110000000000003</v>
      </c>
      <c r="HG16" s="253">
        <v>0.28999999999999998</v>
      </c>
      <c r="HH16" s="253">
        <v>0.2903</v>
      </c>
      <c r="HI16" s="253">
        <v>0.29120000000000001</v>
      </c>
      <c r="HJ16" s="253">
        <v>0.30640000000000001</v>
      </c>
      <c r="HK16" s="253">
        <v>0.30130000000000001</v>
      </c>
      <c r="HL16" s="253">
        <v>0.2994</v>
      </c>
      <c r="HM16" s="253">
        <v>0.2898</v>
      </c>
      <c r="HN16" s="253">
        <v>0.28470000000000001</v>
      </c>
    </row>
    <row r="17" spans="1:222" s="56" customFormat="1" ht="15.5">
      <c r="A17" s="478"/>
      <c r="B17" s="239" t="str">
        <f>Macro!D141</f>
        <v>Peso/Mexico - Médio</v>
      </c>
      <c r="C17" s="255">
        <v>0.16265199999999999</v>
      </c>
      <c r="D17" s="241">
        <v>0.160611</v>
      </c>
      <c r="E17" s="242">
        <v>0.15911700000000001</v>
      </c>
      <c r="F17" s="242">
        <v>0.16070300000000001</v>
      </c>
      <c r="G17" s="242">
        <v>0.15917300000000001</v>
      </c>
      <c r="H17" s="242">
        <v>0.15678500000000001</v>
      </c>
      <c r="I17" s="242">
        <v>0.155975</v>
      </c>
      <c r="J17" s="242">
        <v>0.15950300000000001</v>
      </c>
      <c r="K17" s="242">
        <v>0.168901</v>
      </c>
      <c r="L17" s="242">
        <v>0.17208799999999999</v>
      </c>
      <c r="M17" s="242">
        <v>0.172678</v>
      </c>
      <c r="N17" s="242">
        <v>0.17849999999999999</v>
      </c>
      <c r="O17" s="242">
        <v>0.16622990476190475</v>
      </c>
      <c r="P17" s="242">
        <v>0.15880588888888889</v>
      </c>
      <c r="Q17" s="242">
        <v>0.15815599999999999</v>
      </c>
      <c r="R17" s="242">
        <v>0.16427900000000001</v>
      </c>
      <c r="S17" s="242">
        <v>0.156551</v>
      </c>
      <c r="T17" s="242">
        <v>0.14685000000000001</v>
      </c>
      <c r="U17" s="242">
        <v>0.14458599999999999</v>
      </c>
      <c r="V17" s="242">
        <v>0.1419</v>
      </c>
      <c r="W17" s="242">
        <v>0.13566800000000001</v>
      </c>
      <c r="X17" s="242">
        <v>0.13153999999999999</v>
      </c>
      <c r="Y17" s="242">
        <v>0.131832</v>
      </c>
      <c r="Z17" s="242">
        <v>0.13624700000000001</v>
      </c>
      <c r="AA17" s="242">
        <v>0.139075</v>
      </c>
      <c r="AB17" s="242">
        <v>0.142343</v>
      </c>
      <c r="AC17" s="242">
        <v>0.14218700000000001</v>
      </c>
      <c r="AD17" s="242">
        <v>0.14354500000000001</v>
      </c>
      <c r="AE17" s="242">
        <v>0.14217099999999999</v>
      </c>
      <c r="AF17" s="242">
        <v>0.14186199999999999</v>
      </c>
      <c r="AG17" s="242">
        <v>0.13809099999999999</v>
      </c>
      <c r="AH17" s="242">
        <v>0.13777300000000001</v>
      </c>
      <c r="AI17" s="242">
        <v>0.13444300000000001</v>
      </c>
      <c r="AJ17" s="242">
        <v>0.13533500000000001</v>
      </c>
      <c r="AK17" s="242">
        <v>0.13889000000000001</v>
      </c>
      <c r="AL17" s="242">
        <v>0.13669600000000001</v>
      </c>
      <c r="AM17" s="242">
        <v>0.138157</v>
      </c>
      <c r="AN17" s="242">
        <v>0.13830000000000001</v>
      </c>
      <c r="AO17" s="242">
        <v>0.13837142857142856</v>
      </c>
      <c r="AP17" s="242">
        <v>0.13556842105263156</v>
      </c>
      <c r="AQ17" s="242">
        <v>0.13849999999999998</v>
      </c>
      <c r="AR17" s="242">
        <v>0.13440476190476189</v>
      </c>
      <c r="AS17" s="242">
        <v>0.13402857142857147</v>
      </c>
      <c r="AT17" s="242">
        <v>0.1305304347826087</v>
      </c>
      <c r="AU17" s="242">
        <v>0.13385238095238094</v>
      </c>
      <c r="AV17" s="242">
        <v>0.13184499999999999</v>
      </c>
      <c r="AW17" s="242">
        <v>0.13053999999999999</v>
      </c>
      <c r="AX17" s="242">
        <v>0.13357272727272726</v>
      </c>
      <c r="AY17" s="242">
        <v>0.13336818181818183</v>
      </c>
      <c r="AZ17" s="242">
        <v>0.13441578947368418</v>
      </c>
      <c r="BA17" s="242">
        <v>0.14077727272727272</v>
      </c>
      <c r="BB17" s="242">
        <v>0.14203499999999997</v>
      </c>
      <c r="BC17" s="242">
        <v>0.14532727272727272</v>
      </c>
      <c r="BD17" s="242">
        <v>0.14729499999999998</v>
      </c>
      <c r="BE17" s="242">
        <v>0.15182272727272728</v>
      </c>
      <c r="BF17" s="242">
        <v>0.15399130434782607</v>
      </c>
      <c r="BG17" s="242">
        <v>0.15682105263157892</v>
      </c>
      <c r="BH17" s="242">
        <v>0.15748636363636365</v>
      </c>
      <c r="BI17" s="242">
        <v>0.15833</v>
      </c>
      <c r="BJ17" s="242">
        <v>0.161555</v>
      </c>
      <c r="BK17" s="242">
        <v>0.1599909090909091</v>
      </c>
      <c r="BL17" s="242">
        <v>0.15517222222222221</v>
      </c>
      <c r="BM17" s="242">
        <v>0.15854499999999999</v>
      </c>
      <c r="BN17" s="242" t="e">
        <f>#REF!</f>
        <v>#REF!</v>
      </c>
      <c r="BO17" s="242">
        <v>0.16559523809523807</v>
      </c>
      <c r="BP17" s="242">
        <v>0.16763500000000001</v>
      </c>
      <c r="BQ17" s="242">
        <v>0.17645217391304346</v>
      </c>
      <c r="BR17" s="242">
        <v>0.18140909090909094</v>
      </c>
      <c r="BS17" s="242">
        <v>0.17378571428571432</v>
      </c>
      <c r="BT17" s="242">
        <v>0.16844782608695652</v>
      </c>
      <c r="BU17" s="242">
        <v>0.17554500000000001</v>
      </c>
      <c r="BV17" s="242">
        <v>0.18040952380952377</v>
      </c>
      <c r="BW17" s="242">
        <v>0.18032727272727275</v>
      </c>
      <c r="BX17" s="242">
        <v>0.17945000000000003</v>
      </c>
      <c r="BY17" s="242">
        <v>0.17647894736842107</v>
      </c>
      <c r="BZ17" s="242">
        <v>0.17085500000000001</v>
      </c>
      <c r="CA17" s="242">
        <v>0.17185714285714287</v>
      </c>
      <c r="CB17" s="242">
        <v>0.17204999999999998</v>
      </c>
      <c r="CC17" s="242">
        <v>0.17127391304347828</v>
      </c>
      <c r="CD17" s="242">
        <v>0.17130000000000001</v>
      </c>
      <c r="CE17" s="242">
        <v>0.17630909090909094</v>
      </c>
      <c r="CF17" s="242">
        <v>0.18168260869565217</v>
      </c>
      <c r="CG17" s="242">
        <v>0.187195</v>
      </c>
      <c r="CH17" s="242">
        <v>0.18189090909090913</v>
      </c>
      <c r="CI17" s="242">
        <v>0.17934285714285711</v>
      </c>
      <c r="CJ17" s="242">
        <v>0.1887388888888889</v>
      </c>
      <c r="CK17" s="242">
        <v>0.20609090909090907</v>
      </c>
      <c r="CL17" s="242">
        <v>0.20024000000000003</v>
      </c>
      <c r="CM17" s="242">
        <v>0.20057999999999998</v>
      </c>
      <c r="CN17" s="242">
        <v>0.20109999999999997</v>
      </c>
      <c r="CO17" s="242">
        <v>0.20219565217391305</v>
      </c>
      <c r="CP17" s="242">
        <v>0.21261904761904765</v>
      </c>
      <c r="CQ17" s="242">
        <v>0.23202380952380955</v>
      </c>
      <c r="CR17" s="242">
        <v>0.23416190476190471</v>
      </c>
      <c r="CS17" s="242">
        <v>0.22707499999999997</v>
      </c>
      <c r="CT17" s="242">
        <v>0.22703181818181814</v>
      </c>
      <c r="CU17" s="242">
        <v>0.22477999999999998</v>
      </c>
      <c r="CV17" s="242">
        <v>0.21555263157894738</v>
      </c>
      <c r="CW17" s="242">
        <v>0.2100090909090909</v>
      </c>
      <c r="CX17" s="242">
        <v>0.20398500000000003</v>
      </c>
      <c r="CY17" s="242">
        <v>0.19519523809523814</v>
      </c>
      <c r="CZ17" s="242">
        <v>0.18360454545454544</v>
      </c>
      <c r="DA17" s="242">
        <v>0.17609047619047619</v>
      </c>
      <c r="DB17" s="242">
        <v>0.17377391304347828</v>
      </c>
      <c r="DC17" s="242">
        <v>0.16924761904761906</v>
      </c>
      <c r="DD17" s="242">
        <v>0.168605</v>
      </c>
      <c r="DE17" s="242">
        <v>0.16611500000000004</v>
      </c>
      <c r="DF17" s="242">
        <v>0.16356363636363636</v>
      </c>
      <c r="DG17" s="242">
        <v>0.14967272727272726</v>
      </c>
      <c r="DH17" s="242">
        <v>0.15267222222222224</v>
      </c>
      <c r="DI17" s="242">
        <v>0.16236521739130436</v>
      </c>
      <c r="DJ17" s="242">
        <v>0.16705</v>
      </c>
      <c r="DK17" s="242">
        <v>0.17117272727272725</v>
      </c>
      <c r="DL17" s="242">
        <v>0.18178095238095238</v>
      </c>
      <c r="DM17" s="242">
        <v>0.17983809523809527</v>
      </c>
      <c r="DN17" s="242">
        <v>0.17706086956521738</v>
      </c>
      <c r="DO17" s="242">
        <v>0.17574499999999998</v>
      </c>
      <c r="DP17" s="242">
        <v>0.16965238095238097</v>
      </c>
      <c r="DQ17" s="242">
        <v>0.17239999999999997</v>
      </c>
      <c r="DR17" s="242">
        <v>0.17172999999999997</v>
      </c>
      <c r="DS17" s="242">
        <v>0.16975454545454544</v>
      </c>
      <c r="DT17" s="242">
        <v>0.17385555555555557</v>
      </c>
      <c r="DU17" s="242">
        <v>0.18533809523809525</v>
      </c>
      <c r="DV17" s="242">
        <v>0.18583809523809525</v>
      </c>
      <c r="DW17" s="242">
        <v>0.18605238095238094</v>
      </c>
      <c r="DX17" s="242">
        <v>0.20147272727272728</v>
      </c>
      <c r="DY17" s="242">
        <v>0.20830434782608698</v>
      </c>
      <c r="DZ17" s="242">
        <v>0.21666842105263157</v>
      </c>
      <c r="EA17" s="242">
        <v>0.1959272727272727</v>
      </c>
      <c r="EB17" s="242">
        <v>0.18695999999999999</v>
      </c>
      <c r="EC17" s="242">
        <v>0.19322999999999996</v>
      </c>
      <c r="ED17" s="242">
        <v>0.19515000000000002</v>
      </c>
      <c r="EE17" s="242">
        <v>0.19394500000000001</v>
      </c>
      <c r="EF17" s="242">
        <v>0.2</v>
      </c>
      <c r="EG17" s="242">
        <v>0.2053619047619048</v>
      </c>
      <c r="EH17" s="242">
        <v>0.20932272727272724</v>
      </c>
      <c r="EI17" s="242">
        <v>0.20011052631578946</v>
      </c>
      <c r="EJ17" s="242">
        <v>0.19846086956521738</v>
      </c>
      <c r="EK17" s="242">
        <v>0.20421818181818185</v>
      </c>
      <c r="EL17" s="242">
        <v>0.21056666666666665</v>
      </c>
      <c r="EM17" s="242">
        <v>0.21158695652173914</v>
      </c>
      <c r="EN17" s="240">
        <v>0.21495999999999998</v>
      </c>
      <c r="EO17" s="240">
        <v>0.2150761904761905</v>
      </c>
      <c r="EP17" s="240">
        <v>0.22070454545454546</v>
      </c>
      <c r="EQ17" s="240">
        <v>0.23072777777777775</v>
      </c>
      <c r="ER17" s="240">
        <v>0.21902272727272729</v>
      </c>
      <c r="ES17" s="240">
        <v>0.22000500000000001</v>
      </c>
      <c r="ET17" s="240">
        <v>0.24113999999999999</v>
      </c>
      <c r="EU17" s="240">
        <v>0.23307142857142857</v>
      </c>
      <c r="EV17" s="240">
        <v>0.23307142857142857</v>
      </c>
      <c r="EW17" s="240">
        <v>0.23580434782608695</v>
      </c>
      <c r="EX17" s="240">
        <v>0.24603809523809531</v>
      </c>
      <c r="EY17" s="240">
        <v>0.24929999999999999</v>
      </c>
      <c r="EZ17" s="240">
        <v>0.26440476190476192</v>
      </c>
      <c r="FA17" s="240">
        <v>0.26599500000000004</v>
      </c>
      <c r="FB17" s="240">
        <v>0.25768181818181818</v>
      </c>
      <c r="FC17" s="240">
        <v>0.26888499999999999</v>
      </c>
      <c r="FD17" s="240">
        <v>0.26636666666666664</v>
      </c>
      <c r="FE17" s="240">
        <v>0.27203043478260869</v>
      </c>
      <c r="FF17" s="240">
        <v>0.27762000000000003</v>
      </c>
      <c r="FG17" s="240">
        <v>0.2651</v>
      </c>
      <c r="FH17" s="240">
        <v>0.25130000000000002</v>
      </c>
      <c r="FI17" s="240">
        <v>0.25829999999999997</v>
      </c>
      <c r="FJ17" s="240">
        <v>0.26169999999999999</v>
      </c>
      <c r="FK17" s="240">
        <v>0.26350000000000001</v>
      </c>
      <c r="FL17" s="240">
        <v>0.27110000000000001</v>
      </c>
      <c r="FM17" s="240">
        <v>0.26590000000000003</v>
      </c>
      <c r="FN17" s="240">
        <v>0.27060000000000001</v>
      </c>
      <c r="FO17" s="240">
        <v>0.27</v>
      </c>
      <c r="FP17" s="240">
        <v>0.254</v>
      </c>
      <c r="FQ17" s="240">
        <v>0.2419</v>
      </c>
      <c r="FR17" s="240">
        <v>0.23680000000000001</v>
      </c>
      <c r="FS17" s="240">
        <v>0.24729999999999999</v>
      </c>
      <c r="FT17" s="240">
        <v>0.26040000000000002</v>
      </c>
      <c r="FU17" s="240">
        <v>0.26140000000000002</v>
      </c>
      <c r="FV17" s="240">
        <v>0.25580000000000003</v>
      </c>
      <c r="FW17" s="240">
        <v>0.26100000000000001</v>
      </c>
      <c r="FX17" s="240">
        <v>0.26290000000000002</v>
      </c>
      <c r="FY17" s="240">
        <v>0.27139999999999997</v>
      </c>
      <c r="FZ17" s="240">
        <v>0.26750000000000002</v>
      </c>
      <c r="GA17" s="240">
        <v>0.27400000000000002</v>
      </c>
      <c r="GB17" s="240">
        <v>0.27729999999999999</v>
      </c>
      <c r="GC17" s="240">
        <v>0.28339999999999999</v>
      </c>
      <c r="GD17" s="240">
        <v>0.27750000000000002</v>
      </c>
      <c r="GE17" s="240">
        <v>0.28100000000000003</v>
      </c>
      <c r="GF17" s="240">
        <v>0.28160000000000002</v>
      </c>
      <c r="GG17" s="240">
        <v>0.28410000000000002</v>
      </c>
      <c r="GH17" s="240">
        <v>0.28889999999999999</v>
      </c>
      <c r="GI17" s="240">
        <v>0.28560000000000002</v>
      </c>
      <c r="GJ17" s="240">
        <v>0.28010000000000002</v>
      </c>
      <c r="GK17" s="240">
        <v>0.28210000000000002</v>
      </c>
      <c r="GL17" s="240">
        <v>0.2848</v>
      </c>
      <c r="GM17" s="240">
        <v>0.28760000000000002</v>
      </c>
      <c r="GN17" s="240">
        <v>0.29049999999999998</v>
      </c>
      <c r="GO17" s="240">
        <v>0.29680000000000001</v>
      </c>
      <c r="GP17" s="240">
        <v>0.30530000000000002</v>
      </c>
      <c r="GQ17" s="240">
        <v>0.30590000000000001</v>
      </c>
      <c r="GR17" s="240">
        <v>0.29599999999999999</v>
      </c>
      <c r="GS17" s="240">
        <v>0.30620000000000003</v>
      </c>
      <c r="GT17" s="240">
        <v>0.29010000000000002</v>
      </c>
      <c r="GU17" s="240">
        <v>0.28270000000000001</v>
      </c>
      <c r="GV17" s="240">
        <v>0.28549999999999998</v>
      </c>
      <c r="GW17" s="240">
        <v>0.28560000000000002</v>
      </c>
      <c r="GX17" s="240">
        <v>0.3009</v>
      </c>
      <c r="GY17" s="240">
        <v>0.29320000000000002</v>
      </c>
      <c r="GZ17" s="240">
        <v>0.28189999999999998</v>
      </c>
      <c r="HA17" s="240">
        <v>0.2848</v>
      </c>
      <c r="HB17" s="240">
        <v>0.28820000000000001</v>
      </c>
      <c r="HC17" s="240">
        <v>0.29170000000000001</v>
      </c>
      <c r="HD17" s="240">
        <v>0.29160000000000003</v>
      </c>
      <c r="HE17" s="240">
        <v>0.2959</v>
      </c>
      <c r="HF17" s="240">
        <v>0.29120000000000001</v>
      </c>
      <c r="HG17" s="240">
        <v>0.29039999999999999</v>
      </c>
      <c r="HH17" s="240">
        <v>0.29239999999999999</v>
      </c>
      <c r="HI17" s="240">
        <v>0.28989999999999999</v>
      </c>
      <c r="HJ17" s="240">
        <v>0.3019</v>
      </c>
      <c r="HK17" s="240">
        <v>0.30259999999999998</v>
      </c>
      <c r="HL17" s="240">
        <v>0.30170000000000002</v>
      </c>
      <c r="HM17" s="240">
        <v>0.2944</v>
      </c>
      <c r="HN17" s="240">
        <v>0.28860000000000002</v>
      </c>
    </row>
    <row r="18" spans="1:222" s="48" customFormat="1" ht="14">
      <c r="A18" s="52"/>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5"/>
      <c r="AC18" s="245"/>
      <c r="AD18" s="245"/>
      <c r="AE18" s="245"/>
      <c r="AF18" s="245"/>
      <c r="AG18" s="245"/>
      <c r="AH18" s="245"/>
      <c r="AI18" s="245"/>
      <c r="AJ18" s="245"/>
      <c r="AK18" s="245"/>
      <c r="AL18" s="245"/>
      <c r="AM18" s="245"/>
      <c r="AN18" s="245"/>
      <c r="AO18" s="245"/>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7"/>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49"/>
      <c r="HB18" s="249"/>
      <c r="HC18" s="249"/>
      <c r="HD18" s="249"/>
      <c r="HE18" s="249"/>
      <c r="HF18" s="249"/>
      <c r="HG18" s="249"/>
      <c r="HH18" s="249"/>
      <c r="HI18" s="249"/>
      <c r="HJ18" s="249"/>
      <c r="HK18" s="249"/>
      <c r="HL18" s="249"/>
      <c r="HM18" s="249"/>
      <c r="HN18" s="249"/>
    </row>
    <row r="19" spans="1:222" s="51" customFormat="1" ht="15.5">
      <c r="A19" s="478" t="str">
        <f>Macro!D126</f>
        <v>CHINA</v>
      </c>
      <c r="B19" s="237" t="str">
        <f>Macro!D142</f>
        <v>Renminbi - Venda</v>
      </c>
      <c r="C19" s="251"/>
      <c r="D19" s="252"/>
      <c r="E19" s="252"/>
      <c r="F19" s="252"/>
      <c r="G19" s="252">
        <v>0.23478399999999999</v>
      </c>
      <c r="H19" s="252">
        <v>0.23224500000000001</v>
      </c>
      <c r="I19" s="252">
        <v>0.22932</v>
      </c>
      <c r="J19" s="252">
        <v>0.23899999999999999</v>
      </c>
      <c r="K19" s="252">
        <v>0.28075899999999998</v>
      </c>
      <c r="L19" s="252">
        <v>0.30989800000000001</v>
      </c>
      <c r="M19" s="252">
        <v>0.34135100000000002</v>
      </c>
      <c r="N19" s="252">
        <v>0.34256999999999999</v>
      </c>
      <c r="O19" s="252">
        <v>0.33840300000000001</v>
      </c>
      <c r="P19" s="252">
        <v>0.34772999999999998</v>
      </c>
      <c r="Q19" s="252">
        <v>0.33879700000000001</v>
      </c>
      <c r="R19" s="252">
        <v>0.319212</v>
      </c>
      <c r="S19" s="252">
        <v>0.28887299999999999</v>
      </c>
      <c r="T19" s="252">
        <v>0.28571000000000002</v>
      </c>
      <c r="U19" s="252">
        <v>0.27409299999999998</v>
      </c>
      <c r="V19" s="252">
        <v>0.276169</v>
      </c>
      <c r="W19" s="252">
        <v>0.26047799999999999</v>
      </c>
      <c r="X19" s="252">
        <v>0.255438</v>
      </c>
      <c r="Y19" s="252">
        <v>0.25640800000000002</v>
      </c>
      <c r="Z19" s="252">
        <v>0.25504599999999999</v>
      </c>
      <c r="AA19" s="252">
        <v>0.27461600000000003</v>
      </c>
      <c r="AB19" s="252">
        <v>0.26530900000000002</v>
      </c>
      <c r="AC19" s="252">
        <v>0.26090000000000002</v>
      </c>
      <c r="AD19" s="252">
        <v>0.25359999999999999</v>
      </c>
      <c r="AE19" s="252">
        <v>0.2661</v>
      </c>
      <c r="AF19" s="252">
        <v>0.2656</v>
      </c>
      <c r="AG19" s="252">
        <v>0.25940000000000002</v>
      </c>
      <c r="AH19" s="252">
        <v>0.25790000000000002</v>
      </c>
      <c r="AI19" s="252">
        <v>0.25319999999999998</v>
      </c>
      <c r="AJ19" s="252">
        <v>0.25509999999999999</v>
      </c>
      <c r="AK19" s="252">
        <v>0.25740000000000002</v>
      </c>
      <c r="AL19" s="252">
        <v>0.25219999999999998</v>
      </c>
      <c r="AM19" s="252">
        <v>0.25369999999999998</v>
      </c>
      <c r="AN19" s="252">
        <v>0.25280000000000002</v>
      </c>
      <c r="AO19" s="252">
        <v>0.2487</v>
      </c>
      <c r="AP19" s="252">
        <v>0.2424</v>
      </c>
      <c r="AQ19" s="252">
        <v>0.24390000000000001</v>
      </c>
      <c r="AR19" s="252">
        <v>0.24149999999999999</v>
      </c>
      <c r="AS19" s="252">
        <v>0.24179999999999999</v>
      </c>
      <c r="AT19" s="252">
        <v>0.24890000000000001</v>
      </c>
      <c r="AU19" s="252">
        <v>0.29070000000000001</v>
      </c>
      <c r="AV19" s="252">
        <v>0.26569999999999999</v>
      </c>
      <c r="AW19" s="252">
        <v>0.28389999999999999</v>
      </c>
      <c r="AX19" s="252">
        <v>0.29799999999999999</v>
      </c>
      <c r="AY19" s="252">
        <v>0.2757</v>
      </c>
      <c r="AZ19" s="252">
        <v>0.27160000000000001</v>
      </c>
      <c r="BA19" s="252">
        <v>0.2893</v>
      </c>
      <c r="BB19" s="252">
        <v>0.30130000000000001</v>
      </c>
      <c r="BC19" s="252">
        <v>0.31759999999999999</v>
      </c>
      <c r="BD19" s="252">
        <v>0.31809999999999999</v>
      </c>
      <c r="BE19" s="252">
        <v>0.32229999999999998</v>
      </c>
      <c r="BF19" s="252">
        <v>0.32090000000000002</v>
      </c>
      <c r="BG19" s="252">
        <v>0.3231</v>
      </c>
      <c r="BH19" s="252">
        <v>0.32569999999999999</v>
      </c>
      <c r="BI19" s="252">
        <v>0.3387</v>
      </c>
      <c r="BJ19" s="252">
        <v>0.32800000000000001</v>
      </c>
      <c r="BK19" s="252">
        <v>0.31969999999999998</v>
      </c>
      <c r="BL19" s="252">
        <v>0.3175</v>
      </c>
      <c r="BM19" s="252">
        <v>0.3241</v>
      </c>
      <c r="BN19" s="252" t="e">
        <f>#REF!</f>
        <v>#REF!</v>
      </c>
      <c r="BO19" s="252">
        <v>0.34760000000000002</v>
      </c>
      <c r="BP19" s="252">
        <v>0.36099999999999999</v>
      </c>
      <c r="BQ19" s="252">
        <v>0.37369999999999998</v>
      </c>
      <c r="BR19" s="252">
        <v>0.38769999999999999</v>
      </c>
      <c r="BS19" s="252">
        <v>0.3644</v>
      </c>
      <c r="BT19" s="252">
        <v>0.3614</v>
      </c>
      <c r="BU19" s="252">
        <v>0.38159999999999999</v>
      </c>
      <c r="BV19" s="252">
        <v>0.38700000000000001</v>
      </c>
      <c r="BW19" s="252">
        <v>0.40039999999999998</v>
      </c>
      <c r="BX19" s="252">
        <v>0.37969999999999998</v>
      </c>
      <c r="BY19" s="252">
        <v>0.36399999999999999</v>
      </c>
      <c r="BZ19" s="252">
        <v>0.35720000000000002</v>
      </c>
      <c r="CA19" s="252">
        <v>0.3584</v>
      </c>
      <c r="CB19" s="252">
        <v>0.35499999999999998</v>
      </c>
      <c r="CC19" s="252">
        <v>0.36730000000000002</v>
      </c>
      <c r="CD19" s="252">
        <v>0.36459999999999998</v>
      </c>
      <c r="CE19" s="252">
        <v>0.39929999999999999</v>
      </c>
      <c r="CF19" s="252">
        <v>0.39989999999999998</v>
      </c>
      <c r="CG19" s="252">
        <v>0.4168</v>
      </c>
      <c r="CH19" s="252">
        <v>0.42809999999999998</v>
      </c>
      <c r="CI19" s="252">
        <v>0.42599999999999999</v>
      </c>
      <c r="CJ19" s="252">
        <v>0.45910000000000001</v>
      </c>
      <c r="CK19" s="252">
        <v>0.51749999999999996</v>
      </c>
      <c r="CL19" s="252">
        <v>0.48270000000000002</v>
      </c>
      <c r="CM19" s="252">
        <v>0.51290000000000002</v>
      </c>
      <c r="CN19" s="252">
        <v>0.50039999999999996</v>
      </c>
      <c r="CO19" s="252">
        <v>0.54659999999999997</v>
      </c>
      <c r="CP19" s="252">
        <v>0.57189999999999996</v>
      </c>
      <c r="CQ19" s="252">
        <v>0.62509999999999999</v>
      </c>
      <c r="CR19" s="252">
        <v>0.61080000000000001</v>
      </c>
      <c r="CS19" s="252">
        <v>0.6018</v>
      </c>
      <c r="CT19" s="252">
        <v>0.60150000000000003</v>
      </c>
      <c r="CU19" s="252">
        <v>0.61480000000000001</v>
      </c>
      <c r="CV19" s="252">
        <v>0.60729999999999995</v>
      </c>
      <c r="CW19" s="252">
        <v>0.55189999999999995</v>
      </c>
      <c r="CX19" s="252">
        <v>0.53300000000000003</v>
      </c>
      <c r="CY19" s="252">
        <v>0.5464</v>
      </c>
      <c r="CZ19" s="252">
        <v>0.48299999999999998</v>
      </c>
      <c r="DA19" s="252">
        <v>0.48799999999999999</v>
      </c>
      <c r="DB19" s="252">
        <v>0.48520000000000002</v>
      </c>
      <c r="DC19" s="252">
        <v>0.48680000000000001</v>
      </c>
      <c r="DD19" s="252">
        <v>0.46970000000000001</v>
      </c>
      <c r="DE19" s="252">
        <v>0.49340000000000001</v>
      </c>
      <c r="DF19" s="252">
        <v>0.46949999999999997</v>
      </c>
      <c r="DG19" s="252">
        <v>0.45469999999999999</v>
      </c>
      <c r="DH19" s="252">
        <v>0.45150000000000001</v>
      </c>
      <c r="DI19" s="252">
        <v>0.46029999999999999</v>
      </c>
      <c r="DJ19" s="252">
        <v>0.4642</v>
      </c>
      <c r="DK19" s="252">
        <v>0.4763</v>
      </c>
      <c r="DL19" s="252">
        <v>0.48799999999999999</v>
      </c>
      <c r="DM19" s="252">
        <v>0.46560000000000001</v>
      </c>
      <c r="DN19" s="252">
        <v>0.47760000000000002</v>
      </c>
      <c r="DO19" s="252">
        <v>0.47620000000000001</v>
      </c>
      <c r="DP19" s="252">
        <v>0.49399999999999999</v>
      </c>
      <c r="DQ19" s="252">
        <v>0.49359999999999998</v>
      </c>
      <c r="DR19" s="252">
        <v>0.50870000000000004</v>
      </c>
      <c r="DS19" s="252">
        <v>0.50319999999999998</v>
      </c>
      <c r="DT19" s="252">
        <v>0.51280000000000003</v>
      </c>
      <c r="DU19" s="252">
        <v>0.54969999999999997</v>
      </c>
      <c r="DV19" s="252">
        <v>0.58230000000000004</v>
      </c>
      <c r="DW19" s="252">
        <v>0.5827</v>
      </c>
      <c r="DX19" s="252">
        <v>0.55189999999999995</v>
      </c>
      <c r="DY19" s="252">
        <v>0.60550000000000004</v>
      </c>
      <c r="DZ19" s="252">
        <v>0.58299999999999996</v>
      </c>
      <c r="EA19" s="252">
        <v>0.53310000000000002</v>
      </c>
      <c r="EB19" s="252">
        <v>0.55559999999999998</v>
      </c>
      <c r="EC19" s="252">
        <v>0.56359999999999999</v>
      </c>
      <c r="ED19" s="252">
        <v>0.54500000000000004</v>
      </c>
      <c r="EE19" s="252">
        <v>0.55869999999999997</v>
      </c>
      <c r="EF19" s="252">
        <v>0.5806</v>
      </c>
      <c r="EG19" s="252">
        <v>0.58579999999999999</v>
      </c>
      <c r="EH19" s="252">
        <v>0.57089999999999996</v>
      </c>
      <c r="EI19" s="252">
        <v>0.55820000000000003</v>
      </c>
      <c r="EJ19" s="252">
        <v>0.54700000000000004</v>
      </c>
      <c r="EK19" s="252">
        <v>0.57850000000000001</v>
      </c>
      <c r="EL19" s="252">
        <v>0.58260000000000001</v>
      </c>
      <c r="EM19" s="252">
        <v>0.56889999999999996</v>
      </c>
      <c r="EN19" s="253">
        <v>0.6008</v>
      </c>
      <c r="EO19" s="253">
        <v>0.57899999999999996</v>
      </c>
      <c r="EP19" s="253">
        <v>0.61550000000000005</v>
      </c>
      <c r="EQ19" s="253">
        <v>0.64349999999999996</v>
      </c>
      <c r="ER19" s="253">
        <v>0.73419999999999996</v>
      </c>
      <c r="ES19" s="253">
        <v>0.76870000000000005</v>
      </c>
      <c r="ET19" s="253">
        <v>0.76049999999999995</v>
      </c>
      <c r="EU19" s="253">
        <v>0.77510000000000001</v>
      </c>
      <c r="EV19" s="253">
        <v>0.77510000000000001</v>
      </c>
      <c r="EW19" s="253">
        <v>0.74609999999999999</v>
      </c>
      <c r="EX19" s="253">
        <v>0.79900000000000004</v>
      </c>
      <c r="EY19" s="253">
        <v>0.83079999999999998</v>
      </c>
      <c r="EZ19" s="253">
        <v>0.86250000000000004</v>
      </c>
      <c r="FA19" s="253">
        <v>0.81079999999999997</v>
      </c>
      <c r="FB19" s="253">
        <v>0.79459999999999997</v>
      </c>
      <c r="FC19" s="253">
        <v>0.85229999999999995</v>
      </c>
      <c r="FD19" s="253">
        <v>0.85429999999999995</v>
      </c>
      <c r="FE19" s="253">
        <v>0.86960000000000004</v>
      </c>
      <c r="FF19" s="253">
        <v>0.83479999999999999</v>
      </c>
      <c r="FG19" s="253">
        <v>0.82150000000000001</v>
      </c>
      <c r="FH19" s="253">
        <v>0.77470000000000006</v>
      </c>
      <c r="FI19" s="253">
        <v>0.79269999999999996</v>
      </c>
      <c r="FJ19" s="253">
        <v>0.79610000000000003</v>
      </c>
      <c r="FK19" s="253">
        <v>0.84389999999999998</v>
      </c>
      <c r="FL19" s="253">
        <v>0.88100000000000001</v>
      </c>
      <c r="FM19" s="253">
        <v>0.8831</v>
      </c>
      <c r="FN19" s="253">
        <v>0.87870000000000004</v>
      </c>
      <c r="FO19" s="253">
        <v>0.84230000000000005</v>
      </c>
      <c r="FP19" s="253">
        <v>0.81359999999999999</v>
      </c>
      <c r="FQ19" s="253">
        <v>0.74739999999999995</v>
      </c>
      <c r="FR19" s="253">
        <v>0.74439999999999995</v>
      </c>
      <c r="FS19" s="253">
        <v>0.70879999999999999</v>
      </c>
      <c r="FT19" s="253">
        <v>0.78200000000000003</v>
      </c>
      <c r="FU19" s="253">
        <v>0.76939999999999997</v>
      </c>
      <c r="FV19" s="253">
        <v>0.75180000000000002</v>
      </c>
      <c r="FW19" s="253">
        <v>0.76</v>
      </c>
      <c r="FX19" s="253">
        <v>0.72</v>
      </c>
      <c r="FY19" s="253">
        <v>0.74690000000000001</v>
      </c>
      <c r="FZ19" s="253">
        <v>0.75649999999999995</v>
      </c>
      <c r="GA19" s="253">
        <v>0.755</v>
      </c>
      <c r="GB19" s="253">
        <v>0.75119999999999998</v>
      </c>
      <c r="GC19" s="253">
        <v>0.73980000000000001</v>
      </c>
      <c r="GD19" s="253">
        <v>0.72360000000000002</v>
      </c>
      <c r="GE19" s="253">
        <v>0.7167</v>
      </c>
      <c r="GF19" s="253">
        <v>0.66459999999999997</v>
      </c>
      <c r="GG19" s="253">
        <v>0.66379999999999995</v>
      </c>
      <c r="GH19" s="253">
        <v>0.67810000000000004</v>
      </c>
      <c r="GI19" s="253">
        <v>0.68589999999999995</v>
      </c>
      <c r="GJ19" s="253">
        <v>0.69120000000000004</v>
      </c>
      <c r="GK19" s="253">
        <v>0.69159999999999999</v>
      </c>
      <c r="GL19" s="253">
        <v>0.68149999999999999</v>
      </c>
      <c r="GM19" s="253">
        <v>0.69110000000000005</v>
      </c>
      <c r="GN19" s="253">
        <v>0.69330000000000003</v>
      </c>
      <c r="GO19" s="253">
        <v>0.69140000000000001</v>
      </c>
      <c r="GP19" s="253">
        <v>0.71430000000000005</v>
      </c>
      <c r="GQ19" s="253">
        <v>0.72389999999999999</v>
      </c>
      <c r="GR19" s="253">
        <v>0.76490000000000002</v>
      </c>
      <c r="GS19" s="253">
        <v>0.7843</v>
      </c>
      <c r="GT19" s="253">
        <v>0.79779999999999995</v>
      </c>
      <c r="GU19" s="253">
        <v>0.77629999999999999</v>
      </c>
      <c r="GV19" s="253">
        <v>0.81179999999999997</v>
      </c>
      <c r="GW19" s="253">
        <v>0.83589999999999998</v>
      </c>
      <c r="GX19" s="253">
        <v>0.84830000000000005</v>
      </c>
      <c r="GY19" s="253">
        <v>0.80410000000000004</v>
      </c>
      <c r="GZ19" s="253">
        <v>0.80310000000000004</v>
      </c>
      <c r="HA19" s="253">
        <v>0.7913</v>
      </c>
      <c r="HB19" s="253">
        <v>0.77859999999999996</v>
      </c>
      <c r="HC19" s="253">
        <v>0.79300000000000004</v>
      </c>
      <c r="HD19" s="253">
        <v>0.76180000000000003</v>
      </c>
      <c r="HE19" s="253">
        <v>0.77800000000000002</v>
      </c>
      <c r="HF19" s="253">
        <v>0.76100000000000001</v>
      </c>
      <c r="HG19" s="253">
        <v>0.74709999999999999</v>
      </c>
      <c r="HH19" s="253">
        <v>0.75660000000000005</v>
      </c>
      <c r="HI19" s="253">
        <v>0.75390000000000001</v>
      </c>
      <c r="HJ19" s="253">
        <v>0.78600000000000003</v>
      </c>
      <c r="HK19" s="253">
        <v>0.75239999999999996</v>
      </c>
      <c r="HL19" s="253">
        <v>0.75090000000000001</v>
      </c>
      <c r="HM19" s="253">
        <v>0.75670000000000004</v>
      </c>
      <c r="HN19" s="253">
        <v>0.73070000000000002</v>
      </c>
    </row>
    <row r="20" spans="1:222" s="56" customFormat="1" ht="15.5">
      <c r="A20" s="478"/>
      <c r="B20" s="239" t="str">
        <f>Macro!D143</f>
        <v>Renminbi - Médio</v>
      </c>
      <c r="C20" s="255"/>
      <c r="D20" s="241"/>
      <c r="E20" s="242"/>
      <c r="F20" s="242"/>
      <c r="G20" s="242">
        <v>0.238174</v>
      </c>
      <c r="H20" s="242">
        <v>0.23468600000000001</v>
      </c>
      <c r="I20" s="242">
        <v>0.23280200000000001</v>
      </c>
      <c r="J20" s="242">
        <v>0.23533699999999999</v>
      </c>
      <c r="K20" s="242">
        <v>0.26339400000000002</v>
      </c>
      <c r="L20" s="242">
        <v>0.31796999999999997</v>
      </c>
      <c r="M20" s="242">
        <v>0.33187100000000003</v>
      </c>
      <c r="N20" s="242">
        <v>0.34996300000000002</v>
      </c>
      <c r="O20" s="242">
        <v>0.33745842857142855</v>
      </c>
      <c r="P20" s="242">
        <v>0.3383302222222222</v>
      </c>
      <c r="Q20" s="242">
        <v>0.338447</v>
      </c>
      <c r="R20" s="242">
        <v>0.32288099999999997</v>
      </c>
      <c r="S20" s="242">
        <v>0.301979</v>
      </c>
      <c r="T20" s="242">
        <v>0.28644799999999998</v>
      </c>
      <c r="U20" s="242">
        <v>0.28289999999999998</v>
      </c>
      <c r="V20" s="242">
        <v>0.270063</v>
      </c>
      <c r="W20" s="242">
        <v>0.26650800000000002</v>
      </c>
      <c r="X20" s="242">
        <v>0.25463200000000002</v>
      </c>
      <c r="Y20" s="242">
        <v>0.252832</v>
      </c>
      <c r="Z20" s="242">
        <v>0.256355</v>
      </c>
      <c r="AA20" s="242">
        <v>0.26069700000000001</v>
      </c>
      <c r="AB20" s="242">
        <v>0.26970499999999997</v>
      </c>
      <c r="AC20" s="242">
        <v>0.26161099999999998</v>
      </c>
      <c r="AD20" s="242">
        <v>0.25734499999999999</v>
      </c>
      <c r="AE20" s="242">
        <v>0.26555699999999999</v>
      </c>
      <c r="AF20" s="242">
        <v>0.26495200000000002</v>
      </c>
      <c r="AG20" s="242">
        <v>0.26115500000000003</v>
      </c>
      <c r="AH20" s="242">
        <v>0.259241</v>
      </c>
      <c r="AI20" s="242">
        <v>0.25506200000000001</v>
      </c>
      <c r="AJ20" s="242">
        <v>0.25253999999999999</v>
      </c>
      <c r="AK20" s="242">
        <v>0.25757999999999998</v>
      </c>
      <c r="AL20" s="242">
        <v>0.25473000000000001</v>
      </c>
      <c r="AM20" s="242">
        <v>0.2553762</v>
      </c>
      <c r="AN20" s="242">
        <v>0.25335000000000002</v>
      </c>
      <c r="AO20" s="242">
        <v>0.25268571428571435</v>
      </c>
      <c r="AP20" s="242">
        <v>0.24297368421052634</v>
      </c>
      <c r="AQ20" s="242">
        <v>0.24842727272727275</v>
      </c>
      <c r="AR20" s="242">
        <v>0.24511904761904765</v>
      </c>
      <c r="AS20" s="242">
        <v>0.24218095238095233</v>
      </c>
      <c r="AT20" s="242">
        <v>0.24938695652173909</v>
      </c>
      <c r="AU20" s="242">
        <v>0.27385714285714285</v>
      </c>
      <c r="AV20" s="242">
        <v>0.27840500000000001</v>
      </c>
      <c r="AW20" s="242">
        <v>0.28165999999999997</v>
      </c>
      <c r="AX20" s="242">
        <v>0.28942272727272728</v>
      </c>
      <c r="AY20" s="242">
        <v>0.28388571428571435</v>
      </c>
      <c r="AZ20" s="242">
        <v>0.27277368421052633</v>
      </c>
      <c r="BA20" s="242">
        <v>0.28435909090909095</v>
      </c>
      <c r="BB20" s="242">
        <v>0.29427000000000003</v>
      </c>
      <c r="BC20" s="242">
        <v>0.31393181818181809</v>
      </c>
      <c r="BD20" s="242">
        <v>0.32202500000000001</v>
      </c>
      <c r="BE20" s="242">
        <v>0.31845454545454555</v>
      </c>
      <c r="BF20" s="242">
        <v>0.31912173913043473</v>
      </c>
      <c r="BG20" s="242">
        <v>0.32091052631578948</v>
      </c>
      <c r="BH20" s="242">
        <v>0.32369545454545462</v>
      </c>
      <c r="BI20" s="242">
        <v>0.33190999999999998</v>
      </c>
      <c r="BJ20" s="242">
        <v>0.33338000000000007</v>
      </c>
      <c r="BK20" s="242">
        <v>0.32643181818181816</v>
      </c>
      <c r="BL20" s="242">
        <v>0.31658333333333327</v>
      </c>
      <c r="BM20" s="242">
        <v>0.319025</v>
      </c>
      <c r="BN20" s="242" t="e">
        <f>#REF!</f>
        <v>#REF!</v>
      </c>
      <c r="BO20" s="242">
        <v>0.33141428571428572</v>
      </c>
      <c r="BP20" s="242">
        <v>0.35424499999999998</v>
      </c>
      <c r="BQ20" s="242">
        <v>0.36717826086956523</v>
      </c>
      <c r="BR20" s="242">
        <v>0.38263181818181824</v>
      </c>
      <c r="BS20" s="242">
        <v>0.37101428571428574</v>
      </c>
      <c r="BT20" s="242">
        <v>0.35859130434782605</v>
      </c>
      <c r="BU20" s="242">
        <v>0.37672999999999995</v>
      </c>
      <c r="BV20" s="242">
        <v>0.38614285714285712</v>
      </c>
      <c r="BW20" s="242">
        <v>0.39368636363636361</v>
      </c>
      <c r="BX20" s="242">
        <v>0.39203500000000002</v>
      </c>
      <c r="BY20" s="242">
        <v>0.37667368421052627</v>
      </c>
      <c r="BZ20" s="242">
        <v>0.35870000000000002</v>
      </c>
      <c r="CA20" s="242">
        <v>0.35607142857142859</v>
      </c>
      <c r="CB20" s="242">
        <v>0.35876999999999998</v>
      </c>
      <c r="CC20" s="242">
        <v>0.35889130434782601</v>
      </c>
      <c r="CD20" s="242">
        <v>0.36855714285714281</v>
      </c>
      <c r="CE20" s="242">
        <v>0.38005454545454537</v>
      </c>
      <c r="CF20" s="242">
        <v>0.39971304347826087</v>
      </c>
      <c r="CG20" s="242">
        <v>0.41600999999999988</v>
      </c>
      <c r="CH20" s="242">
        <v>0.42639545454545458</v>
      </c>
      <c r="CI20" s="242">
        <v>0.42364285714285704</v>
      </c>
      <c r="CJ20" s="242">
        <v>0.45050000000000001</v>
      </c>
      <c r="CK20" s="242">
        <v>0.50329545454545455</v>
      </c>
      <c r="CL20" s="242">
        <v>0.49075499999999994</v>
      </c>
      <c r="CM20" s="242">
        <v>0.49356</v>
      </c>
      <c r="CN20" s="242">
        <v>0.50144761904761903</v>
      </c>
      <c r="CO20" s="242">
        <v>0.51915652173913041</v>
      </c>
      <c r="CP20" s="242">
        <v>0.55452380952380942</v>
      </c>
      <c r="CQ20" s="242">
        <v>0.61347142857142856</v>
      </c>
      <c r="CR20" s="242">
        <v>0.61098571428571424</v>
      </c>
      <c r="CS20" s="242">
        <v>0.59265499999999993</v>
      </c>
      <c r="CT20" s="242">
        <v>0.59992727272727264</v>
      </c>
      <c r="CU20" s="242">
        <v>0.61649500000000013</v>
      </c>
      <c r="CV20" s="242">
        <v>0.60717894736842104</v>
      </c>
      <c r="CW20" s="242">
        <v>0.56959090909090904</v>
      </c>
      <c r="CX20" s="242">
        <v>0.550705</v>
      </c>
      <c r="CY20" s="242">
        <v>0.54222380952380955</v>
      </c>
      <c r="CZ20" s="242">
        <v>0.51975454545454547</v>
      </c>
      <c r="DA20" s="242">
        <v>0.49061428571428578</v>
      </c>
      <c r="DB20" s="242">
        <v>0.48290000000000005</v>
      </c>
      <c r="DC20" s="242">
        <v>0.488152380952381</v>
      </c>
      <c r="DD20" s="242">
        <v>0.47347499999999992</v>
      </c>
      <c r="DE20" s="242">
        <v>0.48818</v>
      </c>
      <c r="DF20" s="242">
        <v>0.48440454545454548</v>
      </c>
      <c r="DG20" s="242">
        <v>0.46381363636363632</v>
      </c>
      <c r="DH20" s="242">
        <v>0.45189999999999997</v>
      </c>
      <c r="DI20" s="242">
        <v>0.45376086956521744</v>
      </c>
      <c r="DJ20" s="242">
        <v>0.45531666666666681</v>
      </c>
      <c r="DK20" s="242">
        <v>0.46634999999999993</v>
      </c>
      <c r="DL20" s="242">
        <v>0.48412380952380946</v>
      </c>
      <c r="DM20" s="242">
        <v>0.47349523809523814</v>
      </c>
      <c r="DN20" s="242">
        <v>0.47263478260869579</v>
      </c>
      <c r="DO20" s="242">
        <v>0.47705000000000003</v>
      </c>
      <c r="DP20" s="242">
        <v>0.481547619047619</v>
      </c>
      <c r="DQ20" s="242">
        <v>0.4923800000000001</v>
      </c>
      <c r="DR20" s="242">
        <v>0.49934499999999993</v>
      </c>
      <c r="DS20" s="242">
        <v>0.49977272727272731</v>
      </c>
      <c r="DT20" s="242">
        <v>0.51296666666666657</v>
      </c>
      <c r="DU20" s="242">
        <v>0.54114761904761899</v>
      </c>
      <c r="DV20" s="242">
        <v>0.57066666666666677</v>
      </c>
      <c r="DW20" s="242">
        <v>0.58366666666666678</v>
      </c>
      <c r="DX20" s="242">
        <v>0.57055454545454543</v>
      </c>
      <c r="DY20" s="242">
        <v>0.57411304347826086</v>
      </c>
      <c r="DZ20" s="242">
        <v>0.60063157894736841</v>
      </c>
      <c r="EA20" s="242">
        <v>0.5432318181818182</v>
      </c>
      <c r="EB20" s="242">
        <v>0.5456399999999999</v>
      </c>
      <c r="EC20" s="242">
        <v>0.56446499999999999</v>
      </c>
      <c r="ED20" s="242">
        <v>0.55129545454545448</v>
      </c>
      <c r="EE20" s="242">
        <v>0.552755</v>
      </c>
      <c r="EF20" s="242">
        <v>0.57301578947368415</v>
      </c>
      <c r="EG20" s="242">
        <v>0.58006190476190478</v>
      </c>
      <c r="EH20" s="242">
        <v>0.58336363636363631</v>
      </c>
      <c r="EI20" s="242">
        <v>0.55925789473684195</v>
      </c>
      <c r="EJ20" s="242">
        <v>0.54956521739130448</v>
      </c>
      <c r="EK20" s="242">
        <v>0.56911818181818175</v>
      </c>
      <c r="EL20" s="242">
        <v>0.57914761904761891</v>
      </c>
      <c r="EM20" s="242">
        <v>0.57606521739130434</v>
      </c>
      <c r="EN20" s="240">
        <v>0.59185999999999983</v>
      </c>
      <c r="EO20" s="240">
        <v>0.58601428571428571</v>
      </c>
      <c r="EP20" s="240">
        <v>0.5995272727272728</v>
      </c>
      <c r="EQ20" s="240">
        <v>0.62074444444444443</v>
      </c>
      <c r="ER20" s="240">
        <v>0.69545000000000001</v>
      </c>
      <c r="ES20" s="240">
        <v>0.75314999999999988</v>
      </c>
      <c r="ET20" s="240">
        <v>0.79437000000000002</v>
      </c>
      <c r="EU20" s="240">
        <v>0.73375238095238104</v>
      </c>
      <c r="EV20" s="240">
        <v>0.73375238095238104</v>
      </c>
      <c r="EW20" s="240">
        <v>0.75359999999999994</v>
      </c>
      <c r="EX20" s="240">
        <v>0.78847619047619044</v>
      </c>
      <c r="EY20" s="240">
        <v>0.79284761904761902</v>
      </c>
      <c r="EZ20" s="240">
        <v>0.83654761904761921</v>
      </c>
      <c r="FA20" s="240">
        <v>0.82125000000000004</v>
      </c>
      <c r="FB20" s="240">
        <v>0.78686363636363632</v>
      </c>
      <c r="FC20" s="240">
        <v>0.82810499999999987</v>
      </c>
      <c r="FD20" s="240">
        <v>0.83854444444444431</v>
      </c>
      <c r="FE20" s="240">
        <v>0.86718695652173894</v>
      </c>
      <c r="FF20" s="240">
        <v>0.85337500000000011</v>
      </c>
      <c r="FG20" s="240">
        <v>0.82305714285714282</v>
      </c>
      <c r="FH20" s="240">
        <v>0.78310000000000002</v>
      </c>
      <c r="FI20" s="240">
        <v>0.79630000000000001</v>
      </c>
      <c r="FJ20" s="240">
        <v>0.81079999999999997</v>
      </c>
      <c r="FK20" s="240">
        <v>0.81789999999999996</v>
      </c>
      <c r="FL20" s="240">
        <v>0.86329999999999996</v>
      </c>
      <c r="FM20" s="240">
        <v>0.86980000000000002</v>
      </c>
      <c r="FN20" s="240">
        <v>0.88739999999999997</v>
      </c>
      <c r="FO20" s="240">
        <v>0.87080000000000002</v>
      </c>
      <c r="FP20" s="240">
        <v>0.81899999999999995</v>
      </c>
      <c r="FQ20" s="240">
        <v>0.78300000000000003</v>
      </c>
      <c r="FR20" s="240">
        <v>0.73960000000000004</v>
      </c>
      <c r="FS20" s="240">
        <v>0.7399</v>
      </c>
      <c r="FT20" s="240">
        <v>0.75419999999999998</v>
      </c>
      <c r="FU20" s="240">
        <v>0.79720000000000002</v>
      </c>
      <c r="FV20" s="240">
        <v>0.75639999999999996</v>
      </c>
      <c r="FW20" s="240">
        <v>0.74629999999999996</v>
      </c>
      <c r="FX20" s="240">
        <v>0.73019999999999996</v>
      </c>
      <c r="FY20" s="240">
        <v>0.73570000000000002</v>
      </c>
      <c r="FZ20" s="240">
        <v>0.752</v>
      </c>
      <c r="GA20" s="240">
        <v>0.76580000000000004</v>
      </c>
      <c r="GB20" s="240">
        <v>0.75660000000000005</v>
      </c>
      <c r="GC20" s="240">
        <v>0.75629999999999997</v>
      </c>
      <c r="GD20" s="240">
        <v>0.7288</v>
      </c>
      <c r="GE20" s="240">
        <v>0.7127</v>
      </c>
      <c r="GF20" s="240">
        <v>0.67730000000000001</v>
      </c>
      <c r="GG20" s="240">
        <v>0.66790000000000005</v>
      </c>
      <c r="GH20" s="240">
        <v>0.67649999999999999</v>
      </c>
      <c r="GI20" s="240">
        <v>0.67669999999999997</v>
      </c>
      <c r="GJ20" s="240">
        <v>0.69310000000000005</v>
      </c>
      <c r="GK20" s="240">
        <v>0.67879999999999996</v>
      </c>
      <c r="GL20" s="240">
        <v>0.68579999999999997</v>
      </c>
      <c r="GM20" s="240">
        <v>0.68540000000000001</v>
      </c>
      <c r="GN20" s="240">
        <v>0.69020000000000004</v>
      </c>
      <c r="GO20" s="240">
        <v>0.69159999999999999</v>
      </c>
      <c r="GP20" s="240">
        <v>0.7087</v>
      </c>
      <c r="GQ20" s="240">
        <v>0.7097</v>
      </c>
      <c r="GR20" s="240">
        <v>0.7429</v>
      </c>
      <c r="GS20" s="240">
        <v>0.76319999999999999</v>
      </c>
      <c r="GT20" s="240">
        <v>0.77690000000000003</v>
      </c>
      <c r="GU20" s="240">
        <v>0.78290000000000004</v>
      </c>
      <c r="GV20" s="240">
        <v>0.79339999999999999</v>
      </c>
      <c r="GW20" s="240">
        <v>0.80589999999999995</v>
      </c>
      <c r="GX20" s="240">
        <v>0.83740000000000003</v>
      </c>
      <c r="GY20" s="240">
        <v>0.82509999999999994</v>
      </c>
      <c r="GZ20" s="240">
        <v>0.79269999999999996</v>
      </c>
      <c r="HA20" s="240">
        <v>0.79300000000000004</v>
      </c>
      <c r="HB20" s="240">
        <v>0.79259999999999997</v>
      </c>
      <c r="HC20" s="240">
        <v>0.78580000000000005</v>
      </c>
      <c r="HD20" s="240">
        <v>0.77249999999999996</v>
      </c>
      <c r="HE20" s="240">
        <v>0.77070000000000005</v>
      </c>
      <c r="HF20" s="240">
        <v>0.75939999999999996</v>
      </c>
      <c r="HG20" s="240">
        <v>0.75339999999999996</v>
      </c>
      <c r="HH20" s="240">
        <v>0.75639999999999996</v>
      </c>
      <c r="HI20" s="240">
        <v>0.75160000000000005</v>
      </c>
      <c r="HJ20" s="240">
        <v>0.7742</v>
      </c>
      <c r="HK20" s="240">
        <v>0.76590000000000003</v>
      </c>
      <c r="HL20" s="240">
        <v>0.75290000000000001</v>
      </c>
      <c r="HM20" s="240">
        <v>0.7591</v>
      </c>
      <c r="HN20" s="240">
        <v>0.73629999999999995</v>
      </c>
    </row>
    <row r="21" spans="1:222" s="48" customFormat="1" ht="14">
      <c r="A21" s="57"/>
      <c r="B21" s="243"/>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5"/>
      <c r="AC21" s="245"/>
      <c r="AD21" s="245"/>
      <c r="AE21" s="245"/>
      <c r="AF21" s="245"/>
      <c r="AG21" s="245"/>
      <c r="AH21" s="245"/>
      <c r="AI21" s="245"/>
      <c r="AJ21" s="245"/>
      <c r="AK21" s="245"/>
      <c r="AL21" s="245"/>
      <c r="AM21" s="245"/>
      <c r="AN21" s="245"/>
      <c r="AO21" s="245"/>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c r="CS21" s="246"/>
      <c r="CT21" s="246"/>
      <c r="CU21" s="246"/>
      <c r="CV21" s="246"/>
      <c r="CW21" s="246"/>
      <c r="CX21" s="246"/>
      <c r="CY21" s="246"/>
      <c r="CZ21" s="246"/>
      <c r="DA21" s="246"/>
      <c r="DB21" s="246"/>
      <c r="DC21" s="246"/>
      <c r="DD21" s="247"/>
      <c r="DE21" s="248"/>
      <c r="DF21" s="248"/>
      <c r="DG21" s="248"/>
      <c r="DH21" s="248"/>
      <c r="DI21" s="248"/>
      <c r="DJ21" s="248"/>
      <c r="DK21" s="248"/>
      <c r="DL21" s="248"/>
      <c r="DM21" s="248"/>
      <c r="DN21" s="248"/>
      <c r="DO21" s="248"/>
      <c r="DP21" s="248"/>
      <c r="DQ21" s="248"/>
      <c r="DR21" s="248"/>
      <c r="DS21" s="248"/>
      <c r="DT21" s="248"/>
      <c r="DU21" s="248"/>
      <c r="DV21" s="248"/>
      <c r="DW21" s="248"/>
      <c r="DX21" s="248"/>
      <c r="DY21" s="248"/>
      <c r="DZ21" s="248"/>
      <c r="EA21" s="248"/>
      <c r="EB21" s="248"/>
      <c r="EC21" s="248"/>
      <c r="ED21" s="248"/>
      <c r="EE21" s="248"/>
      <c r="EF21" s="248"/>
      <c r="EG21" s="248"/>
      <c r="EH21" s="248"/>
      <c r="EI21" s="248"/>
      <c r="EJ21" s="248"/>
      <c r="EK21" s="248"/>
      <c r="EL21" s="248"/>
      <c r="EM21" s="248"/>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c r="FL21" s="249"/>
      <c r="FM21" s="249"/>
      <c r="FN21" s="249"/>
      <c r="FO21" s="249"/>
      <c r="FP21" s="249"/>
      <c r="FQ21" s="249"/>
      <c r="FR21" s="249"/>
      <c r="FS21" s="249"/>
      <c r="FT21" s="249"/>
      <c r="FU21" s="249"/>
      <c r="FV21" s="249"/>
      <c r="FW21" s="249"/>
      <c r="FX21" s="249"/>
      <c r="FY21" s="249"/>
      <c r="FZ21" s="249"/>
      <c r="GA21" s="249"/>
      <c r="GB21" s="249"/>
      <c r="GC21" s="249"/>
      <c r="GD21" s="249"/>
      <c r="GE21" s="249"/>
      <c r="GF21" s="249"/>
      <c r="GG21" s="249"/>
      <c r="GH21" s="249"/>
      <c r="GI21" s="249"/>
      <c r="GJ21" s="249"/>
      <c r="GK21" s="249"/>
      <c r="GL21" s="249"/>
      <c r="GM21" s="249"/>
      <c r="GN21" s="249"/>
      <c r="GO21" s="249"/>
      <c r="GP21" s="249"/>
      <c r="GQ21" s="249"/>
      <c r="GR21" s="249"/>
      <c r="GS21" s="249"/>
      <c r="GT21" s="249"/>
      <c r="GU21" s="249"/>
      <c r="GV21" s="249"/>
      <c r="GW21" s="249"/>
      <c r="GX21" s="249"/>
      <c r="GY21" s="249"/>
      <c r="GZ21" s="249"/>
      <c r="HA21" s="249"/>
      <c r="HB21" s="249"/>
      <c r="HC21" s="249"/>
      <c r="HD21" s="249"/>
      <c r="HE21" s="249"/>
      <c r="HF21" s="249"/>
      <c r="HG21" s="249"/>
      <c r="HH21" s="249"/>
      <c r="HI21" s="249"/>
      <c r="HJ21" s="249"/>
      <c r="HK21" s="249"/>
      <c r="HL21" s="249"/>
      <c r="HM21" s="249"/>
      <c r="HN21" s="249"/>
    </row>
    <row r="22" spans="1:222" s="51" customFormat="1" ht="15.65" hidden="1" customHeight="1">
      <c r="A22" s="479" t="str">
        <f>Macro!D127</f>
        <v>AFRICA DO SUL</v>
      </c>
      <c r="B22" s="237" t="str">
        <f>Macro!D144</f>
        <v xml:space="preserve">Rand - Venda </v>
      </c>
      <c r="C22" s="251"/>
      <c r="D22" s="252"/>
      <c r="E22" s="252"/>
      <c r="F22" s="252"/>
      <c r="G22" s="252">
        <v>0.23478399999999999</v>
      </c>
      <c r="H22" s="252">
        <v>0.23224500000000001</v>
      </c>
      <c r="I22" s="252">
        <v>0.22932</v>
      </c>
      <c r="J22" s="252">
        <v>0.23899999999999999</v>
      </c>
      <c r="K22" s="252">
        <v>0.28075899999999998</v>
      </c>
      <c r="L22" s="252">
        <v>0.30989800000000001</v>
      </c>
      <c r="M22" s="252">
        <v>0.34135100000000002</v>
      </c>
      <c r="N22" s="252">
        <v>0.34256999999999999</v>
      </c>
      <c r="O22" s="252">
        <v>0.33840300000000001</v>
      </c>
      <c r="P22" s="252">
        <v>0.34772999999999998</v>
      </c>
      <c r="Q22" s="252">
        <v>0.33879700000000001</v>
      </c>
      <c r="R22" s="252">
        <v>0.319212</v>
      </c>
      <c r="S22" s="252">
        <v>0.28887299999999999</v>
      </c>
      <c r="T22" s="252">
        <v>0.28571000000000002</v>
      </c>
      <c r="U22" s="252">
        <v>0.27409299999999998</v>
      </c>
      <c r="V22" s="252">
        <v>0.276169</v>
      </c>
      <c r="W22" s="252">
        <v>0.26047799999999999</v>
      </c>
      <c r="X22" s="252">
        <v>0.255438</v>
      </c>
      <c r="Y22" s="252">
        <v>0.25640800000000002</v>
      </c>
      <c r="Z22" s="252">
        <v>0.25504599999999999</v>
      </c>
      <c r="AA22" s="252">
        <v>0.27461600000000003</v>
      </c>
      <c r="AB22" s="252">
        <v>0.26530900000000002</v>
      </c>
      <c r="AC22" s="252">
        <v>0.26090000000000002</v>
      </c>
      <c r="AD22" s="252">
        <v>0.25359999999999999</v>
      </c>
      <c r="AE22" s="252">
        <v>0.2661</v>
      </c>
      <c r="AF22" s="252">
        <v>0.2656</v>
      </c>
      <c r="AG22" s="252">
        <v>0.25940000000000002</v>
      </c>
      <c r="AH22" s="252">
        <v>0.25790000000000002</v>
      </c>
      <c r="AI22" s="252">
        <v>0.25319999999999998</v>
      </c>
      <c r="AJ22" s="252">
        <v>0.25509999999999999</v>
      </c>
      <c r="AK22" s="252">
        <v>0.25740000000000002</v>
      </c>
      <c r="AL22" s="252">
        <v>0.25219999999999998</v>
      </c>
      <c r="AM22" s="252"/>
      <c r="AN22" s="252"/>
      <c r="AO22" s="252"/>
      <c r="AP22" s="252"/>
      <c r="AQ22" s="252"/>
      <c r="AR22" s="252"/>
      <c r="AS22" s="252"/>
      <c r="AT22" s="252"/>
      <c r="AU22" s="252"/>
      <c r="AV22" s="252"/>
      <c r="AW22" s="252">
        <v>0.22220000000000001</v>
      </c>
      <c r="AX22" s="252">
        <v>0.23219999999999999</v>
      </c>
      <c r="AY22" s="252">
        <v>0.22320000000000001</v>
      </c>
      <c r="AZ22" s="252">
        <v>0.22939999999999999</v>
      </c>
      <c r="BA22" s="252">
        <v>0.23799999999999999</v>
      </c>
      <c r="BB22" s="252">
        <v>0.24360000000000001</v>
      </c>
      <c r="BC22" s="252">
        <v>0.23710000000000001</v>
      </c>
      <c r="BD22" s="252">
        <v>0.24729999999999999</v>
      </c>
      <c r="BE22" s="252">
        <v>0.249</v>
      </c>
      <c r="BF22" s="252">
        <v>0.24299999999999999</v>
      </c>
      <c r="BG22" s="252">
        <v>0.245</v>
      </c>
      <c r="BH22" s="252">
        <v>0.2336</v>
      </c>
      <c r="BI22" s="252">
        <v>0.23830000000000001</v>
      </c>
      <c r="BJ22" s="252">
        <v>0.24149999999999999</v>
      </c>
      <c r="BK22" s="252">
        <v>0.22259999999999999</v>
      </c>
      <c r="BL22" s="252">
        <v>0.22020000000000001</v>
      </c>
      <c r="BM22" s="252">
        <v>0.21940000000000001</v>
      </c>
      <c r="BN22" s="252" t="e">
        <f>#REF!</f>
        <v>#REF!</v>
      </c>
      <c r="BO22" s="252">
        <v>0.21179999999999999</v>
      </c>
      <c r="BP22" s="252">
        <v>0.22420000000000001</v>
      </c>
      <c r="BQ22" s="252">
        <v>0.23119999999999999</v>
      </c>
      <c r="BR22" s="252">
        <v>0.23139999999999999</v>
      </c>
      <c r="BS22" s="252">
        <v>0.2225</v>
      </c>
      <c r="BT22" s="252">
        <v>0.22040000000000001</v>
      </c>
      <c r="BU22" s="252">
        <v>0.2283</v>
      </c>
      <c r="BV22" s="252">
        <v>0.22309999999999999</v>
      </c>
      <c r="BW22" s="252">
        <v>0.2162</v>
      </c>
      <c r="BX22" s="252">
        <v>0.2177</v>
      </c>
      <c r="BY22" s="252">
        <v>0.215</v>
      </c>
      <c r="BZ22" s="252">
        <v>0.21260000000000001</v>
      </c>
      <c r="CA22" s="252">
        <v>0.21149999999999999</v>
      </c>
      <c r="CB22" s="252">
        <v>0.20730000000000001</v>
      </c>
      <c r="CC22" s="252">
        <v>0.21179999999999999</v>
      </c>
      <c r="CD22" s="252">
        <v>0.21029999999999999</v>
      </c>
      <c r="CE22" s="252">
        <v>0.21679999999999999</v>
      </c>
      <c r="CF22" s="252">
        <v>0.22159999999999999</v>
      </c>
      <c r="CG22" s="252">
        <v>0.23230000000000001</v>
      </c>
      <c r="CH22" s="252">
        <v>0.22969999999999999</v>
      </c>
      <c r="CI22" s="252">
        <v>0.2296</v>
      </c>
      <c r="CJ22" s="252">
        <v>0.24709999999999999</v>
      </c>
      <c r="CK22" s="252">
        <v>0.26429999999999998</v>
      </c>
      <c r="CL22" s="252">
        <v>0.25080000000000002</v>
      </c>
      <c r="CM22" s="252">
        <v>0.26179999999999998</v>
      </c>
      <c r="CN22" s="252">
        <v>0.2555</v>
      </c>
      <c r="CO22" s="252">
        <v>0.26879999999999998</v>
      </c>
      <c r="CP22" s="252">
        <v>0.27529999999999999</v>
      </c>
      <c r="CQ22" s="252">
        <v>0.28749999999999998</v>
      </c>
      <c r="CR22" s="252">
        <v>0.27879999999999999</v>
      </c>
      <c r="CS22" s="252">
        <v>0.26750000000000002</v>
      </c>
      <c r="CT22" s="252">
        <v>0.251</v>
      </c>
      <c r="CU22" s="252">
        <v>0.253</v>
      </c>
      <c r="CV22" s="252">
        <v>0.25240000000000001</v>
      </c>
      <c r="CW22" s="252">
        <v>0.24199999999999999</v>
      </c>
      <c r="CX22" s="252">
        <v>0.24260000000000001</v>
      </c>
      <c r="CY22" s="252">
        <v>0.22869999999999999</v>
      </c>
      <c r="CZ22" s="252">
        <v>0.21740000000000001</v>
      </c>
      <c r="DA22" s="252">
        <v>0.23300000000000001</v>
      </c>
      <c r="DB22" s="252">
        <v>0.22040000000000001</v>
      </c>
      <c r="DC22" s="252">
        <v>0.23669999999999999</v>
      </c>
      <c r="DD22" s="252">
        <v>0.23499999999999999</v>
      </c>
      <c r="DE22" s="252">
        <v>0.2422</v>
      </c>
      <c r="DF22" s="252">
        <v>0.2379</v>
      </c>
      <c r="DG22" s="252">
        <v>0.23419999999999999</v>
      </c>
      <c r="DH22" s="252">
        <v>0.23930000000000001</v>
      </c>
      <c r="DI22" s="252">
        <v>0.2361</v>
      </c>
      <c r="DJ22" s="252">
        <v>0.2399</v>
      </c>
      <c r="DK22" s="252">
        <v>0.2462</v>
      </c>
      <c r="DL22" s="252">
        <v>0.25269999999999998</v>
      </c>
      <c r="DM22" s="252">
        <v>0.23680000000000001</v>
      </c>
      <c r="DN22" s="252">
        <v>0.24229999999999999</v>
      </c>
      <c r="DO22" s="252">
        <v>0.23449999999999999</v>
      </c>
      <c r="DP22" s="252">
        <v>0.23139999999999999</v>
      </c>
      <c r="DQ22" s="252">
        <v>0.24030000000000001</v>
      </c>
      <c r="DR22" s="252">
        <v>0.26900000000000002</v>
      </c>
      <c r="DS22" s="252">
        <v>0.26690000000000003</v>
      </c>
      <c r="DT22" s="252">
        <v>0.27500000000000002</v>
      </c>
      <c r="DU22" s="252">
        <v>0.27900000000000003</v>
      </c>
      <c r="DV22" s="252">
        <v>0.29859999999999998</v>
      </c>
      <c r="DW22" s="252">
        <v>0.28120000000000001</v>
      </c>
      <c r="DX22" s="252">
        <v>0.2868</v>
      </c>
      <c r="DY22" s="252">
        <v>0.28139999999999998</v>
      </c>
      <c r="DZ22" s="252">
        <v>0.28289999999999998</v>
      </c>
      <c r="EA22" s="252">
        <v>0.25190000000000001</v>
      </c>
      <c r="EB22" s="252">
        <v>0.28039999999999998</v>
      </c>
      <c r="EC22" s="252">
        <v>0.26989999999999997</v>
      </c>
      <c r="ED22" s="252">
        <v>0.27510000000000001</v>
      </c>
      <c r="EE22" s="252">
        <v>0.26600000000000001</v>
      </c>
      <c r="EF22" s="252">
        <v>0.27010000000000001</v>
      </c>
      <c r="EG22" s="252">
        <v>0.27534285714285722</v>
      </c>
      <c r="EH22" s="252">
        <v>0.27010000000000001</v>
      </c>
      <c r="EI22" s="252">
        <v>0.27089999999999997</v>
      </c>
      <c r="EJ22" s="252">
        <v>0.26600000000000001</v>
      </c>
      <c r="EK22" s="252">
        <v>0.27239999999999998</v>
      </c>
      <c r="EL22" s="252">
        <v>0.27479999999999999</v>
      </c>
      <c r="EM22" s="252">
        <v>0.26550000000000001</v>
      </c>
      <c r="EN22" s="253">
        <v>0.28839999999999999</v>
      </c>
      <c r="EO22" s="253">
        <v>0.28760000000000002</v>
      </c>
      <c r="EP22" s="253">
        <v>0.2848</v>
      </c>
      <c r="EQ22" s="253">
        <v>0.28610000000000002</v>
      </c>
      <c r="ER22" s="253">
        <v>0.29260000000000003</v>
      </c>
      <c r="ES22" s="253">
        <v>0.29409999999999997</v>
      </c>
      <c r="ET22" s="253">
        <v>0.30840000000000001</v>
      </c>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253"/>
      <c r="GF22" s="253"/>
      <c r="GG22" s="253"/>
      <c r="GH22" s="253"/>
      <c r="GI22" s="253"/>
      <c r="GJ22" s="253"/>
      <c r="GK22" s="253"/>
      <c r="GL22" s="253"/>
      <c r="GM22" s="253"/>
      <c r="GN22" s="253"/>
      <c r="GO22" s="253"/>
      <c r="GP22" s="253"/>
      <c r="GQ22" s="253"/>
      <c r="GR22" s="253"/>
      <c r="GS22" s="253"/>
      <c r="GT22" s="253"/>
      <c r="GU22" s="253"/>
      <c r="GV22" s="253">
        <v>1.5355000000000001</v>
      </c>
      <c r="GW22" s="253">
        <v>1.6221000000000001</v>
      </c>
      <c r="GX22" s="253">
        <v>1.6484000000000001</v>
      </c>
      <c r="GY22" s="253"/>
      <c r="GZ22" s="253"/>
      <c r="HA22" s="253"/>
      <c r="HB22" s="253"/>
      <c r="HC22" s="253"/>
      <c r="HD22" s="253"/>
      <c r="HE22" s="253"/>
      <c r="HF22" s="253"/>
      <c r="HG22" s="253"/>
      <c r="HH22" s="253"/>
      <c r="HI22" s="253"/>
      <c r="HJ22" s="253"/>
      <c r="HK22" s="253"/>
      <c r="HL22" s="253"/>
      <c r="HM22" s="253"/>
      <c r="HN22" s="253"/>
    </row>
    <row r="23" spans="1:222" s="48" customFormat="1" ht="15.65" hidden="1" customHeight="1">
      <c r="A23" s="479"/>
      <c r="B23" s="239" t="str">
        <f>Macro!D145</f>
        <v>Rand - Médio</v>
      </c>
      <c r="C23" s="255"/>
      <c r="D23" s="241"/>
      <c r="E23" s="242"/>
      <c r="F23" s="242"/>
      <c r="G23" s="242">
        <v>0.238174</v>
      </c>
      <c r="H23" s="242">
        <v>0.23468600000000001</v>
      </c>
      <c r="I23" s="242">
        <v>0.23280200000000001</v>
      </c>
      <c r="J23" s="242">
        <v>0.23533699999999999</v>
      </c>
      <c r="K23" s="242">
        <v>0.26339400000000002</v>
      </c>
      <c r="L23" s="242">
        <v>0.31796999999999997</v>
      </c>
      <c r="M23" s="242">
        <v>0.33187100000000003</v>
      </c>
      <c r="N23" s="242">
        <v>0.34996300000000002</v>
      </c>
      <c r="O23" s="242">
        <v>0.33745842857142855</v>
      </c>
      <c r="P23" s="242">
        <v>0.3383302222222222</v>
      </c>
      <c r="Q23" s="242">
        <v>0.338447</v>
      </c>
      <c r="R23" s="242">
        <v>0.32288099999999997</v>
      </c>
      <c r="S23" s="242">
        <v>0.301979</v>
      </c>
      <c r="T23" s="242">
        <v>0.28644799999999998</v>
      </c>
      <c r="U23" s="242">
        <v>0.28289999999999998</v>
      </c>
      <c r="V23" s="242">
        <v>0.270063</v>
      </c>
      <c r="W23" s="242">
        <v>0.26650800000000002</v>
      </c>
      <c r="X23" s="242">
        <v>0.25463200000000002</v>
      </c>
      <c r="Y23" s="242">
        <v>0.252832</v>
      </c>
      <c r="Z23" s="242">
        <v>0.256355</v>
      </c>
      <c r="AA23" s="242">
        <v>0.26069700000000001</v>
      </c>
      <c r="AB23" s="242">
        <v>0.26970499999999997</v>
      </c>
      <c r="AC23" s="242">
        <v>0.26161099999999998</v>
      </c>
      <c r="AD23" s="242">
        <v>0.25734499999999999</v>
      </c>
      <c r="AE23" s="242">
        <v>0.26555699999999999</v>
      </c>
      <c r="AF23" s="242">
        <v>0.26495200000000002</v>
      </c>
      <c r="AG23" s="242">
        <v>0.26115500000000003</v>
      </c>
      <c r="AH23" s="242">
        <v>0.259241</v>
      </c>
      <c r="AI23" s="242">
        <v>0.25506200000000001</v>
      </c>
      <c r="AJ23" s="242">
        <v>0.25253999999999999</v>
      </c>
      <c r="AK23" s="242">
        <v>0.25757999999999998</v>
      </c>
      <c r="AL23" s="242">
        <v>0.25473000000000001</v>
      </c>
      <c r="AM23" s="242"/>
      <c r="AN23" s="242"/>
      <c r="AO23" s="242"/>
      <c r="AP23" s="242"/>
      <c r="AQ23" s="242"/>
      <c r="AR23" s="242"/>
      <c r="AS23" s="242"/>
      <c r="AT23" s="242"/>
      <c r="AU23" s="242"/>
      <c r="AV23" s="242"/>
      <c r="AW23" s="242">
        <v>0.21957999999999997</v>
      </c>
      <c r="AX23" s="242">
        <v>0.22473636363636365</v>
      </c>
      <c r="AY23" s="242">
        <v>0.2231136363636364</v>
      </c>
      <c r="AZ23" s="242">
        <v>0.22478947368421062</v>
      </c>
      <c r="BA23" s="242">
        <v>0.23601363636363643</v>
      </c>
      <c r="BB23" s="242">
        <v>0.23692000000000002</v>
      </c>
      <c r="BC23" s="242">
        <v>0.24292272727272726</v>
      </c>
      <c r="BD23" s="242">
        <v>0.24445</v>
      </c>
      <c r="BE23" s="242">
        <v>0.24600909090909084</v>
      </c>
      <c r="BF23" s="242">
        <v>0.24579130434782609</v>
      </c>
      <c r="BG23" s="242">
        <v>0.24534210526315786</v>
      </c>
      <c r="BH23" s="242">
        <v>0.23472727272727278</v>
      </c>
      <c r="BI23" s="242">
        <v>0.23498999999999998</v>
      </c>
      <c r="BJ23" s="242">
        <v>0.24097500000000008</v>
      </c>
      <c r="BK23" s="242">
        <v>0.2309181818181818</v>
      </c>
      <c r="BL23" s="242">
        <v>0.22234999999999999</v>
      </c>
      <c r="BM23" s="242">
        <v>0.21574500000000002</v>
      </c>
      <c r="BN23" s="242" t="e">
        <f>#REF!</f>
        <v>#REF!</v>
      </c>
      <c r="BO23" s="242">
        <v>0.21790000000000004</v>
      </c>
      <c r="BP23" s="242">
        <v>0.21732000000000001</v>
      </c>
      <c r="BQ23" s="242">
        <v>0.22713478260869568</v>
      </c>
      <c r="BR23" s="242">
        <v>0.23267727272727268</v>
      </c>
      <c r="BS23" s="242">
        <v>0.22773809523809527</v>
      </c>
      <c r="BT23" s="242">
        <v>0.22134347826086956</v>
      </c>
      <c r="BU23" s="242">
        <v>0.22522999999999999</v>
      </c>
      <c r="BV23" s="242">
        <v>0.22677619047619046</v>
      </c>
      <c r="BW23" s="242">
        <v>0.21939090909090908</v>
      </c>
      <c r="BX23" s="242">
        <v>0.21783999999999998</v>
      </c>
      <c r="BY23" s="242">
        <v>0.2170421052631579</v>
      </c>
      <c r="BZ23" s="242">
        <v>0.21205500000000002</v>
      </c>
      <c r="CA23" s="242">
        <v>0.21396666666666664</v>
      </c>
      <c r="CB23" s="242">
        <v>0.20936499999999997</v>
      </c>
      <c r="CC23" s="242">
        <v>0.20870869565217395</v>
      </c>
      <c r="CD23" s="242">
        <v>0.21272380952380948</v>
      </c>
      <c r="CE23" s="242">
        <v>0.21249090909090909</v>
      </c>
      <c r="CF23" s="242">
        <v>0.22138695652173912</v>
      </c>
      <c r="CG23" s="242">
        <v>0.22995500000000005</v>
      </c>
      <c r="CH23" s="242">
        <v>0.22954999999999998</v>
      </c>
      <c r="CI23" s="242">
        <v>0.22781904761904759</v>
      </c>
      <c r="CJ23" s="242">
        <v>0.24312222222222221</v>
      </c>
      <c r="CK23" s="242">
        <v>0.25977272727272727</v>
      </c>
      <c r="CL23" s="242">
        <v>0.25408000000000003</v>
      </c>
      <c r="CM23" s="242">
        <v>0.25586000000000003</v>
      </c>
      <c r="CN23" s="242">
        <v>0.2532428571428571</v>
      </c>
      <c r="CO23" s="242">
        <v>0.25876956521739131</v>
      </c>
      <c r="CP23" s="242">
        <v>0.27240476190476193</v>
      </c>
      <c r="CQ23" s="242">
        <v>0.2863809523809524</v>
      </c>
      <c r="CR23" s="242">
        <v>0.28769047619047622</v>
      </c>
      <c r="CS23" s="242">
        <v>0.26687999999999995</v>
      </c>
      <c r="CT23" s="242">
        <v>0.25823636363636365</v>
      </c>
      <c r="CU23" s="242">
        <v>0.24807499999999999</v>
      </c>
      <c r="CV23" s="242">
        <v>0.25258421052631574</v>
      </c>
      <c r="CW23" s="242">
        <v>0.24065909090909091</v>
      </c>
      <c r="CX23" s="242">
        <v>0.24416000000000002</v>
      </c>
      <c r="CY23" s="242">
        <v>0.23086666666666669</v>
      </c>
      <c r="CZ23" s="242">
        <v>0.22755</v>
      </c>
      <c r="DA23" s="242">
        <v>0.22747142857142849</v>
      </c>
      <c r="DB23" s="242">
        <v>0.23302173913043478</v>
      </c>
      <c r="DC23" s="242">
        <v>0.23201904761904762</v>
      </c>
      <c r="DD23" s="242">
        <v>0.22903000000000001</v>
      </c>
      <c r="DE23" s="242">
        <v>0.23927000000000004</v>
      </c>
      <c r="DF23" s="242">
        <v>0.24198636363636361</v>
      </c>
      <c r="DG23" s="242">
        <v>0.2358409090909091</v>
      </c>
      <c r="DH23" s="242">
        <v>0.23519999999999996</v>
      </c>
      <c r="DI23" s="242">
        <v>0.24230434782608701</v>
      </c>
      <c r="DJ23" s="242">
        <v>0.2329222222222222</v>
      </c>
      <c r="DK23" s="242">
        <v>0.24242272727272729</v>
      </c>
      <c r="DL23" s="242">
        <v>0.25557619047619046</v>
      </c>
      <c r="DM23" s="242">
        <v>0.24376190476190479</v>
      </c>
      <c r="DN23" s="242">
        <v>0.23846956521739127</v>
      </c>
      <c r="DO23" s="242">
        <v>0.23797499999999999</v>
      </c>
      <c r="DP23" s="242">
        <v>0.23274761904761898</v>
      </c>
      <c r="DQ23" s="242">
        <v>0.23202000000000003</v>
      </c>
      <c r="DR23" s="242">
        <v>0.25155999999999995</v>
      </c>
      <c r="DS23" s="242">
        <v>0.26320454545454547</v>
      </c>
      <c r="DT23" s="242">
        <v>0.27461111111111119</v>
      </c>
      <c r="DU23" s="242">
        <v>0.28146190476190475</v>
      </c>
      <c r="DV23" s="242">
        <v>0.29034761904761908</v>
      </c>
      <c r="DW23" s="242">
        <v>0.28363809523809524</v>
      </c>
      <c r="DX23" s="242">
        <v>0.28613181818181821</v>
      </c>
      <c r="DY23" s="242">
        <v>0.27893478260869559</v>
      </c>
      <c r="DZ23" s="242">
        <v>0.27953157894736841</v>
      </c>
      <c r="EA23" s="242">
        <v>0.25928181818181817</v>
      </c>
      <c r="EB23" s="242">
        <v>0.26955000000000007</v>
      </c>
      <c r="EC23" s="242">
        <v>0.27308999999999994</v>
      </c>
      <c r="ED23" s="242">
        <v>0.27036818181818179</v>
      </c>
      <c r="EE23" s="242">
        <v>0.26943500000000004</v>
      </c>
      <c r="EF23" s="242">
        <v>0.26702631578947367</v>
      </c>
      <c r="EG23" s="242">
        <v>0.27539999999999998</v>
      </c>
      <c r="EH23" s="242">
        <v>0.27740454545454551</v>
      </c>
      <c r="EI23" s="242">
        <v>0.26439473684210524</v>
      </c>
      <c r="EJ23" s="242">
        <v>0.26924782608695652</v>
      </c>
      <c r="EK23" s="242">
        <v>0.26519999999999999</v>
      </c>
      <c r="EL23" s="242">
        <v>0.27764285714285719</v>
      </c>
      <c r="EM23" s="242">
        <v>0.27431739130434785</v>
      </c>
      <c r="EN23" s="240">
        <v>0.28094500000000006</v>
      </c>
      <c r="EO23" s="240">
        <v>0.28530476190476195</v>
      </c>
      <c r="EP23" s="240">
        <v>0.28767272727272719</v>
      </c>
      <c r="EQ23" s="240">
        <v>0.28902222222222229</v>
      </c>
      <c r="ER23" s="240">
        <v>0.29291818181818174</v>
      </c>
      <c r="ES23" s="240">
        <v>0.28675500000000004</v>
      </c>
      <c r="ET23" s="240">
        <v>0.31131499999999995</v>
      </c>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v>1.5002</v>
      </c>
      <c r="GW23" s="240">
        <v>1.5383</v>
      </c>
      <c r="GX23" s="240">
        <v>1.6323000000000001</v>
      </c>
      <c r="GY23" s="240"/>
      <c r="GZ23" s="240"/>
      <c r="HA23" s="240"/>
      <c r="HB23" s="240"/>
      <c r="HC23" s="240"/>
      <c r="HD23" s="240"/>
      <c r="HE23" s="240"/>
      <c r="HF23" s="240"/>
      <c r="HG23" s="240"/>
      <c r="HH23" s="240"/>
      <c r="HI23" s="240"/>
      <c r="HJ23" s="240"/>
      <c r="HK23" s="240"/>
      <c r="HL23" s="240"/>
      <c r="HM23" s="240"/>
      <c r="HN23" s="240"/>
    </row>
    <row r="24" spans="1:222" s="48" customFormat="1" ht="14.15" hidden="1" customHeight="1">
      <c r="A24" s="52"/>
      <c r="B24" s="243"/>
      <c r="C24" s="256"/>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258"/>
      <c r="CM24" s="258"/>
      <c r="CN24" s="258"/>
      <c r="CO24" s="258"/>
      <c r="CP24" s="258"/>
      <c r="CQ24" s="258"/>
      <c r="CR24" s="258"/>
      <c r="CS24" s="258"/>
      <c r="CT24" s="258"/>
      <c r="CU24" s="258"/>
      <c r="CV24" s="258"/>
      <c r="CW24" s="258"/>
      <c r="CX24" s="258"/>
      <c r="CY24" s="258"/>
      <c r="CZ24" s="258"/>
      <c r="DA24" s="258"/>
      <c r="DB24" s="258"/>
      <c r="DC24" s="258"/>
      <c r="DD24" s="258"/>
      <c r="DE24" s="258"/>
      <c r="DF24" s="258"/>
      <c r="DG24" s="258"/>
      <c r="DH24" s="258"/>
      <c r="DI24" s="258"/>
      <c r="DJ24" s="258"/>
      <c r="DK24" s="258"/>
      <c r="DL24" s="258"/>
      <c r="DM24" s="258"/>
      <c r="DN24" s="258"/>
      <c r="DO24" s="258"/>
      <c r="DP24" s="258"/>
      <c r="DQ24" s="258"/>
      <c r="DR24" s="258"/>
      <c r="DS24" s="258"/>
      <c r="DT24" s="258"/>
      <c r="DU24" s="258"/>
      <c r="DV24" s="258"/>
      <c r="DW24" s="258"/>
      <c r="DX24" s="258"/>
      <c r="DY24" s="258"/>
      <c r="DZ24" s="258"/>
      <c r="EA24" s="258"/>
      <c r="EB24" s="258"/>
      <c r="EC24" s="258"/>
      <c r="ED24" s="258"/>
      <c r="EE24" s="258"/>
      <c r="EF24" s="258"/>
      <c r="EG24" s="258"/>
      <c r="EH24" s="258"/>
      <c r="EI24" s="258"/>
      <c r="EJ24" s="258"/>
      <c r="EK24" s="258"/>
      <c r="EL24" s="258"/>
      <c r="EM24" s="258"/>
      <c r="EN24" s="258"/>
      <c r="EO24" s="258"/>
      <c r="EP24" s="258"/>
      <c r="EQ24" s="258"/>
      <c r="ER24" s="258"/>
      <c r="ES24" s="258"/>
      <c r="ET24" s="258"/>
      <c r="EU24" s="258"/>
      <c r="EV24" s="258"/>
      <c r="EW24" s="258"/>
      <c r="EX24" s="258"/>
      <c r="EY24" s="258"/>
      <c r="EZ24" s="258"/>
      <c r="FA24" s="258"/>
      <c r="FB24" s="258"/>
      <c r="FC24" s="258"/>
      <c r="FD24" s="258"/>
      <c r="FE24" s="258"/>
      <c r="FF24" s="258"/>
      <c r="FG24" s="258"/>
      <c r="FH24" s="258"/>
      <c r="FI24" s="258"/>
      <c r="FJ24" s="258"/>
      <c r="FK24" s="258"/>
      <c r="FL24" s="258"/>
      <c r="FM24" s="258"/>
      <c r="FN24" s="258"/>
      <c r="FO24" s="258"/>
      <c r="FP24" s="258"/>
      <c r="FQ24" s="258"/>
      <c r="FR24" s="258"/>
      <c r="FS24" s="258"/>
      <c r="FT24" s="258"/>
      <c r="FU24" s="258"/>
      <c r="FV24" s="258"/>
      <c r="FW24" s="258"/>
      <c r="FX24" s="258"/>
      <c r="FY24" s="258"/>
      <c r="FZ24" s="258"/>
      <c r="GA24" s="258"/>
      <c r="GB24" s="258"/>
      <c r="GC24" s="258"/>
      <c r="GD24" s="258"/>
      <c r="GE24" s="258"/>
      <c r="GF24" s="258"/>
      <c r="GG24" s="258"/>
      <c r="GH24" s="258"/>
      <c r="GI24" s="258"/>
      <c r="GJ24" s="258"/>
      <c r="GK24" s="258"/>
      <c r="GL24" s="258"/>
      <c r="GM24" s="258"/>
      <c r="GN24" s="258"/>
      <c r="GO24" s="258"/>
      <c r="GP24" s="258"/>
      <c r="GQ24" s="258"/>
      <c r="GR24" s="258"/>
      <c r="GS24" s="258"/>
      <c r="GT24" s="258"/>
      <c r="GU24" s="258"/>
      <c r="GV24" s="258"/>
      <c r="GW24" s="258"/>
      <c r="GX24" s="258"/>
      <c r="GY24" s="258"/>
      <c r="GZ24" s="258"/>
      <c r="HA24" s="258"/>
      <c r="HB24" s="258"/>
      <c r="HC24" s="258"/>
      <c r="HD24" s="258"/>
      <c r="HE24" s="258"/>
      <c r="HF24" s="258"/>
      <c r="HG24" s="258"/>
      <c r="HH24" s="258"/>
      <c r="HI24" s="258"/>
      <c r="HJ24" s="258"/>
      <c r="HK24" s="258"/>
      <c r="HL24" s="258"/>
      <c r="HM24" s="258"/>
      <c r="HN24" s="258"/>
    </row>
    <row r="25" spans="1:222" s="51" customFormat="1" ht="15.65" hidden="1" customHeight="1">
      <c r="A25" s="479" t="str">
        <f>Macro!D128</f>
        <v>EMIRADOS ARABES</v>
      </c>
      <c r="B25" s="237" t="str">
        <f>Macro!D146</f>
        <v xml:space="preserve">Dirham - Venda </v>
      </c>
      <c r="C25" s="238"/>
      <c r="D25" s="238"/>
      <c r="E25" s="238"/>
      <c r="F25" s="238"/>
      <c r="G25" s="238">
        <v>0.23478399999999999</v>
      </c>
      <c r="H25" s="238">
        <v>0.23224500000000001</v>
      </c>
      <c r="I25" s="238">
        <v>0.22932</v>
      </c>
      <c r="J25" s="238">
        <v>0.23899999999999999</v>
      </c>
      <c r="K25" s="238">
        <v>0.28075899999999998</v>
      </c>
      <c r="L25" s="238">
        <v>0.30989800000000001</v>
      </c>
      <c r="M25" s="238">
        <v>0.34135100000000002</v>
      </c>
      <c r="N25" s="238">
        <v>0.34256999999999999</v>
      </c>
      <c r="O25" s="238">
        <v>0.33840300000000001</v>
      </c>
      <c r="P25" s="238">
        <v>0.34772999999999998</v>
      </c>
      <c r="Q25" s="238">
        <v>0.33879700000000001</v>
      </c>
      <c r="R25" s="238">
        <v>0.319212</v>
      </c>
      <c r="S25" s="238">
        <v>0.28887299999999999</v>
      </c>
      <c r="T25" s="238">
        <v>0.28571000000000002</v>
      </c>
      <c r="U25" s="238">
        <v>0.27409299999999998</v>
      </c>
      <c r="V25" s="238">
        <v>0.276169</v>
      </c>
      <c r="W25" s="238">
        <v>0.26047799999999999</v>
      </c>
      <c r="X25" s="238">
        <v>0.255438</v>
      </c>
      <c r="Y25" s="238">
        <v>0.25640800000000002</v>
      </c>
      <c r="Z25" s="238">
        <v>0.25504599999999999</v>
      </c>
      <c r="AA25" s="238">
        <v>0.27461600000000003</v>
      </c>
      <c r="AB25" s="238">
        <v>0.26530900000000002</v>
      </c>
      <c r="AC25" s="238">
        <v>0.26090000000000002</v>
      </c>
      <c r="AD25" s="238">
        <v>0.25359999999999999</v>
      </c>
      <c r="AE25" s="238">
        <v>0.2661</v>
      </c>
      <c r="AF25" s="238">
        <v>0.2656</v>
      </c>
      <c r="AG25" s="238">
        <v>0.25940000000000002</v>
      </c>
      <c r="AH25" s="238">
        <v>0.25790000000000002</v>
      </c>
      <c r="AI25" s="238">
        <v>0.25319999999999998</v>
      </c>
      <c r="AJ25" s="238">
        <v>0.25509999999999999</v>
      </c>
      <c r="AK25" s="238">
        <v>0.25740000000000002</v>
      </c>
      <c r="AL25" s="238">
        <v>0.25219999999999998</v>
      </c>
      <c r="AM25" s="238"/>
      <c r="AN25" s="238"/>
      <c r="AO25" s="238"/>
      <c r="AP25" s="238"/>
      <c r="AQ25" s="238"/>
      <c r="AR25" s="238"/>
      <c r="AS25" s="238"/>
      <c r="AT25" s="238"/>
      <c r="AU25" s="238"/>
      <c r="AV25" s="238"/>
      <c r="AW25" s="238">
        <v>0.22220000000000001</v>
      </c>
      <c r="AX25" s="238"/>
      <c r="AY25" s="238"/>
      <c r="AZ25" s="238"/>
      <c r="BA25" s="238"/>
      <c r="BB25" s="238"/>
      <c r="BC25" s="238"/>
      <c r="BD25" s="238"/>
      <c r="BE25" s="238">
        <v>0.55810000000000004</v>
      </c>
      <c r="BF25" s="238">
        <v>0.55459999999999998</v>
      </c>
      <c r="BG25" s="238">
        <v>0.55289999999999995</v>
      </c>
      <c r="BH25" s="238">
        <v>0.55310000000000004</v>
      </c>
      <c r="BI25" s="238">
        <v>0.57379999999999998</v>
      </c>
      <c r="BJ25" s="238">
        <v>0.55640000000000001</v>
      </c>
      <c r="BK25" s="238">
        <v>0.54139999999999999</v>
      </c>
      <c r="BL25" s="238">
        <v>0.53779999999999994</v>
      </c>
      <c r="BM25" s="238">
        <v>0.54830000000000001</v>
      </c>
      <c r="BN25" s="238" t="e">
        <f>#REF!</f>
        <v>#REF!</v>
      </c>
      <c r="BO25" s="238">
        <v>0.58050000000000002</v>
      </c>
      <c r="BP25" s="238">
        <v>0.60329999999999995</v>
      </c>
      <c r="BQ25" s="238">
        <v>0.62360000000000004</v>
      </c>
      <c r="BR25" s="238">
        <v>0.64590000000000003</v>
      </c>
      <c r="BS25" s="238">
        <v>0.60709999999999997</v>
      </c>
      <c r="BT25" s="238">
        <v>0.59970000000000001</v>
      </c>
      <c r="BU25" s="238">
        <v>0.63300000000000001</v>
      </c>
      <c r="BV25" s="238">
        <v>0.63790000000000002</v>
      </c>
      <c r="BW25" s="238">
        <v>0.66059999999999997</v>
      </c>
      <c r="BX25" s="238">
        <v>0.63529999999999998</v>
      </c>
      <c r="BY25" s="238">
        <v>0.61609999999999998</v>
      </c>
      <c r="BZ25" s="238">
        <v>0.60880000000000001</v>
      </c>
      <c r="CA25" s="238">
        <v>0.60960000000000003</v>
      </c>
      <c r="CB25" s="238">
        <v>0.59970000000000001</v>
      </c>
      <c r="CC25" s="238">
        <v>0.61729999999999996</v>
      </c>
      <c r="CD25" s="238">
        <v>0.60970000000000002</v>
      </c>
      <c r="CE25" s="238">
        <v>0.66739999999999999</v>
      </c>
      <c r="CF25" s="238">
        <v>0.66549999999999998</v>
      </c>
      <c r="CG25" s="238">
        <v>0.69699999999999995</v>
      </c>
      <c r="CH25" s="238">
        <v>0.72319999999999995</v>
      </c>
      <c r="CI25" s="238">
        <v>0.7248</v>
      </c>
      <c r="CJ25" s="238">
        <v>0.78369999999999995</v>
      </c>
      <c r="CK25" s="238">
        <v>0.87350000000000005</v>
      </c>
      <c r="CL25" s="238">
        <v>0.81510000000000005</v>
      </c>
      <c r="CM25" s="238">
        <v>0.86550000000000005</v>
      </c>
      <c r="CN25" s="238">
        <v>0.8448</v>
      </c>
      <c r="CO25" s="238">
        <v>0.92410000000000003</v>
      </c>
      <c r="CP25" s="238">
        <v>0.9929</v>
      </c>
      <c r="CQ25" s="238">
        <v>1.0817000000000001</v>
      </c>
      <c r="CR25" s="238">
        <v>1.0508</v>
      </c>
      <c r="CS25" s="238">
        <v>1.0484</v>
      </c>
      <c r="CT25" s="238">
        <v>1.0630999999999999</v>
      </c>
      <c r="CU25" s="238">
        <v>1.1009</v>
      </c>
      <c r="CV25" s="238">
        <v>1.0835999999999999</v>
      </c>
      <c r="CW25" s="238">
        <v>0.96909999999999996</v>
      </c>
      <c r="CX25" s="238">
        <v>0.93969999999999998</v>
      </c>
      <c r="CY25" s="238">
        <v>0.97889999999999999</v>
      </c>
      <c r="CZ25" s="238">
        <v>0.874</v>
      </c>
      <c r="DA25" s="238">
        <v>0.88190000000000002</v>
      </c>
      <c r="DB25" s="238">
        <v>0.88229999999999997</v>
      </c>
      <c r="DC25" s="238">
        <v>0.88390000000000002</v>
      </c>
      <c r="DD25" s="238">
        <v>0.86619999999999997</v>
      </c>
      <c r="DE25" s="238">
        <v>0.92490000000000006</v>
      </c>
      <c r="DF25" s="238">
        <v>0.88749999999999996</v>
      </c>
      <c r="DG25" s="238">
        <v>0.85150000000000003</v>
      </c>
      <c r="DH25" s="238">
        <v>0.84399999999999997</v>
      </c>
      <c r="DI25" s="238">
        <v>0.86280000000000001</v>
      </c>
      <c r="DJ25" s="238">
        <v>0.87080000000000002</v>
      </c>
      <c r="DK25" s="238">
        <v>0.8831</v>
      </c>
      <c r="DL25" s="238">
        <v>0.90080000000000005</v>
      </c>
      <c r="DM25" s="238">
        <v>0.85250000000000004</v>
      </c>
      <c r="DN25" s="238">
        <v>0.8569</v>
      </c>
      <c r="DO25" s="238">
        <v>0.86270000000000002</v>
      </c>
      <c r="DP25" s="238">
        <v>0.89229999999999998</v>
      </c>
      <c r="DQ25" s="238">
        <v>0.88819999999999999</v>
      </c>
      <c r="DR25" s="238">
        <v>0.90059999999999996</v>
      </c>
      <c r="DS25" s="238">
        <v>0.86129999999999995</v>
      </c>
      <c r="DT25" s="238">
        <v>0.88265000000000016</v>
      </c>
      <c r="DU25" s="238">
        <v>0.94779999999999998</v>
      </c>
      <c r="DV25" s="238">
        <v>1.0175000000000001</v>
      </c>
      <c r="DW25" s="238">
        <v>1.0498000000000001</v>
      </c>
      <c r="DX25" s="238">
        <v>1.0224</v>
      </c>
      <c r="DY25" s="238">
        <v>1.1258999999999999</v>
      </c>
      <c r="DZ25" s="238">
        <v>1.0902000000000001</v>
      </c>
      <c r="EA25" s="238">
        <v>1.0122</v>
      </c>
      <c r="EB25" s="238">
        <v>1.052</v>
      </c>
      <c r="EC25" s="238">
        <v>1.0549999999999999</v>
      </c>
      <c r="ED25" s="238">
        <v>0.99439999999999995</v>
      </c>
      <c r="EE25" s="238">
        <v>1.0179</v>
      </c>
      <c r="EF25" s="238">
        <v>1.0609999999999999</v>
      </c>
      <c r="EG25" s="238">
        <v>1.0742</v>
      </c>
      <c r="EH25" s="238">
        <v>1.0729</v>
      </c>
      <c r="EI25" s="238">
        <v>1.0434000000000001</v>
      </c>
      <c r="EJ25" s="238">
        <v>1.0250999999999999</v>
      </c>
      <c r="EK25" s="238">
        <v>1.1268</v>
      </c>
      <c r="EL25" s="238">
        <v>1.1337999999999999</v>
      </c>
      <c r="EM25" s="238">
        <v>1.0902000000000001</v>
      </c>
      <c r="EN25" s="238">
        <v>1.1500999999999999</v>
      </c>
      <c r="EO25" s="238">
        <v>1.0973999999999999</v>
      </c>
      <c r="EP25" s="238">
        <v>1.1625000000000001</v>
      </c>
      <c r="EQ25" s="238">
        <v>1.2250000000000001</v>
      </c>
      <c r="ER25" s="238">
        <v>1.4155</v>
      </c>
      <c r="ES25" s="238">
        <v>1.4776</v>
      </c>
      <c r="ET25" s="238">
        <v>1.4774</v>
      </c>
      <c r="EU25" s="238">
        <v>1.4910000000000001</v>
      </c>
      <c r="EV25" s="238">
        <v>1.4910000000000001</v>
      </c>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v>1.2999999999999999E-3</v>
      </c>
      <c r="GW25" s="238">
        <v>1.4E-3</v>
      </c>
      <c r="GX25" s="238">
        <v>1.4E-3</v>
      </c>
      <c r="GY25" s="238"/>
      <c r="GZ25" s="238"/>
      <c r="HA25" s="238"/>
      <c r="HB25" s="238"/>
      <c r="HC25" s="238"/>
      <c r="HD25" s="238"/>
      <c r="HE25" s="238"/>
      <c r="HF25" s="238"/>
      <c r="HG25" s="238"/>
      <c r="HH25" s="238"/>
      <c r="HI25" s="238"/>
      <c r="HJ25" s="238"/>
      <c r="HK25" s="238"/>
      <c r="HL25" s="238"/>
      <c r="HM25" s="238"/>
      <c r="HN25" s="238"/>
    </row>
    <row r="26" spans="1:222" s="48" customFormat="1" ht="15.65" hidden="1" customHeight="1">
      <c r="A26" s="479"/>
      <c r="B26" s="239" t="str">
        <f>Macro!D147</f>
        <v>Dirham - Médio</v>
      </c>
      <c r="C26" s="240"/>
      <c r="D26" s="241"/>
      <c r="E26" s="242"/>
      <c r="F26" s="242"/>
      <c r="G26" s="242">
        <v>0.238174</v>
      </c>
      <c r="H26" s="242">
        <v>0.23468600000000001</v>
      </c>
      <c r="I26" s="242">
        <v>0.23280200000000001</v>
      </c>
      <c r="J26" s="242">
        <v>0.23533699999999999</v>
      </c>
      <c r="K26" s="242">
        <v>0.26339400000000002</v>
      </c>
      <c r="L26" s="242">
        <v>0.31796999999999997</v>
      </c>
      <c r="M26" s="242">
        <v>0.33187100000000003</v>
      </c>
      <c r="N26" s="242">
        <v>0.34996300000000002</v>
      </c>
      <c r="O26" s="242">
        <v>0.33745842857142855</v>
      </c>
      <c r="P26" s="242">
        <v>0.3383302222222222</v>
      </c>
      <c r="Q26" s="242">
        <v>0.338447</v>
      </c>
      <c r="R26" s="242">
        <v>0.32288099999999997</v>
      </c>
      <c r="S26" s="242">
        <v>0.301979</v>
      </c>
      <c r="T26" s="242">
        <v>0.28644799999999998</v>
      </c>
      <c r="U26" s="242">
        <v>0.28289999999999998</v>
      </c>
      <c r="V26" s="242">
        <v>0.270063</v>
      </c>
      <c r="W26" s="242">
        <v>0.26650800000000002</v>
      </c>
      <c r="X26" s="242">
        <v>0.25463200000000002</v>
      </c>
      <c r="Y26" s="242">
        <v>0.252832</v>
      </c>
      <c r="Z26" s="242">
        <v>0.256355</v>
      </c>
      <c r="AA26" s="242">
        <v>0.26069700000000001</v>
      </c>
      <c r="AB26" s="242">
        <v>0.26970499999999997</v>
      </c>
      <c r="AC26" s="242">
        <v>0.26161099999999998</v>
      </c>
      <c r="AD26" s="242">
        <v>0.25734499999999999</v>
      </c>
      <c r="AE26" s="242">
        <v>0.26555699999999999</v>
      </c>
      <c r="AF26" s="242">
        <v>0.26495200000000002</v>
      </c>
      <c r="AG26" s="242">
        <v>0.26115500000000003</v>
      </c>
      <c r="AH26" s="242">
        <v>0.259241</v>
      </c>
      <c r="AI26" s="242">
        <v>0.25506200000000001</v>
      </c>
      <c r="AJ26" s="242">
        <v>0.25253999999999999</v>
      </c>
      <c r="AK26" s="242">
        <v>0.25757999999999998</v>
      </c>
      <c r="AL26" s="242">
        <v>0.25473000000000001</v>
      </c>
      <c r="AM26" s="242"/>
      <c r="AN26" s="242"/>
      <c r="AO26" s="242"/>
      <c r="AP26" s="242"/>
      <c r="AQ26" s="242"/>
      <c r="AR26" s="242"/>
      <c r="AS26" s="242"/>
      <c r="AT26" s="242"/>
      <c r="AU26" s="242"/>
      <c r="AV26" s="242"/>
      <c r="AW26" s="242">
        <v>0.21957999999999997</v>
      </c>
      <c r="AX26" s="242"/>
      <c r="AY26" s="242"/>
      <c r="AZ26" s="242"/>
      <c r="BA26" s="242"/>
      <c r="BB26" s="242"/>
      <c r="BC26" s="242"/>
      <c r="BD26" s="242"/>
      <c r="BE26" s="242">
        <v>0.55237272727272735</v>
      </c>
      <c r="BF26" s="242">
        <v>0.55255652173913061</v>
      </c>
      <c r="BG26" s="242">
        <v>0.55218947368421056</v>
      </c>
      <c r="BH26" s="242">
        <v>0.55265454545454551</v>
      </c>
      <c r="BI26" s="242">
        <v>0.56298500000000007</v>
      </c>
      <c r="BJ26" s="242">
        <v>0.56574000000000013</v>
      </c>
      <c r="BK26" s="242">
        <v>0.55299545454545462</v>
      </c>
      <c r="BL26" s="242">
        <v>0.53725000000000012</v>
      </c>
      <c r="BM26" s="242">
        <v>0.53986000000000001</v>
      </c>
      <c r="BN26" s="242" t="e">
        <f>#REF!</f>
        <v>#REF!</v>
      </c>
      <c r="BO26" s="242">
        <v>0.55406666666666671</v>
      </c>
      <c r="BP26" s="242">
        <v>0.59164499999999998</v>
      </c>
      <c r="BQ26" s="242">
        <v>0.61319130434782598</v>
      </c>
      <c r="BR26" s="242">
        <v>0.6376909090909092</v>
      </c>
      <c r="BS26" s="242">
        <v>0.6181619047619048</v>
      </c>
      <c r="BT26" s="242">
        <v>0.59590000000000021</v>
      </c>
      <c r="BU26" s="242">
        <v>0.62495500000000015</v>
      </c>
      <c r="BV26" s="242">
        <v>0.63859523809523799</v>
      </c>
      <c r="BW26" s="242">
        <v>0.64861363636363623</v>
      </c>
      <c r="BX26" s="242">
        <v>0.64901500000000001</v>
      </c>
      <c r="BY26" s="242">
        <v>0.63331578947368417</v>
      </c>
      <c r="BZ26" s="242">
        <v>0.60789499999999996</v>
      </c>
      <c r="CA26" s="242">
        <v>0.60467142857142864</v>
      </c>
      <c r="CB26" s="242">
        <v>0.60863</v>
      </c>
      <c r="CC26" s="242">
        <v>0.60567391304347828</v>
      </c>
      <c r="CD26" s="242">
        <v>0.6174857142857143</v>
      </c>
      <c r="CE26" s="242">
        <v>0.63516363636363637</v>
      </c>
      <c r="CF26" s="242">
        <v>0.66657391304347824</v>
      </c>
      <c r="CG26" s="242">
        <v>0.69382500000000003</v>
      </c>
      <c r="CH26" s="242">
        <v>0.71859090909090906</v>
      </c>
      <c r="CI26" s="242">
        <v>0.71718095238095225</v>
      </c>
      <c r="CJ26" s="242">
        <v>0.76680555555555552</v>
      </c>
      <c r="CK26" s="242">
        <v>0.8547863636363634</v>
      </c>
      <c r="CL26" s="242">
        <v>0.8285499999999999</v>
      </c>
      <c r="CM26" s="242">
        <v>0.83359000000000005</v>
      </c>
      <c r="CN26" s="242">
        <v>0.84724761904761914</v>
      </c>
      <c r="CO26" s="242">
        <v>0.87756956521739116</v>
      </c>
      <c r="CP26" s="242">
        <v>0.95686190476190469</v>
      </c>
      <c r="CQ26" s="242">
        <v>1.0637380952380953</v>
      </c>
      <c r="CR26" s="242">
        <v>1.0565190476190476</v>
      </c>
      <c r="CS26" s="242">
        <v>1.0282950000000004</v>
      </c>
      <c r="CT26" s="242">
        <v>1.0540681818181818</v>
      </c>
      <c r="CU26" s="242">
        <v>1.1034600000000001</v>
      </c>
      <c r="CV26" s="242">
        <v>1.0819947368421052</v>
      </c>
      <c r="CW26" s="242">
        <v>1.0085363636363636</v>
      </c>
      <c r="CX26" s="242">
        <v>0.97091499999999997</v>
      </c>
      <c r="CY26" s="242">
        <v>0.96366190476190483</v>
      </c>
      <c r="CZ26" s="242">
        <v>0.93244090909090893</v>
      </c>
      <c r="DA26" s="242">
        <v>0.89185238095238106</v>
      </c>
      <c r="DB26" s="242">
        <v>0.8739347826086955</v>
      </c>
      <c r="DC26" s="242">
        <v>0.88665238095238108</v>
      </c>
      <c r="DD26" s="242">
        <v>0.86746999999999996</v>
      </c>
      <c r="DE26" s="242">
        <v>0.909995</v>
      </c>
      <c r="DF26" s="242">
        <v>0.91281818181818164</v>
      </c>
      <c r="DG26" s="242">
        <v>0.87039999999999995</v>
      </c>
      <c r="DH26" s="242">
        <v>0.84525555555555554</v>
      </c>
      <c r="DI26" s="242">
        <v>0.85175217391304325</v>
      </c>
      <c r="DJ26" s="242">
        <v>0.85393888888888902</v>
      </c>
      <c r="DK26" s="242">
        <v>0.87389545454545503</v>
      </c>
      <c r="DL26" s="242">
        <v>0.89728571428571424</v>
      </c>
      <c r="DM26" s="242">
        <v>0.87295714285714276</v>
      </c>
      <c r="DN26" s="242">
        <v>0.85795217391304335</v>
      </c>
      <c r="DO26" s="242">
        <v>0.85353500000000015</v>
      </c>
      <c r="DP26" s="242">
        <v>0.86893809523809518</v>
      </c>
      <c r="DQ26" s="242">
        <v>0.88749999999999996</v>
      </c>
      <c r="DR26" s="242">
        <v>0.89643000000000017</v>
      </c>
      <c r="DS26" s="242">
        <v>0.87423636363636381</v>
      </c>
      <c r="DT26" s="242">
        <v>0.88349999999999995</v>
      </c>
      <c r="DU26" s="242">
        <v>0.92778095238095237</v>
      </c>
      <c r="DV26" s="242">
        <v>0.99000000000000032</v>
      </c>
      <c r="DW26" s="242">
        <v>1.0273380952380953</v>
      </c>
      <c r="DX26" s="242">
        <v>1.0424681818181818</v>
      </c>
      <c r="DY26" s="242">
        <v>1.0699521739130438</v>
      </c>
      <c r="DZ26" s="242">
        <v>1.1208578947368419</v>
      </c>
      <c r="EA26" s="242">
        <v>1.0233318181818183</v>
      </c>
      <c r="EB26" s="242">
        <v>1.03102</v>
      </c>
      <c r="EC26" s="242">
        <v>1.0578149999999999</v>
      </c>
      <c r="ED26" s="242">
        <v>1.0187590909090909</v>
      </c>
      <c r="EE26" s="242">
        <v>1.0138449999999999</v>
      </c>
      <c r="EF26" s="242">
        <v>1.0473000000000003</v>
      </c>
      <c r="EG26" s="242">
        <v>1.0608142857142857</v>
      </c>
      <c r="EH26" s="242">
        <v>1.0894954545454547</v>
      </c>
      <c r="EI26" s="242">
        <v>1.050642105263158</v>
      </c>
      <c r="EJ26" s="242">
        <v>1.0290086956521738</v>
      </c>
      <c r="EK26" s="242">
        <v>1.094531818181818</v>
      </c>
      <c r="EL26" s="242">
        <v>1.1221571428571431</v>
      </c>
      <c r="EM26" s="242">
        <v>1.1127739130434782</v>
      </c>
      <c r="EN26" s="242">
        <v>1.1313949999999999</v>
      </c>
      <c r="EO26" s="242">
        <v>1.1189095238095237</v>
      </c>
      <c r="EP26" s="242">
        <v>1.1297863636363636</v>
      </c>
      <c r="EQ26" s="242">
        <v>1.1819388888888891</v>
      </c>
      <c r="ER26" s="242">
        <v>1.3297409090909091</v>
      </c>
      <c r="ES26" s="242">
        <v>1.4499850000000003</v>
      </c>
      <c r="ET26" s="242">
        <v>1.5365299999999997</v>
      </c>
      <c r="EU26" s="242">
        <v>1.4148857142857145</v>
      </c>
      <c r="EV26" s="242">
        <v>1.4148857142857145</v>
      </c>
      <c r="EW26" s="242"/>
      <c r="EX26" s="242"/>
      <c r="EY26" s="242"/>
      <c r="EZ26" s="242"/>
      <c r="FA26" s="242"/>
      <c r="FB26" s="242"/>
      <c r="FC26" s="242"/>
      <c r="FD26" s="242"/>
      <c r="FE26" s="242"/>
      <c r="FF26" s="242"/>
      <c r="FG26" s="242"/>
      <c r="FH26" s="242"/>
      <c r="FI26" s="242"/>
      <c r="FJ26" s="242"/>
      <c r="FK26" s="242"/>
      <c r="FL26" s="242"/>
      <c r="FM26" s="242"/>
      <c r="FN26" s="242"/>
      <c r="FO26" s="242"/>
      <c r="FP26" s="242"/>
      <c r="FQ26" s="242"/>
      <c r="FR26" s="242"/>
      <c r="FS26" s="242"/>
      <c r="FT26" s="242"/>
      <c r="FU26" s="242"/>
      <c r="FV26" s="242"/>
      <c r="FW26" s="242"/>
      <c r="FX26" s="242"/>
      <c r="FY26" s="242"/>
      <c r="FZ26" s="242"/>
      <c r="GA26" s="242"/>
      <c r="GB26" s="242"/>
      <c r="GC26" s="242"/>
      <c r="GD26" s="242"/>
      <c r="GE26" s="242"/>
      <c r="GF26" s="242"/>
      <c r="GG26" s="242"/>
      <c r="GH26" s="242"/>
      <c r="GI26" s="242"/>
      <c r="GJ26" s="242"/>
      <c r="GK26" s="242"/>
      <c r="GL26" s="242"/>
      <c r="GM26" s="242"/>
      <c r="GN26" s="242"/>
      <c r="GO26" s="242"/>
      <c r="GP26" s="242"/>
      <c r="GQ26" s="242"/>
      <c r="GR26" s="242"/>
      <c r="GS26" s="242"/>
      <c r="GT26" s="242"/>
      <c r="GU26" s="242"/>
      <c r="GV26" s="242">
        <v>1.2999999999999999E-3</v>
      </c>
      <c r="GW26" s="242">
        <v>1.2999999999999999E-3</v>
      </c>
      <c r="GX26" s="242">
        <v>1.4E-3</v>
      </c>
      <c r="GY26" s="242"/>
      <c r="GZ26" s="242"/>
      <c r="HA26" s="242"/>
      <c r="HB26" s="242"/>
      <c r="HC26" s="242"/>
      <c r="HD26" s="242"/>
      <c r="HE26" s="242"/>
      <c r="HF26" s="242"/>
      <c r="HG26" s="242"/>
      <c r="HH26" s="242"/>
      <c r="HI26" s="242"/>
      <c r="HJ26" s="242"/>
      <c r="HK26" s="242"/>
      <c r="HL26" s="242"/>
      <c r="HM26" s="242"/>
      <c r="HN26" s="242"/>
    </row>
    <row r="27" spans="1:222" s="48" customFormat="1" ht="14.15" hidden="1" customHeight="1">
      <c r="A27" s="52"/>
      <c r="B27" s="243"/>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5"/>
      <c r="AC27" s="245"/>
      <c r="AD27" s="245"/>
      <c r="AE27" s="245"/>
      <c r="AF27" s="245"/>
      <c r="AG27" s="245"/>
      <c r="AH27" s="245"/>
      <c r="AI27" s="245"/>
      <c r="AJ27" s="245"/>
      <c r="AK27" s="245"/>
      <c r="AL27" s="245"/>
      <c r="AM27" s="245"/>
      <c r="AN27" s="245"/>
      <c r="AO27" s="245"/>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7"/>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c r="GE27" s="249"/>
      <c r="GF27" s="249"/>
      <c r="GG27" s="249"/>
      <c r="GH27" s="249"/>
      <c r="GI27" s="249"/>
      <c r="GJ27" s="249"/>
      <c r="GK27" s="249"/>
      <c r="GL27" s="249"/>
      <c r="GM27" s="249"/>
      <c r="GN27" s="249"/>
      <c r="GO27" s="249"/>
      <c r="GP27" s="249"/>
      <c r="GQ27" s="249"/>
      <c r="GR27" s="249"/>
      <c r="GS27" s="249"/>
      <c r="GT27" s="249"/>
      <c r="GU27" s="249"/>
      <c r="GV27" s="249"/>
      <c r="GW27" s="249"/>
      <c r="GX27" s="249"/>
      <c r="GY27" s="249"/>
      <c r="GZ27" s="249"/>
      <c r="HA27" s="249"/>
      <c r="HB27" s="249"/>
      <c r="HC27" s="249"/>
      <c r="HD27" s="249"/>
      <c r="HE27" s="249"/>
      <c r="HF27" s="249"/>
      <c r="HG27" s="249"/>
      <c r="HH27" s="249"/>
      <c r="HI27" s="249"/>
      <c r="HJ27" s="249"/>
      <c r="HK27" s="249"/>
      <c r="HL27" s="249"/>
      <c r="HM27" s="249"/>
      <c r="HN27" s="249"/>
    </row>
    <row r="28" spans="1:222" s="51" customFormat="1" ht="15.5">
      <c r="A28" s="478" t="str">
        <f>Macro!D129</f>
        <v>PERU</v>
      </c>
      <c r="B28" s="237" t="str">
        <f>Macro!D148</f>
        <v xml:space="preserve">Novo Sol - Venda </v>
      </c>
      <c r="C28" s="251"/>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52"/>
      <c r="DK28" s="252"/>
      <c r="DL28" s="252"/>
      <c r="DM28" s="252"/>
      <c r="DN28" s="252">
        <v>0.97140000000000004</v>
      </c>
      <c r="DO28" s="252">
        <v>0.97060000000000002</v>
      </c>
      <c r="DP28" s="252">
        <v>1.0088999999999999</v>
      </c>
      <c r="DQ28" s="252">
        <v>1.0095000000000001</v>
      </c>
      <c r="DR28" s="252">
        <v>1.0206999999999999</v>
      </c>
      <c r="DS28" s="252">
        <v>0.9839</v>
      </c>
      <c r="DT28" s="252">
        <v>0.99539999999999995</v>
      </c>
      <c r="DU28" s="252">
        <v>1.0701000000000001</v>
      </c>
      <c r="DV28" s="252">
        <v>1.1107476190476191</v>
      </c>
      <c r="DW28" s="252">
        <v>1.1778999999999999</v>
      </c>
      <c r="DX28" s="252">
        <v>1.1483000000000001</v>
      </c>
      <c r="DY28" s="252">
        <v>1.2517</v>
      </c>
      <c r="DZ28" s="252">
        <v>1.2142999999999999</v>
      </c>
      <c r="EA28" s="252">
        <v>1.1045</v>
      </c>
      <c r="EB28" s="252">
        <v>1.1427</v>
      </c>
      <c r="EC28" s="252">
        <v>1.1482000000000001</v>
      </c>
      <c r="ED28" s="252">
        <v>1.0907</v>
      </c>
      <c r="EE28" s="252">
        <v>1.1311</v>
      </c>
      <c r="EF28" s="252">
        <v>1.1732</v>
      </c>
      <c r="EG28" s="252">
        <v>1.1796428571428572</v>
      </c>
      <c r="EH28" s="252">
        <v>1.1698</v>
      </c>
      <c r="EI28" s="252">
        <v>1.1666000000000001</v>
      </c>
      <c r="EJ28" s="252">
        <v>1.1445000000000001</v>
      </c>
      <c r="EK28" s="252">
        <v>1.2205999999999999</v>
      </c>
      <c r="EL28" s="252">
        <v>1.2299</v>
      </c>
      <c r="EM28" s="252">
        <v>1.1972</v>
      </c>
      <c r="EN28" s="253">
        <v>1.2427999999999999</v>
      </c>
      <c r="EO28" s="253">
        <v>1.216</v>
      </c>
      <c r="EP28" s="253">
        <v>1.2650999999999999</v>
      </c>
      <c r="EQ28" s="253">
        <v>1.3025</v>
      </c>
      <c r="ER28" s="253">
        <v>1.5135000000000001</v>
      </c>
      <c r="ES28" s="253">
        <v>1.6055999999999999</v>
      </c>
      <c r="ET28" s="253">
        <v>1.5840000000000001</v>
      </c>
      <c r="EU28" s="253">
        <v>1.5468999999999999</v>
      </c>
      <c r="EV28" s="253">
        <v>1.5468999999999999</v>
      </c>
      <c r="EW28" s="253">
        <v>1.4754</v>
      </c>
      <c r="EX28" s="253">
        <v>1.5444</v>
      </c>
      <c r="EY28" s="253">
        <v>1.5673999999999999</v>
      </c>
      <c r="EZ28" s="253">
        <v>1.5968</v>
      </c>
      <c r="FA28" s="253">
        <v>1.4782</v>
      </c>
      <c r="FB28" s="253">
        <v>1.4388000000000001</v>
      </c>
      <c r="FC28" s="253">
        <v>1.5059</v>
      </c>
      <c r="FD28" s="253">
        <v>1.5157</v>
      </c>
      <c r="FE28" s="253">
        <v>1.5162</v>
      </c>
      <c r="FF28" s="253">
        <v>1.43</v>
      </c>
      <c r="FG28" s="253">
        <v>1.3705000000000001</v>
      </c>
      <c r="FH28" s="253">
        <v>1.3027</v>
      </c>
      <c r="FI28" s="253">
        <v>1.2642</v>
      </c>
      <c r="FJ28" s="253">
        <v>1.2638</v>
      </c>
      <c r="FK28" s="253">
        <v>1.3189</v>
      </c>
      <c r="FL28" s="253">
        <v>1.4157</v>
      </c>
      <c r="FM28" s="253">
        <v>1.3859999999999999</v>
      </c>
      <c r="FN28" s="253">
        <v>1.4013</v>
      </c>
      <c r="FO28" s="253">
        <v>1.3975</v>
      </c>
      <c r="FP28" s="253">
        <v>1.3525</v>
      </c>
      <c r="FQ28" s="253">
        <v>1.2769999999999999</v>
      </c>
      <c r="FR28" s="253">
        <v>1.2813000000000001</v>
      </c>
      <c r="FS28" s="253">
        <v>1.2849999999999999</v>
      </c>
      <c r="FT28" s="253">
        <v>1.3675999999999999</v>
      </c>
      <c r="FU28" s="253">
        <v>1.3236000000000001</v>
      </c>
      <c r="FV28" s="253">
        <v>1.3527</v>
      </c>
      <c r="FW28" s="253">
        <v>1.3586</v>
      </c>
      <c r="FX28" s="253">
        <v>1.3237000000000001</v>
      </c>
      <c r="FY28" s="253">
        <v>1.3819999999999999</v>
      </c>
      <c r="FZ28" s="253">
        <v>1.3783000000000001</v>
      </c>
      <c r="GA28" s="253">
        <v>1.3293999999999999</v>
      </c>
      <c r="GB28" s="253">
        <v>1.3724000000000001</v>
      </c>
      <c r="GC28" s="253">
        <v>1.3520000000000001</v>
      </c>
      <c r="GD28" s="253">
        <v>1.3474999999999999</v>
      </c>
      <c r="GE28" s="253">
        <v>1.3848</v>
      </c>
      <c r="GF28" s="253">
        <v>1.3291999999999999</v>
      </c>
      <c r="GG28" s="253">
        <v>1.3124</v>
      </c>
      <c r="GH28" s="253">
        <v>1.3317000000000001</v>
      </c>
      <c r="GI28" s="253">
        <v>1.3271999999999999</v>
      </c>
      <c r="GJ28" s="253">
        <v>1.3190999999999999</v>
      </c>
      <c r="GK28" s="253">
        <v>1.3223</v>
      </c>
      <c r="GL28" s="253">
        <v>1.3172999999999999</v>
      </c>
      <c r="GM28" s="253">
        <v>1.3027</v>
      </c>
      <c r="GN28" s="253">
        <v>1.3205</v>
      </c>
      <c r="GO28" s="253">
        <v>1.3441000000000001</v>
      </c>
      <c r="GP28" s="253">
        <v>1.3786</v>
      </c>
      <c r="GQ28" s="253">
        <v>1.4033</v>
      </c>
      <c r="GR28" s="253">
        <v>1.45</v>
      </c>
      <c r="GS28" s="253">
        <v>1.5257000000000001</v>
      </c>
      <c r="GT28" s="253">
        <v>1.5088999999999999</v>
      </c>
      <c r="GU28" s="253">
        <v>1.4711000000000001</v>
      </c>
      <c r="GV28" s="253">
        <v>6.8699999999999997E-2</v>
      </c>
      <c r="GW28" s="253">
        <v>7.1599999999999997E-2</v>
      </c>
      <c r="GX28" s="253">
        <v>7.2400000000000006E-2</v>
      </c>
      <c r="GY28" s="253">
        <v>1.5676000000000001</v>
      </c>
      <c r="GZ28" s="253">
        <v>1.5915999999999999</v>
      </c>
      <c r="HA28" s="253">
        <v>1.5657000000000001</v>
      </c>
      <c r="HB28" s="253">
        <v>1.5407999999999999</v>
      </c>
      <c r="HC28" s="253">
        <v>1.5755999999999999</v>
      </c>
      <c r="HD28" s="253">
        <v>1.5426</v>
      </c>
      <c r="HE28" s="253">
        <v>1.5604</v>
      </c>
      <c r="HF28" s="253">
        <v>1.5347999999999999</v>
      </c>
      <c r="HG28" s="253">
        <v>1.5346</v>
      </c>
      <c r="HH28" s="253">
        <v>1.5978000000000001</v>
      </c>
      <c r="HI28" s="253">
        <v>1.5883</v>
      </c>
      <c r="HJ28" s="253">
        <v>1.6365000000000001</v>
      </c>
      <c r="HK28" s="253">
        <v>1.5584</v>
      </c>
      <c r="HL28" s="253">
        <v>1.5345</v>
      </c>
      <c r="HM28" s="253">
        <v>1.4955000000000001</v>
      </c>
      <c r="HN28" s="253">
        <v>1.4192</v>
      </c>
    </row>
    <row r="29" spans="1:222" s="48" customFormat="1" ht="15.5">
      <c r="A29" s="478"/>
      <c r="B29" s="239" t="str">
        <f>Macro!D149</f>
        <v>Novo Sol - Médio</v>
      </c>
      <c r="C29" s="255"/>
      <c r="D29" s="241"/>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v>0.97243478260869565</v>
      </c>
      <c r="DO29" s="242">
        <v>0.96585500000000013</v>
      </c>
      <c r="DP29" s="242">
        <v>0.98195238095238091</v>
      </c>
      <c r="DQ29" s="242">
        <v>1.0059949999999998</v>
      </c>
      <c r="DR29" s="242">
        <v>1.0141149999999999</v>
      </c>
      <c r="DS29" s="242">
        <v>0.99856818181818174</v>
      </c>
      <c r="DT29" s="242">
        <v>0.99930555555555556</v>
      </c>
      <c r="DU29" s="242">
        <v>1.0552380952380953</v>
      </c>
      <c r="DV29" s="242">
        <v>1.1435</v>
      </c>
      <c r="DW29" s="242">
        <v>1.1539952380952383</v>
      </c>
      <c r="DX29" s="242">
        <v>1.1690499999999999</v>
      </c>
      <c r="DY29" s="242">
        <v>1.1947304347826084</v>
      </c>
      <c r="DZ29" s="242">
        <v>1.2439421052631581</v>
      </c>
      <c r="EA29" s="242">
        <v>1.1279409090909089</v>
      </c>
      <c r="EB29" s="242">
        <v>1.12246</v>
      </c>
      <c r="EC29" s="242">
        <v>1.1550599999999998</v>
      </c>
      <c r="ED29" s="242">
        <v>1.1190772727272729</v>
      </c>
      <c r="EE29" s="242">
        <v>1.12138</v>
      </c>
      <c r="EF29" s="242">
        <v>1.1646473684210525</v>
      </c>
      <c r="EG29" s="242">
        <v>1.1927000000000001</v>
      </c>
      <c r="EH29" s="242">
        <v>1.2015499999999995</v>
      </c>
      <c r="EI29" s="242">
        <v>1.1605000000000001</v>
      </c>
      <c r="EJ29" s="242">
        <v>1.1496999999999997</v>
      </c>
      <c r="EK29" s="242">
        <v>1.1900318181818184</v>
      </c>
      <c r="EL29" s="242">
        <v>1.2282809523809524</v>
      </c>
      <c r="EM29" s="242">
        <v>1.2166391304347826</v>
      </c>
      <c r="EN29" s="240">
        <v>1.23244</v>
      </c>
      <c r="EO29" s="240">
        <v>1.2254095238095237</v>
      </c>
      <c r="EP29" s="240">
        <v>1.2469863636363638</v>
      </c>
      <c r="EQ29" s="240">
        <v>1.2808499999999998</v>
      </c>
      <c r="ER29" s="240">
        <v>1.3994318181818179</v>
      </c>
      <c r="ES29" s="240">
        <v>1.5695749999999997</v>
      </c>
      <c r="ET29" s="240">
        <v>1.6503350000000006</v>
      </c>
      <c r="EU29" s="240">
        <v>1.4956619047619046</v>
      </c>
      <c r="EV29" s="240">
        <v>1.4956619047619046</v>
      </c>
      <c r="EW29" s="240">
        <v>1.5019086956521737</v>
      </c>
      <c r="EX29" s="240">
        <v>1.5325000000000002</v>
      </c>
      <c r="EY29" s="240">
        <v>1.5192571428571426</v>
      </c>
      <c r="EZ29" s="240">
        <v>1.5644714285714283</v>
      </c>
      <c r="FA29" s="240">
        <v>1.501895</v>
      </c>
      <c r="FB29" s="240">
        <v>1.4287545454545452</v>
      </c>
      <c r="FC29" s="240">
        <v>1.4782600000000001</v>
      </c>
      <c r="FD29" s="240">
        <v>1.486172222222222</v>
      </c>
      <c r="FE29" s="240">
        <v>1.5221913043478257</v>
      </c>
      <c r="FF29" s="240">
        <v>1.5044700000000002</v>
      </c>
      <c r="FG29" s="240">
        <v>1.4026142857142856</v>
      </c>
      <c r="FH29" s="240">
        <v>1.288</v>
      </c>
      <c r="FI29" s="240">
        <v>1.3104</v>
      </c>
      <c r="FJ29" s="240">
        <v>1.2868999999999999</v>
      </c>
      <c r="FK29" s="240">
        <v>1.2878000000000001</v>
      </c>
      <c r="FL29" s="240">
        <v>1.3812</v>
      </c>
      <c r="FM29" s="240">
        <v>1.3854</v>
      </c>
      <c r="FN29" s="240">
        <v>1.4009</v>
      </c>
      <c r="FO29" s="240">
        <v>1.4257000000000002</v>
      </c>
      <c r="FP29" s="240">
        <v>1.3725000000000001</v>
      </c>
      <c r="FQ29" s="240">
        <v>1.3303</v>
      </c>
      <c r="FR29" s="240">
        <v>1.2723</v>
      </c>
      <c r="FS29" s="240">
        <v>1.3191999999999999</v>
      </c>
      <c r="FT29" s="240">
        <v>1.3479000000000001</v>
      </c>
      <c r="FU29" s="240">
        <v>1.3783000000000001</v>
      </c>
      <c r="FV29" s="240">
        <v>1.3315999999999999</v>
      </c>
      <c r="FW29" s="240">
        <v>1.3469</v>
      </c>
      <c r="FX29" s="240">
        <v>1.3226</v>
      </c>
      <c r="FY29" s="240">
        <v>1.3633999999999999</v>
      </c>
      <c r="FZ29" s="240">
        <v>1.3727</v>
      </c>
      <c r="GA29" s="240">
        <v>1.3612</v>
      </c>
      <c r="GB29" s="240">
        <v>1.3496999999999999</v>
      </c>
      <c r="GC29" s="240">
        <v>1.3802000000000001</v>
      </c>
      <c r="GD29" s="240">
        <v>1.3351999999999999</v>
      </c>
      <c r="GE29" s="240">
        <v>1.3532</v>
      </c>
      <c r="GF29" s="240">
        <v>1.3312999999999999</v>
      </c>
      <c r="GG29" s="240">
        <v>1.3341000000000001</v>
      </c>
      <c r="GH29" s="240">
        <v>1.3270999999999999</v>
      </c>
      <c r="GI29" s="240">
        <v>1.3246</v>
      </c>
      <c r="GJ29" s="240">
        <v>1.3181</v>
      </c>
      <c r="GK29" s="240">
        <v>1.3028999999999999</v>
      </c>
      <c r="GL29" s="240">
        <v>1.3138000000000001</v>
      </c>
      <c r="GM29" s="240">
        <v>1.3159000000000001</v>
      </c>
      <c r="GN29" s="240">
        <v>1.2988</v>
      </c>
      <c r="GO29" s="240">
        <v>1.3431999999999999</v>
      </c>
      <c r="GP29" s="240">
        <v>1.3816999999999999</v>
      </c>
      <c r="GQ29" s="240">
        <v>1.3768</v>
      </c>
      <c r="GR29" s="240">
        <v>1.4265000000000001</v>
      </c>
      <c r="GS29" s="240">
        <v>1.4745999999999999</v>
      </c>
      <c r="GT29" s="240">
        <v>1.4847999999999999</v>
      </c>
      <c r="GU29" s="240">
        <v>1.4710000000000001</v>
      </c>
      <c r="GV29" s="240">
        <v>6.6900000000000001E-2</v>
      </c>
      <c r="GW29" s="240">
        <v>6.8900000000000003E-2</v>
      </c>
      <c r="GX29" s="240">
        <v>7.1800000000000003E-2</v>
      </c>
      <c r="GY29" s="240">
        <v>1.6080000000000001</v>
      </c>
      <c r="GZ29" s="240">
        <v>1.5607</v>
      </c>
      <c r="HA29" s="240">
        <v>1.5763</v>
      </c>
      <c r="HB29" s="240">
        <v>1.5640000000000001</v>
      </c>
      <c r="HC29" s="240">
        <v>1.5495000000000001</v>
      </c>
      <c r="HD29" s="240">
        <v>1.5398000000000001</v>
      </c>
      <c r="HE29" s="240">
        <v>1.5548999999999999</v>
      </c>
      <c r="HF29" s="240">
        <v>1.5409999999999999</v>
      </c>
      <c r="HG29" s="240">
        <v>1.5330999999999999</v>
      </c>
      <c r="HH29" s="240">
        <v>1.5784</v>
      </c>
      <c r="HI29" s="240">
        <v>1.5842000000000001</v>
      </c>
      <c r="HJ29" s="240">
        <v>1.6207</v>
      </c>
      <c r="HK29" s="240">
        <v>1.5907</v>
      </c>
      <c r="HL29" s="240">
        <v>1.5489999999999999</v>
      </c>
      <c r="HM29" s="240">
        <v>1.5172000000000001</v>
      </c>
      <c r="HN29" s="240">
        <v>1.4622999999999999</v>
      </c>
    </row>
    <row r="30" spans="1:222" s="48" customFormat="1" ht="14">
      <c r="A30" s="52"/>
      <c r="B30" s="243"/>
      <c r="C30" s="256"/>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c r="DQ30" s="258"/>
      <c r="DR30" s="258"/>
      <c r="DS30" s="258"/>
      <c r="DT30" s="258"/>
      <c r="DU30" s="258"/>
      <c r="DV30" s="258"/>
      <c r="DW30" s="258"/>
      <c r="DX30" s="258"/>
      <c r="DY30" s="258"/>
      <c r="DZ30" s="258"/>
      <c r="EA30" s="258"/>
      <c r="EB30" s="258"/>
      <c r="EC30" s="259"/>
      <c r="ED30" s="258"/>
      <c r="EE30" s="258"/>
      <c r="EF30" s="258"/>
      <c r="EG30" s="258"/>
      <c r="EH30" s="258"/>
      <c r="EI30" s="258"/>
      <c r="EJ30" s="258"/>
      <c r="EK30" s="258"/>
      <c r="EL30" s="258"/>
      <c r="EM30" s="258"/>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c r="FS30" s="260"/>
      <c r="FT30" s="260"/>
      <c r="FU30" s="260"/>
      <c r="FV30" s="260"/>
      <c r="FW30" s="260"/>
      <c r="FX30" s="260"/>
      <c r="FY30" s="260"/>
      <c r="FZ30" s="260"/>
      <c r="GA30" s="260"/>
      <c r="GB30" s="260"/>
      <c r="GC30" s="260"/>
      <c r="GD30" s="260"/>
      <c r="GE30" s="260"/>
      <c r="GF30" s="260"/>
      <c r="GG30" s="260"/>
      <c r="GH30" s="260"/>
      <c r="GI30" s="260"/>
      <c r="GJ30" s="260"/>
      <c r="GK30" s="260"/>
      <c r="GL30" s="260"/>
      <c r="GM30" s="260"/>
      <c r="GN30" s="260"/>
      <c r="GO30" s="260"/>
      <c r="GP30" s="260"/>
      <c r="GQ30" s="260"/>
      <c r="GR30" s="260"/>
      <c r="GS30" s="260"/>
      <c r="GT30" s="260"/>
      <c r="GU30" s="260"/>
      <c r="GV30" s="260"/>
      <c r="GW30" s="260"/>
      <c r="GX30" s="260"/>
      <c r="GY30" s="260"/>
      <c r="GZ30" s="260"/>
      <c r="HA30" s="260"/>
      <c r="HB30" s="260"/>
      <c r="HC30" s="260"/>
      <c r="HD30" s="260"/>
      <c r="HE30" s="260"/>
      <c r="HF30" s="260"/>
      <c r="HG30" s="260"/>
      <c r="HH30" s="260"/>
      <c r="HI30" s="260"/>
      <c r="HJ30" s="260"/>
      <c r="HK30" s="260"/>
      <c r="HL30" s="260"/>
      <c r="HM30" s="260"/>
      <c r="HN30" s="260"/>
    </row>
    <row r="31" spans="1:222" s="51" customFormat="1" ht="15.5">
      <c r="A31" s="478" t="str">
        <f>Macro!D130</f>
        <v>COLOMBIA</v>
      </c>
      <c r="B31" s="237" t="str">
        <f>Macro!D150</f>
        <v xml:space="preserve">Peso/Colombia - Venda </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v>1.109E-3</v>
      </c>
      <c r="DS31" s="238">
        <v>1.1217727272727273E-3</v>
      </c>
      <c r="DT31" s="238">
        <v>1.1365000000000001E-3</v>
      </c>
      <c r="DU31" s="238">
        <v>1.2390000000000001E-3</v>
      </c>
      <c r="DV31" s="238">
        <v>1.3010000000000001E-3</v>
      </c>
      <c r="DW31" s="238">
        <v>1.32E-3</v>
      </c>
      <c r="DX31" s="238">
        <v>1.302E-3</v>
      </c>
      <c r="DY31" s="238">
        <v>1.348E-3</v>
      </c>
      <c r="DZ31" s="238">
        <v>1.353E-3</v>
      </c>
      <c r="EA31" s="238">
        <v>1.155E-3</v>
      </c>
      <c r="EB31" s="238">
        <v>1.194E-3</v>
      </c>
      <c r="EC31" s="238">
        <v>1.194E-3</v>
      </c>
      <c r="ED31" s="238">
        <v>1.173E-3</v>
      </c>
      <c r="EE31" s="238">
        <v>1.2149999999999999E-3</v>
      </c>
      <c r="EF31" s="238">
        <v>1.224E-3</v>
      </c>
      <c r="EG31" s="238">
        <v>1.2199999999999999E-3</v>
      </c>
      <c r="EH31" s="238">
        <v>1.1689999999999999E-3</v>
      </c>
      <c r="EI31" s="238">
        <v>1.1950000000000001E-3</v>
      </c>
      <c r="EJ31" s="238">
        <v>1.1440000000000001E-3</v>
      </c>
      <c r="EK31" s="238">
        <v>1.2080000000000001E-3</v>
      </c>
      <c r="EL31" s="238">
        <v>1.1969999999999999E-3</v>
      </c>
      <c r="EM31" s="238">
        <v>1.186E-3</v>
      </c>
      <c r="EN31" s="238">
        <v>1.199E-3</v>
      </c>
      <c r="EO31" s="238">
        <v>1.2290000000000001E-3</v>
      </c>
      <c r="EP31" s="238">
        <v>1.2470000000000001E-3</v>
      </c>
      <c r="EQ31" s="238">
        <v>1.2689999999999999E-3</v>
      </c>
      <c r="ER31" s="238">
        <v>1.284E-3</v>
      </c>
      <c r="ES31" s="238">
        <v>1.3810000000000001E-3</v>
      </c>
      <c r="ET31" s="238">
        <v>1.462E-3</v>
      </c>
      <c r="EU31" s="238">
        <v>1.4630000000000001E-3</v>
      </c>
      <c r="EV31" s="238">
        <v>1.4630000000000001E-3</v>
      </c>
      <c r="EW31" s="238">
        <v>1.3940000000000001E-3</v>
      </c>
      <c r="EX31" s="238">
        <v>1.4630000000000001E-3</v>
      </c>
      <c r="EY31" s="238">
        <v>1.467E-3</v>
      </c>
      <c r="EZ31" s="238">
        <v>1.498E-3</v>
      </c>
      <c r="FA31" s="238">
        <v>1.488E-3</v>
      </c>
      <c r="FB31" s="238">
        <v>1.523E-3</v>
      </c>
      <c r="FC31" s="238">
        <v>1.5380000000000001E-3</v>
      </c>
      <c r="FD31" s="238">
        <v>1.5299999999999999E-3</v>
      </c>
      <c r="FE31" s="238">
        <v>1.5510000000000001E-3</v>
      </c>
      <c r="FF31" s="238">
        <v>1.4430000000000001E-3</v>
      </c>
      <c r="FG31" s="238">
        <v>1.4120000000000001E-3</v>
      </c>
      <c r="FH31" s="238">
        <v>1.33E-3</v>
      </c>
      <c r="FI31" s="238">
        <v>1.2999999999999999E-3</v>
      </c>
      <c r="FJ31" s="238">
        <v>1.4E-3</v>
      </c>
      <c r="FK31" s="238">
        <v>1.4E-3</v>
      </c>
      <c r="FL31" s="238">
        <v>1.5E-3</v>
      </c>
      <c r="FM31" s="238">
        <v>1.4E-3</v>
      </c>
      <c r="FN31" s="238">
        <v>1.4E-3</v>
      </c>
      <c r="FO31" s="238">
        <v>1.4E-3</v>
      </c>
      <c r="FP31" s="238">
        <v>1.2999999999999999E-3</v>
      </c>
      <c r="FQ31" s="238">
        <v>1.2999999999999999E-3</v>
      </c>
      <c r="FR31" s="238">
        <v>1.1999999999999999E-3</v>
      </c>
      <c r="FS31" s="238">
        <v>1.2999999999999999E-3</v>
      </c>
      <c r="FT31" s="238">
        <v>1.2999999999999999E-3</v>
      </c>
      <c r="FU31" s="238">
        <v>1.1999999999999999E-3</v>
      </c>
      <c r="FV31" s="238">
        <v>1.1999999999999999E-3</v>
      </c>
      <c r="FW31" s="238">
        <v>1.1000000000000001E-3</v>
      </c>
      <c r="FX31" s="238">
        <v>1.1000000000000001E-3</v>
      </c>
      <c r="FY31" s="238">
        <v>1.1000000000000001E-3</v>
      </c>
      <c r="FZ31" s="238">
        <v>1.1000000000000001E-3</v>
      </c>
      <c r="GA31" s="238">
        <v>1.1000000000000001E-3</v>
      </c>
      <c r="GB31" s="238">
        <v>1.1000000000000001E-3</v>
      </c>
      <c r="GC31" s="238">
        <v>1.1000000000000001E-3</v>
      </c>
      <c r="GD31" s="238">
        <v>1.1000000000000001E-3</v>
      </c>
      <c r="GE31" s="238">
        <v>1.1000000000000001E-3</v>
      </c>
      <c r="GF31" s="238">
        <v>1.1999999999999999E-3</v>
      </c>
      <c r="GG31" s="238">
        <v>1.1999999999999999E-3</v>
      </c>
      <c r="GH31" s="238">
        <v>1.1999999999999999E-3</v>
      </c>
      <c r="GI31" s="238">
        <v>1.1999999999999999E-3</v>
      </c>
      <c r="GJ31" s="238">
        <v>1.1999999999999999E-3</v>
      </c>
      <c r="GK31" s="238">
        <v>1.1999999999999999E-3</v>
      </c>
      <c r="GL31" s="238">
        <v>1.25E-3</v>
      </c>
      <c r="GM31" s="238">
        <v>1.2999999999999999E-3</v>
      </c>
      <c r="GN31" s="238">
        <v>1.2999999999999999E-3</v>
      </c>
      <c r="GO31" s="238">
        <v>1.2999999999999999E-3</v>
      </c>
      <c r="GP31" s="238">
        <v>1.2999999999999999E-3</v>
      </c>
      <c r="GQ31" s="238">
        <v>1.4E-3</v>
      </c>
      <c r="GR31" s="238">
        <v>1.2999999999999999E-3</v>
      </c>
      <c r="GS31" s="238">
        <v>1.4E-3</v>
      </c>
      <c r="GT31" s="238">
        <v>1.4E-3</v>
      </c>
      <c r="GU31" s="238">
        <v>1.2999999999999999E-3</v>
      </c>
      <c r="GV31" s="238">
        <v>7.4280999999999997</v>
      </c>
      <c r="GW31" s="238">
        <v>7.6946000000000003</v>
      </c>
      <c r="GX31" s="238">
        <v>7.7619999999999996</v>
      </c>
      <c r="GY31" s="238">
        <v>1.4E-3</v>
      </c>
      <c r="GZ31" s="238">
        <v>1.4E-3</v>
      </c>
      <c r="HA31" s="238">
        <v>1.4E-3</v>
      </c>
      <c r="HB31" s="238">
        <v>1.2999999999999999E-3</v>
      </c>
      <c r="HC31" s="238">
        <v>1.4E-3</v>
      </c>
      <c r="HD31" s="238">
        <v>1.2999999999999999E-3</v>
      </c>
      <c r="HE31" s="238">
        <v>1.2999999999999999E-3</v>
      </c>
      <c r="HF31" s="238">
        <v>1.2999999999999999E-3</v>
      </c>
      <c r="HG31" s="238">
        <v>1.4E-3</v>
      </c>
      <c r="HH31" s="238">
        <v>1.4E-3</v>
      </c>
      <c r="HI31" s="238">
        <v>1.4E-3</v>
      </c>
      <c r="HJ31" s="238">
        <v>1.5E-3</v>
      </c>
      <c r="HK31" s="238">
        <v>1.4E-3</v>
      </c>
      <c r="HL31" s="238">
        <v>1.4E-3</v>
      </c>
      <c r="HM31" s="238">
        <v>1.4E-3</v>
      </c>
      <c r="HN31" s="238">
        <v>1.4E-3</v>
      </c>
    </row>
    <row r="32" spans="1:222" s="58" customFormat="1" ht="15.5">
      <c r="A32" s="478"/>
      <c r="B32" s="239" t="str">
        <f>Macro!D151</f>
        <v>Peso/Colombia - Médio</v>
      </c>
      <c r="C32" s="240"/>
      <c r="D32" s="241"/>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v>1.1002999999999998E-3</v>
      </c>
      <c r="DS32" s="242">
        <v>1.116E-3</v>
      </c>
      <c r="DT32" s="242">
        <v>1.1310000000000001E-3</v>
      </c>
      <c r="DU32" s="242">
        <v>1.2314285714285713E-3</v>
      </c>
      <c r="DV32" s="242">
        <v>1.2705714285714286E-3</v>
      </c>
      <c r="DW32" s="242">
        <v>1.3054285714285715E-3</v>
      </c>
      <c r="DX32" s="242">
        <v>1.3280000000000002E-3</v>
      </c>
      <c r="DY32" s="242">
        <v>1.3250434782608696E-3</v>
      </c>
      <c r="DZ32" s="242">
        <v>1.3591578947368425E-3</v>
      </c>
      <c r="EA32" s="242">
        <v>1.2164999999999997E-3</v>
      </c>
      <c r="EB32" s="242">
        <v>1.1849000000000002E-3</v>
      </c>
      <c r="EC32" s="242">
        <v>1.2101E-3</v>
      </c>
      <c r="ED32" s="242">
        <v>1.1855909090909091E-3</v>
      </c>
      <c r="EE32" s="242">
        <v>1.1971500000000001E-3</v>
      </c>
      <c r="EF32" s="242">
        <v>1.2275263157894738E-3</v>
      </c>
      <c r="EG32" s="242">
        <v>1.2342380952380955E-3</v>
      </c>
      <c r="EH32" s="242">
        <v>1.2070454545454546E-3</v>
      </c>
      <c r="EI32" s="242">
        <v>1.1875263157894737E-3</v>
      </c>
      <c r="EJ32" s="242">
        <v>1.1774347826086959E-3</v>
      </c>
      <c r="EK32" s="242">
        <v>1.1759999999999997E-3</v>
      </c>
      <c r="EL32" s="242">
        <v>1.2116666666666667E-3</v>
      </c>
      <c r="EM32" s="242">
        <v>1.191695652173913E-3</v>
      </c>
      <c r="EN32" s="242">
        <v>1.2187999999999997E-3</v>
      </c>
      <c r="EO32" s="242">
        <v>1.2204285714285715E-3</v>
      </c>
      <c r="EP32" s="242">
        <v>1.2494090909090912E-3</v>
      </c>
      <c r="EQ32" s="242">
        <v>1.2715000000000001E-3</v>
      </c>
      <c r="ER32" s="242">
        <v>1.2538181818181819E-3</v>
      </c>
      <c r="ES32" s="242">
        <v>1.3429499999999997E-3</v>
      </c>
      <c r="ET32" s="242">
        <v>1.4676499999999998E-3</v>
      </c>
      <c r="EU32" s="242">
        <v>1.4047142857142856E-3</v>
      </c>
      <c r="EV32" s="242">
        <v>1.4047142857142856E-3</v>
      </c>
      <c r="EW32" s="242">
        <v>1.4433478260869571E-3</v>
      </c>
      <c r="EX32" s="242">
        <v>1.4430476190476192E-3</v>
      </c>
      <c r="EY32" s="242">
        <v>1.4371428571428571E-3</v>
      </c>
      <c r="EZ32" s="242">
        <v>1.4679047619047618E-3</v>
      </c>
      <c r="FA32" s="242">
        <v>1.4791000000000001E-3</v>
      </c>
      <c r="FB32" s="242">
        <v>1.4882272727272724E-3</v>
      </c>
      <c r="FC32" s="242">
        <v>1.5306500000000002E-3</v>
      </c>
      <c r="FD32" s="242">
        <v>1.5229444444444442E-3</v>
      </c>
      <c r="FE32" s="242">
        <v>1.5618695652173911E-3</v>
      </c>
      <c r="FF32" s="242">
        <v>1.5217500000000001E-3</v>
      </c>
      <c r="FG32" s="242">
        <v>1.4169523809523809E-3</v>
      </c>
      <c r="FH32" s="242">
        <v>1.2999999999999999E-3</v>
      </c>
      <c r="FI32" s="242">
        <v>1.2999999999999999E-3</v>
      </c>
      <c r="FJ32" s="242">
        <v>1.4E-3</v>
      </c>
      <c r="FK32" s="242">
        <v>1.4E-3</v>
      </c>
      <c r="FL32" s="242">
        <v>1.5E-3</v>
      </c>
      <c r="FM32" s="242">
        <v>1.4E-3</v>
      </c>
      <c r="FN32" s="242">
        <v>1.4E-3</v>
      </c>
      <c r="FO32" s="242">
        <v>1.4E-3</v>
      </c>
      <c r="FP32" s="242">
        <v>1.2999999999999999E-3</v>
      </c>
      <c r="FQ32" s="242">
        <v>1.2999999999999999E-3</v>
      </c>
      <c r="FR32" s="242">
        <v>1.2999999999999999E-3</v>
      </c>
      <c r="FS32" s="242">
        <v>1.1999999999999999E-3</v>
      </c>
      <c r="FT32" s="242">
        <v>1.2999999999999999E-3</v>
      </c>
      <c r="FU32" s="242">
        <v>1.1999999999999999E-3</v>
      </c>
      <c r="FV32" s="242">
        <v>1.1999999999999999E-3</v>
      </c>
      <c r="FW32" s="242">
        <v>1.1999999999999999E-3</v>
      </c>
      <c r="FX32" s="242">
        <v>1.1000000000000001E-3</v>
      </c>
      <c r="FY32" s="242">
        <v>1.1000000000000001E-3</v>
      </c>
      <c r="FZ32" s="242">
        <v>1.1000000000000001E-3</v>
      </c>
      <c r="GA32" s="242">
        <v>1.1000000000000001E-3</v>
      </c>
      <c r="GB32" s="242">
        <v>1.1000000000000001E-3</v>
      </c>
      <c r="GC32" s="242">
        <v>1.1000000000000001E-3</v>
      </c>
      <c r="GD32" s="242">
        <v>1.1000000000000001E-3</v>
      </c>
      <c r="GE32" s="242">
        <v>1.1000000000000001E-3</v>
      </c>
      <c r="GF32" s="242">
        <v>1.1999999999999999E-3</v>
      </c>
      <c r="GG32" s="242">
        <v>1.1999999999999999E-3</v>
      </c>
      <c r="GH32" s="242">
        <v>1.1999999999999999E-3</v>
      </c>
      <c r="GI32" s="242">
        <v>1.1999999999999999E-3</v>
      </c>
      <c r="GJ32" s="242">
        <v>1.1999999999999999E-3</v>
      </c>
      <c r="GK32" s="242">
        <v>1.1999999999999999E-3</v>
      </c>
      <c r="GL32" s="242">
        <v>1.1999999999999999E-3</v>
      </c>
      <c r="GM32" s="242">
        <v>1.2999999999999999E-3</v>
      </c>
      <c r="GN32" s="242">
        <v>1.2999999999999999E-3</v>
      </c>
      <c r="GO32" s="242">
        <v>1.2999999999999999E-3</v>
      </c>
      <c r="GP32" s="242">
        <v>1.2999999999999999E-3</v>
      </c>
      <c r="GQ32" s="242">
        <v>1.2999999999999999E-3</v>
      </c>
      <c r="GR32" s="242">
        <v>1.2999999999999999E-3</v>
      </c>
      <c r="GS32" s="242">
        <v>1.4E-3</v>
      </c>
      <c r="GT32" s="242">
        <v>1.4E-3</v>
      </c>
      <c r="GU32" s="242">
        <v>1.2999999999999999E-3</v>
      </c>
      <c r="GV32" s="242">
        <v>7.3350999999999997</v>
      </c>
      <c r="GW32" s="242">
        <v>7.4109999999999996</v>
      </c>
      <c r="GX32" s="242">
        <v>7.7084000000000001</v>
      </c>
      <c r="GY32" s="242">
        <v>1.4E-3</v>
      </c>
      <c r="GZ32" s="242">
        <v>1.4E-3</v>
      </c>
      <c r="HA32" s="242">
        <v>1.4E-3</v>
      </c>
      <c r="HB32" s="242">
        <v>1.4E-3</v>
      </c>
      <c r="HC32" s="242">
        <v>1.4E-3</v>
      </c>
      <c r="HD32" s="242">
        <v>1.4E-3</v>
      </c>
      <c r="HE32" s="242">
        <v>1.4E-3</v>
      </c>
      <c r="HF32" s="242">
        <v>1.2999999999999999E-3</v>
      </c>
      <c r="HG32" s="242">
        <v>1.4E-3</v>
      </c>
      <c r="HH32" s="242">
        <v>1.4E-3</v>
      </c>
      <c r="HI32" s="242">
        <v>1.4E-3</v>
      </c>
      <c r="HJ32" s="242">
        <v>1.4E-3</v>
      </c>
      <c r="HK32" s="242">
        <v>1.4E-3</v>
      </c>
      <c r="HL32" s="242">
        <v>1.4E-3</v>
      </c>
      <c r="HM32" s="242">
        <v>1.4E-3</v>
      </c>
      <c r="HN32" s="242">
        <v>1.4E-3</v>
      </c>
    </row>
    <row r="33" spans="1:222" s="48" customFormat="1" ht="14">
      <c r="A33" s="52"/>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5"/>
      <c r="AC33" s="245"/>
      <c r="AD33" s="245"/>
      <c r="AE33" s="245"/>
      <c r="AF33" s="245"/>
      <c r="AG33" s="245"/>
      <c r="AH33" s="245"/>
      <c r="AI33" s="245"/>
      <c r="AJ33" s="245"/>
      <c r="AK33" s="245"/>
      <c r="AL33" s="245"/>
      <c r="AM33" s="245"/>
      <c r="AN33" s="245"/>
      <c r="AO33" s="245"/>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c r="CU33" s="246"/>
      <c r="CV33" s="246"/>
      <c r="CW33" s="246"/>
      <c r="CX33" s="246"/>
      <c r="CY33" s="246"/>
      <c r="CZ33" s="246"/>
      <c r="DA33" s="246"/>
      <c r="DB33" s="246"/>
      <c r="DC33" s="246"/>
      <c r="DD33" s="247"/>
      <c r="DE33" s="248"/>
      <c r="DF33" s="248"/>
      <c r="DG33" s="248"/>
      <c r="DH33" s="248"/>
      <c r="DI33" s="248"/>
      <c r="DJ33" s="248"/>
      <c r="DK33" s="248"/>
      <c r="DL33" s="248"/>
      <c r="DM33" s="248"/>
      <c r="DN33" s="248"/>
      <c r="DO33" s="248"/>
      <c r="DP33" s="248"/>
      <c r="DQ33" s="248"/>
      <c r="DR33" s="248"/>
      <c r="DS33" s="248"/>
      <c r="DT33" s="248"/>
      <c r="DU33" s="248"/>
      <c r="DV33" s="248"/>
      <c r="DW33" s="248"/>
      <c r="DX33" s="248"/>
      <c r="DY33" s="248"/>
      <c r="DZ33" s="248"/>
      <c r="EA33" s="248"/>
      <c r="EB33" s="248"/>
      <c r="EC33" s="248"/>
      <c r="ED33" s="248"/>
      <c r="EE33" s="248"/>
      <c r="EF33" s="248"/>
      <c r="EG33" s="248"/>
      <c r="EH33" s="248"/>
      <c r="EI33" s="248"/>
      <c r="EJ33" s="248"/>
      <c r="EK33" s="248"/>
      <c r="EL33" s="248"/>
      <c r="EM33" s="248"/>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c r="HI33" s="249"/>
      <c r="HJ33" s="249"/>
      <c r="HK33" s="249"/>
      <c r="HL33" s="249"/>
      <c r="HM33" s="249"/>
      <c r="HN33" s="249"/>
    </row>
    <row r="34" spans="1:222" s="51" customFormat="1" ht="15.5">
      <c r="A34" s="478" t="str">
        <f>Macro!D131</f>
        <v>INDIA</v>
      </c>
      <c r="B34" s="237" t="str">
        <f>Macro!D152</f>
        <v xml:space="preserve">Rupia/India  - Venda </v>
      </c>
      <c r="C34" s="251"/>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v>4.9770000000000002E-2</v>
      </c>
      <c r="DU34" s="252">
        <v>5.2350000000000001E-2</v>
      </c>
      <c r="DV34" s="252">
        <v>5.3819523809523803E-2</v>
      </c>
      <c r="DW34" s="252">
        <v>5.6320000000000002E-2</v>
      </c>
      <c r="DX34" s="252">
        <v>5.4780000000000002E-2</v>
      </c>
      <c r="DY34" s="252">
        <v>5.824E-2</v>
      </c>
      <c r="DZ34" s="252">
        <v>5.5199999999999999E-2</v>
      </c>
      <c r="EA34" s="252">
        <v>5.1081363636363647E-2</v>
      </c>
      <c r="EB34" s="252">
        <v>5.5500000000000001E-2</v>
      </c>
      <c r="EC34" s="252">
        <v>5.5539999999999999E-2</v>
      </c>
      <c r="ED34" s="252">
        <v>5.1400000000000001E-2</v>
      </c>
      <c r="EE34" s="252">
        <v>5.2780000000000001E-2</v>
      </c>
      <c r="EF34" s="252">
        <v>5.6340000000000001E-2</v>
      </c>
      <c r="EG34" s="252">
        <v>5.6660000000000002E-2</v>
      </c>
      <c r="EH34" s="252">
        <v>5.6599999999999998E-2</v>
      </c>
      <c r="EI34" s="252">
        <v>5.561E-2</v>
      </c>
      <c r="EJ34" s="252">
        <v>5.4719999999999998E-2</v>
      </c>
      <c r="EK34" s="252">
        <v>5.7919999999999999E-2</v>
      </c>
      <c r="EL34" s="252">
        <v>5.8950000000000002E-2</v>
      </c>
      <c r="EM34" s="252">
        <v>5.6410000000000002E-2</v>
      </c>
      <c r="EN34" s="253">
        <v>5.892E-2</v>
      </c>
      <c r="EO34" s="253">
        <v>5.6469999999999999E-2</v>
      </c>
      <c r="EP34" s="253">
        <v>5.9670000000000001E-2</v>
      </c>
      <c r="EQ34" s="253">
        <v>6.2E-2</v>
      </c>
      <c r="ER34" s="253">
        <v>6.8959999999999994E-2</v>
      </c>
      <c r="ES34" s="253">
        <v>7.2289999999999993E-2</v>
      </c>
      <c r="ET34" s="253">
        <v>7.1779999999999997E-2</v>
      </c>
      <c r="EU34" s="253">
        <v>7.2499999999999995E-2</v>
      </c>
      <c r="EV34" s="253">
        <v>7.2499999999999995E-2</v>
      </c>
      <c r="EW34" s="253">
        <v>6.9470000000000004E-2</v>
      </c>
      <c r="EX34" s="253">
        <v>7.4690000000000006E-2</v>
      </c>
      <c r="EY34" s="253">
        <v>7.6700000000000004E-2</v>
      </c>
      <c r="EZ34" s="253">
        <v>7.7380000000000004E-2</v>
      </c>
      <c r="FA34" s="253">
        <v>7.2040000000000007E-2</v>
      </c>
      <c r="FB34" s="253">
        <v>7.1169999999999997E-2</v>
      </c>
      <c r="FC34" s="253">
        <v>7.5160000000000005E-2</v>
      </c>
      <c r="FD34" s="253">
        <v>7.4810000000000001E-2</v>
      </c>
      <c r="FE34" s="253">
        <v>7.7899999999999997E-2</v>
      </c>
      <c r="FF34" s="253">
        <v>7.3020000000000002E-2</v>
      </c>
      <c r="FG34" s="253">
        <v>7.2160000000000002E-2</v>
      </c>
      <c r="FH34" s="253">
        <v>6.7299999999999999E-2</v>
      </c>
      <c r="FI34" s="253">
        <v>6.8900000000000003E-2</v>
      </c>
      <c r="FJ34" s="253">
        <v>7.0499999999999993E-2</v>
      </c>
      <c r="FK34" s="253">
        <v>7.3300000000000004E-2</v>
      </c>
      <c r="FL34" s="253">
        <v>7.5200000000000003E-2</v>
      </c>
      <c r="FM34" s="253">
        <v>7.4800000000000005E-2</v>
      </c>
      <c r="FN34" s="253">
        <v>7.51E-2</v>
      </c>
      <c r="FO34" s="253">
        <v>7.1800000000000003E-2</v>
      </c>
      <c r="FP34" s="253">
        <v>6.8440000000000001E-2</v>
      </c>
      <c r="FQ34" s="253">
        <v>6.2440000000000002E-2</v>
      </c>
      <c r="FR34" s="253">
        <v>6.4299999999999996E-2</v>
      </c>
      <c r="FS34" s="253">
        <v>6.0100000000000001E-2</v>
      </c>
      <c r="FT34" s="253">
        <v>6.6290000000000002E-2</v>
      </c>
      <c r="FU34" s="253">
        <v>6.54E-2</v>
      </c>
      <c r="FV34" s="253">
        <v>6.5199999999999994E-2</v>
      </c>
      <c r="FW34" s="253">
        <v>6.6400000000000001E-2</v>
      </c>
      <c r="FX34" s="253">
        <v>6.3500000000000001E-2</v>
      </c>
      <c r="FY34" s="253">
        <v>6.5000000000000002E-2</v>
      </c>
      <c r="FZ34" s="253">
        <v>6.3200000000000006E-2</v>
      </c>
      <c r="GA34" s="253">
        <v>6.2399999999999997E-2</v>
      </c>
      <c r="GB34" s="253">
        <v>6.3100000000000003E-2</v>
      </c>
      <c r="GC34" s="253">
        <v>6.1899999999999997E-2</v>
      </c>
      <c r="GD34" s="253">
        <v>6.1199999999999997E-2</v>
      </c>
      <c r="GE34" s="253">
        <v>6.1600000000000002E-2</v>
      </c>
      <c r="GF34" s="253">
        <v>5.8700000000000002E-2</v>
      </c>
      <c r="GG34" s="253">
        <v>5.7700000000000001E-2</v>
      </c>
      <c r="GH34" s="253">
        <v>5.9499999999999997E-2</v>
      </c>
      <c r="GI34" s="253">
        <v>6.0299999999999999E-2</v>
      </c>
      <c r="GJ34" s="253">
        <v>6.08E-2</v>
      </c>
      <c r="GK34" s="253">
        <v>5.9200000000000003E-2</v>
      </c>
      <c r="GL34" s="253">
        <v>5.8209999999999998E-2</v>
      </c>
      <c r="GM34" s="253">
        <v>5.9700000000000003E-2</v>
      </c>
      <c r="GN34" s="253">
        <v>6.0100000000000001E-2</v>
      </c>
      <c r="GO34" s="253">
        <v>5.9900000000000002E-2</v>
      </c>
      <c r="GP34" s="253">
        <v>6.2E-2</v>
      </c>
      <c r="GQ34" s="253">
        <v>6.2799999999999995E-2</v>
      </c>
      <c r="GR34" s="253">
        <v>6.6699999999999995E-2</v>
      </c>
      <c r="GS34" s="253">
        <v>6.7699999999999996E-2</v>
      </c>
      <c r="GT34" s="253">
        <v>6.7500000000000004E-2</v>
      </c>
      <c r="GU34" s="253">
        <v>6.5100000000000005E-2</v>
      </c>
      <c r="GV34" s="253">
        <v>6.8699999999999997E-2</v>
      </c>
      <c r="GW34" s="253">
        <v>7.1599999999999997E-2</v>
      </c>
      <c r="GX34" s="253">
        <v>7.2400000000000006E-2</v>
      </c>
      <c r="GY34" s="253">
        <v>6.7400000000000002E-2</v>
      </c>
      <c r="GZ34" s="253">
        <v>6.6900000000000001E-2</v>
      </c>
      <c r="HA34" s="253">
        <v>6.7199999999999996E-2</v>
      </c>
      <c r="HB34" s="253">
        <v>6.6900000000000001E-2</v>
      </c>
      <c r="HC34" s="253">
        <v>6.6799999999999998E-2</v>
      </c>
      <c r="HD34" s="253">
        <v>6.3700000000000007E-2</v>
      </c>
      <c r="HE34" s="253">
        <v>6.4000000000000001E-2</v>
      </c>
      <c r="HF34" s="253">
        <v>6.1499999999999999E-2</v>
      </c>
      <c r="HG34" s="253">
        <v>5.9900000000000002E-2</v>
      </c>
      <c r="HH34" s="253">
        <v>6.0699999999999997E-2</v>
      </c>
      <c r="HI34" s="253">
        <v>5.9700000000000003E-2</v>
      </c>
      <c r="HJ34" s="253">
        <v>6.1199999999999997E-2</v>
      </c>
      <c r="HK34" s="253">
        <v>5.6899999999999999E-2</v>
      </c>
      <c r="HL34" s="253">
        <v>5.6599999999999998E-2</v>
      </c>
      <c r="HM34" s="253">
        <v>5.5599999999999997E-2</v>
      </c>
      <c r="HN34" s="253">
        <v>5.2600000000000001E-2</v>
      </c>
    </row>
    <row r="35" spans="1:222" s="48" customFormat="1" ht="15.5">
      <c r="A35" s="478"/>
      <c r="B35" s="239" t="str">
        <f>Macro!D153</f>
        <v>Rupia/India - Médio</v>
      </c>
      <c r="C35" s="255"/>
      <c r="D35" s="241"/>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v>5.0298333333333327E-2</v>
      </c>
      <c r="DU35" s="242">
        <v>5.1882857142857133E-2</v>
      </c>
      <c r="DV35" s="242">
        <v>5.5399999999999998E-2</v>
      </c>
      <c r="DW35" s="242">
        <v>5.5661904761904753E-2</v>
      </c>
      <c r="DX35" s="242">
        <v>5.5742272727272724E-2</v>
      </c>
      <c r="DY35" s="242">
        <v>5.6422173913043473E-2</v>
      </c>
      <c r="DZ35" s="242">
        <v>5.6982105263157903E-2</v>
      </c>
      <c r="EA35" s="242">
        <v>5.0270000000000002E-2</v>
      </c>
      <c r="EB35" s="242">
        <v>5.2840000000000019E-2</v>
      </c>
      <c r="EC35" s="242">
        <v>5.4882500000000001E-2</v>
      </c>
      <c r="ED35" s="242">
        <v>5.2897727272727263E-2</v>
      </c>
      <c r="EE35" s="242">
        <v>5.2322000000000014E-2</v>
      </c>
      <c r="EF35" s="242">
        <v>5.5462105263157903E-2</v>
      </c>
      <c r="EG35" s="242">
        <v>5.613285714285713E-2</v>
      </c>
      <c r="EH35" s="242">
        <v>5.7345909090909093E-2</v>
      </c>
      <c r="EI35" s="242">
        <v>5.5615789473684209E-2</v>
      </c>
      <c r="EJ35" s="242">
        <v>5.4988260869565223E-2</v>
      </c>
      <c r="EK35" s="242">
        <v>5.6465454545454548E-2</v>
      </c>
      <c r="EL35" s="242">
        <v>5.7779047619047619E-2</v>
      </c>
      <c r="EM35" s="242">
        <v>5.754999999999999E-2</v>
      </c>
      <c r="EN35" s="240">
        <v>5.8129500000000021E-2</v>
      </c>
      <c r="EO35" s="240">
        <v>5.7742380952380934E-2</v>
      </c>
      <c r="EP35" s="240">
        <v>5.8227727272727264E-2</v>
      </c>
      <c r="EQ35" s="240">
        <v>6.0723333333333337E-2</v>
      </c>
      <c r="ER35" s="240">
        <v>6.5479545454545457E-2</v>
      </c>
      <c r="ES35" s="240">
        <v>6.9943999999999992E-2</v>
      </c>
      <c r="ET35" s="240">
        <v>7.4587999999999988E-2</v>
      </c>
      <c r="EU35" s="240">
        <v>6.8653333333333344E-2</v>
      </c>
      <c r="EV35" s="240">
        <v>6.8653333333333344E-2</v>
      </c>
      <c r="EW35" s="240">
        <v>7.0480434782608681E-2</v>
      </c>
      <c r="EX35" s="240">
        <v>7.3248095238095223E-2</v>
      </c>
      <c r="EY35" s="240">
        <v>7.3440000000000005E-2</v>
      </c>
      <c r="EZ35" s="240">
        <v>7.6472380952380944E-2</v>
      </c>
      <c r="FA35" s="240">
        <v>7.3024000000000006E-2</v>
      </c>
      <c r="FB35" s="240">
        <v>6.9897272727272711E-2</v>
      </c>
      <c r="FC35" s="240">
        <v>7.327599999999998E-2</v>
      </c>
      <c r="FD35" s="240">
        <v>7.4396111111111107E-2</v>
      </c>
      <c r="FE35" s="240">
        <v>7.753521739130434E-2</v>
      </c>
      <c r="FF35" s="240">
        <v>7.4631500000000003E-2</v>
      </c>
      <c r="FG35" s="240">
        <v>7.2305238095238089E-2</v>
      </c>
      <c r="FH35" s="240">
        <v>6.83E-2</v>
      </c>
      <c r="FI35" s="240">
        <v>6.9099999999999995E-2</v>
      </c>
      <c r="FJ35" s="240">
        <v>7.0900000000000005E-2</v>
      </c>
      <c r="FK35" s="240">
        <v>7.17E-2</v>
      </c>
      <c r="FL35" s="240">
        <v>7.3999999999999996E-2</v>
      </c>
      <c r="FM35" s="240">
        <v>7.46E-2</v>
      </c>
      <c r="FN35" s="240">
        <v>7.4999999999999997E-2</v>
      </c>
      <c r="FO35" s="240">
        <v>7.4399999999999994E-2</v>
      </c>
      <c r="FP35" s="240">
        <v>6.9356315789473696E-2</v>
      </c>
      <c r="FQ35" s="240">
        <v>6.5199999999999994E-2</v>
      </c>
      <c r="FR35" s="240">
        <v>6.25E-2</v>
      </c>
      <c r="FS35" s="240">
        <v>6.4100000000000004E-2</v>
      </c>
      <c r="FT35" s="240">
        <v>6.4699999999999994E-2</v>
      </c>
      <c r="FU35" s="240">
        <v>6.7500000000000004E-2</v>
      </c>
      <c r="FV35" s="240">
        <v>6.4699999999999994E-2</v>
      </c>
      <c r="FW35" s="240">
        <v>6.5199999999999994E-2</v>
      </c>
      <c r="FX35" s="240">
        <v>6.3799999999999996E-2</v>
      </c>
      <c r="FY35" s="240">
        <v>6.4699999999999994E-2</v>
      </c>
      <c r="FZ35" s="240">
        <v>6.3600000000000004E-2</v>
      </c>
      <c r="GA35" s="240">
        <v>6.3600000000000004E-2</v>
      </c>
      <c r="GB35" s="240">
        <v>6.2600000000000003E-2</v>
      </c>
      <c r="GC35" s="240">
        <v>6.3399999999999998E-2</v>
      </c>
      <c r="GD35" s="240">
        <v>6.1199999999999997E-2</v>
      </c>
      <c r="GE35" s="240">
        <v>6.0499999999999998E-2</v>
      </c>
      <c r="GF35" s="240">
        <v>5.91E-2</v>
      </c>
      <c r="GG35" s="240">
        <v>5.8400000000000001E-2</v>
      </c>
      <c r="GH35" s="240">
        <v>5.9200000000000003E-2</v>
      </c>
      <c r="GI35" s="240">
        <v>5.9499999999999997E-2</v>
      </c>
      <c r="GJ35" s="240">
        <v>6.0900000000000003E-2</v>
      </c>
      <c r="GK35" s="240">
        <v>5.8799999999999998E-2</v>
      </c>
      <c r="GL35" s="240">
        <v>5.8799999999999998E-2</v>
      </c>
      <c r="GM35" s="240">
        <v>5.9200000000000003E-2</v>
      </c>
      <c r="GN35" s="240">
        <v>5.9900000000000002E-2</v>
      </c>
      <c r="GO35" s="240">
        <v>0.06</v>
      </c>
      <c r="GP35" s="240">
        <v>6.1499999999999999E-2</v>
      </c>
      <c r="GQ35" s="240">
        <v>6.1600000000000002E-2</v>
      </c>
      <c r="GR35" s="240">
        <v>6.4600000000000005E-2</v>
      </c>
      <c r="GS35" s="240">
        <v>6.6299999999999998E-2</v>
      </c>
      <c r="GT35" s="240">
        <v>6.6199999999999995E-2</v>
      </c>
      <c r="GU35" s="240">
        <v>6.6100000000000006E-2</v>
      </c>
      <c r="GV35" s="240">
        <v>6.6900000000000001E-2</v>
      </c>
      <c r="GW35" s="240">
        <v>6.8900000000000003E-2</v>
      </c>
      <c r="GX35" s="240">
        <v>7.1800000000000003E-2</v>
      </c>
      <c r="GY35" s="240">
        <v>6.9800000000000001E-2</v>
      </c>
      <c r="GZ35" s="240">
        <v>6.6299999999999998E-2</v>
      </c>
      <c r="HA35" s="240">
        <v>6.6500000000000004E-2</v>
      </c>
      <c r="HB35" s="240">
        <v>6.7599999999999993E-2</v>
      </c>
      <c r="HC35" s="240">
        <v>6.6500000000000004E-2</v>
      </c>
      <c r="HD35" s="240">
        <v>6.4600000000000005E-2</v>
      </c>
      <c r="HE35" s="240">
        <v>6.4199999999999993E-2</v>
      </c>
      <c r="HF35" s="240">
        <v>6.2199999999999998E-2</v>
      </c>
      <c r="HG35" s="240">
        <v>6.08E-2</v>
      </c>
      <c r="HH35" s="240">
        <v>6.0999999999999999E-2</v>
      </c>
      <c r="HI35" s="240">
        <v>6.0100000000000001E-2</v>
      </c>
      <c r="HJ35" s="240">
        <v>6.0600000000000001E-2</v>
      </c>
      <c r="HK35" s="240">
        <v>5.8799999999999998E-2</v>
      </c>
      <c r="HL35" s="240">
        <v>5.7299999999999997E-2</v>
      </c>
      <c r="HM35" s="240">
        <v>5.6300000000000003E-2</v>
      </c>
      <c r="HN35" s="240">
        <v>5.3900000000000003E-2</v>
      </c>
    </row>
    <row r="36" spans="1:222" s="48" customFormat="1" ht="14">
      <c r="A36" s="52"/>
      <c r="B36" s="243"/>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5"/>
      <c r="AC36" s="245"/>
      <c r="AD36" s="245"/>
      <c r="AE36" s="245"/>
      <c r="AF36" s="245"/>
      <c r="AG36" s="245"/>
      <c r="AH36" s="245"/>
      <c r="AI36" s="245"/>
      <c r="AJ36" s="245"/>
      <c r="AK36" s="245"/>
      <c r="AL36" s="245"/>
      <c r="AM36" s="245"/>
      <c r="AN36" s="245"/>
      <c r="AO36" s="245"/>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7"/>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c r="HI36" s="249"/>
      <c r="HJ36" s="249"/>
      <c r="HK36" s="249"/>
      <c r="HL36" s="249"/>
      <c r="HM36" s="249"/>
      <c r="HN36" s="249"/>
    </row>
    <row r="37" spans="1:222" s="51" customFormat="1" ht="15.5">
      <c r="A37" s="478" t="s">
        <v>686</v>
      </c>
      <c r="B37" s="237" t="s">
        <v>687</v>
      </c>
      <c r="C37" s="251"/>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3"/>
      <c r="EO37" s="253"/>
      <c r="EP37" s="253"/>
      <c r="EQ37" s="253"/>
      <c r="ER37" s="253"/>
      <c r="ES37" s="253"/>
      <c r="ET37" s="253"/>
      <c r="EU37" s="253"/>
      <c r="EV37" s="253"/>
      <c r="EW37" s="253"/>
      <c r="EX37" s="253"/>
      <c r="EY37" s="253"/>
      <c r="EZ37" s="253"/>
      <c r="FA37" s="253"/>
      <c r="FB37" s="253"/>
      <c r="FC37" s="253"/>
      <c r="FD37" s="253"/>
      <c r="FE37" s="253"/>
      <c r="FF37" s="253">
        <v>7.3020000000000002E-2</v>
      </c>
      <c r="FG37" s="253">
        <v>7.2160000000000002E-2</v>
      </c>
      <c r="FH37" s="253"/>
      <c r="FI37" s="253"/>
      <c r="FJ37" s="253"/>
      <c r="FK37" s="253"/>
      <c r="FL37" s="253"/>
      <c r="FM37" s="253"/>
      <c r="FN37" s="253"/>
      <c r="FO37" s="253"/>
      <c r="FP37" s="253"/>
      <c r="FQ37" s="253"/>
      <c r="FR37" s="253"/>
      <c r="FS37" s="253"/>
      <c r="FT37" s="253"/>
      <c r="FU37" s="253"/>
      <c r="FV37" s="253"/>
      <c r="FW37" s="253"/>
      <c r="FX37" s="253"/>
      <c r="FY37" s="253"/>
      <c r="FZ37" s="253"/>
      <c r="GA37" s="253">
        <v>6.2766999999999999</v>
      </c>
      <c r="GB37" s="253">
        <v>6.3066000000000004</v>
      </c>
      <c r="GC37" s="253">
        <v>6.2845000000000004</v>
      </c>
      <c r="GD37" s="253">
        <v>6.2919</v>
      </c>
      <c r="GE37" s="253">
        <v>6.3169000000000004</v>
      </c>
      <c r="GF37" s="253">
        <v>6.1261999999999999</v>
      </c>
      <c r="GG37" s="253">
        <v>6.0960999999999999</v>
      </c>
      <c r="GH37" s="253">
        <v>6.2351000000000001</v>
      </c>
      <c r="GI37" s="253">
        <v>6.1158000000000001</v>
      </c>
      <c r="GJ37" s="253">
        <v>6.1368</v>
      </c>
      <c r="GK37" s="253">
        <v>6.2488000000000001</v>
      </c>
      <c r="GL37" s="253">
        <v>6.1585999999999999</v>
      </c>
      <c r="GM37" s="253">
        <v>6.3083</v>
      </c>
      <c r="GN37" s="253">
        <v>6.3048999999999999</v>
      </c>
      <c r="GO37" s="253">
        <v>6.3121999999999998</v>
      </c>
      <c r="GP37" s="253">
        <v>6.4714999999999998</v>
      </c>
      <c r="GQ37" s="253">
        <v>6.6757</v>
      </c>
      <c r="GR37" s="253">
        <v>7.0259</v>
      </c>
      <c r="GS37" s="253">
        <v>7.2701000000000002</v>
      </c>
      <c r="GT37" s="253">
        <v>7.4272</v>
      </c>
      <c r="GU37" s="253">
        <v>7.2999000000000001</v>
      </c>
      <c r="GV37" s="253">
        <v>7.4280999999999997</v>
      </c>
      <c r="GW37" s="253">
        <v>7.6946000000000003</v>
      </c>
      <c r="GX37" s="253">
        <v>7.7619999999999996</v>
      </c>
      <c r="GY37" s="253">
        <v>7.2455999999999996</v>
      </c>
      <c r="GZ37" s="253">
        <v>7.3654000000000002</v>
      </c>
      <c r="HA37" s="253">
        <v>7.4046000000000003</v>
      </c>
      <c r="HB37" s="253">
        <v>7.5537999999999998</v>
      </c>
      <c r="HC37" s="253">
        <v>7.6879</v>
      </c>
      <c r="HD37" s="253">
        <v>7.4893000000000001</v>
      </c>
      <c r="HE37" s="253">
        <v>7.4059999999999997</v>
      </c>
      <c r="HF37" s="253">
        <v>7.3311000000000002</v>
      </c>
      <c r="HG37" s="253">
        <v>7.1513999999999998</v>
      </c>
      <c r="HH37" s="253">
        <v>7.0750000000000002</v>
      </c>
      <c r="HI37" s="253">
        <v>7.0693999999999999</v>
      </c>
      <c r="HJ37" s="253">
        <v>7.4112</v>
      </c>
      <c r="HK37" s="253">
        <v>7.1761999999999997</v>
      </c>
      <c r="HL37" s="253">
        <v>6.9240000000000004</v>
      </c>
      <c r="HM37" s="253">
        <v>6.8818000000000001</v>
      </c>
      <c r="HN37" s="253">
        <v>6.7735000000000003</v>
      </c>
    </row>
    <row r="38" spans="1:222" s="48" customFormat="1" ht="15.5">
      <c r="A38" s="478"/>
      <c r="B38" s="239" t="s">
        <v>688</v>
      </c>
      <c r="C38" s="255"/>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242"/>
      <c r="CP38" s="242"/>
      <c r="CQ38" s="242"/>
      <c r="CR38" s="242"/>
      <c r="CS38" s="242"/>
      <c r="CT38" s="242"/>
      <c r="CU38" s="242"/>
      <c r="CV38" s="242"/>
      <c r="CW38" s="242"/>
      <c r="CX38" s="242"/>
      <c r="CY38" s="242"/>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2"/>
      <c r="EN38" s="240"/>
      <c r="EO38" s="240"/>
      <c r="EP38" s="240"/>
      <c r="EQ38" s="240"/>
      <c r="ER38" s="240"/>
      <c r="ES38" s="240"/>
      <c r="ET38" s="240"/>
      <c r="EU38" s="240"/>
      <c r="EV38" s="240"/>
      <c r="EW38" s="240"/>
      <c r="EX38" s="240"/>
      <c r="EY38" s="240"/>
      <c r="EZ38" s="240"/>
      <c r="FA38" s="240"/>
      <c r="FB38" s="240"/>
      <c r="FC38" s="240"/>
      <c r="FD38" s="240"/>
      <c r="FE38" s="240"/>
      <c r="FF38" s="240">
        <v>7.4631500000000003E-2</v>
      </c>
      <c r="FG38" s="240">
        <v>7.2305238095238089E-2</v>
      </c>
      <c r="FH38" s="240"/>
      <c r="FI38" s="240"/>
      <c r="FJ38" s="240"/>
      <c r="FK38" s="240"/>
      <c r="FL38" s="240"/>
      <c r="FM38" s="240"/>
      <c r="FN38" s="240"/>
      <c r="FO38" s="240"/>
      <c r="FP38" s="240"/>
      <c r="FQ38" s="240"/>
      <c r="FR38" s="240"/>
      <c r="FS38" s="240"/>
      <c r="FT38" s="240"/>
      <c r="FU38" s="240"/>
      <c r="FV38" s="240"/>
      <c r="FW38" s="240"/>
      <c r="FX38" s="240"/>
      <c r="FY38" s="240"/>
      <c r="FZ38" s="240"/>
      <c r="GA38" s="240">
        <v>6.3567999999999998</v>
      </c>
      <c r="GB38" s="240">
        <v>6.2510000000000003</v>
      </c>
      <c r="GC38" s="240">
        <v>6.3265000000000002</v>
      </c>
      <c r="GD38" s="240">
        <v>6.2492000000000001</v>
      </c>
      <c r="GE38" s="240">
        <v>6.2175000000000002</v>
      </c>
      <c r="GF38" s="240">
        <v>6.1314000000000002</v>
      </c>
      <c r="GG38" s="240">
        <v>6.1862000000000004</v>
      </c>
      <c r="GH38" s="240">
        <v>6.2305999999999999</v>
      </c>
      <c r="GI38" s="240">
        <v>6.1158999999999999</v>
      </c>
      <c r="GJ38" s="240">
        <v>6.1662999999999997</v>
      </c>
      <c r="GK38" s="240">
        <v>6.0946999999999996</v>
      </c>
      <c r="GL38" s="240">
        <v>6.1974999999999998</v>
      </c>
      <c r="GM38" s="240">
        <v>6.2426000000000004</v>
      </c>
      <c r="GN38" s="240">
        <v>6.2682000000000002</v>
      </c>
      <c r="GO38" s="240">
        <v>6.3335999999999997</v>
      </c>
      <c r="GP38" s="240">
        <v>6.4196999999999997</v>
      </c>
      <c r="GQ38" s="240">
        <v>6.4905999999999997</v>
      </c>
      <c r="GR38" s="240">
        <v>6.8518999999999997</v>
      </c>
      <c r="GS38" s="240">
        <v>7.1292999999999997</v>
      </c>
      <c r="GT38" s="240">
        <v>7.1871</v>
      </c>
      <c r="GU38" s="240">
        <v>7.3224</v>
      </c>
      <c r="GV38" s="240">
        <v>7.3350999999999997</v>
      </c>
      <c r="GW38" s="240">
        <v>7.4109999999999996</v>
      </c>
      <c r="GX38" s="240">
        <v>7.7084000000000001</v>
      </c>
      <c r="GY38" s="240">
        <v>7.4363999999999999</v>
      </c>
      <c r="GZ38" s="240">
        <v>7.2336</v>
      </c>
      <c r="HA38" s="240">
        <v>7.4329000000000001</v>
      </c>
      <c r="HB38" s="240">
        <v>7.5896999999999997</v>
      </c>
      <c r="HC38" s="240">
        <v>7.5781999999999998</v>
      </c>
      <c r="HD38" s="240">
        <v>7.5313999999999997</v>
      </c>
      <c r="HE38" s="240">
        <v>7.4604999999999997</v>
      </c>
      <c r="HF38" s="240">
        <v>7.3291000000000004</v>
      </c>
      <c r="HG38" s="240">
        <v>7.2503000000000002</v>
      </c>
      <c r="HH38" s="240">
        <v>7.1927000000000003</v>
      </c>
      <c r="HI38" s="240">
        <v>7.0217000000000001</v>
      </c>
      <c r="HJ38" s="240">
        <v>7.3033000000000001</v>
      </c>
      <c r="HK38" s="240">
        <v>7.2207999999999997</v>
      </c>
      <c r="HL38" s="240">
        <v>7.0610999999999997</v>
      </c>
      <c r="HM38" s="240">
        <v>6.9762000000000004</v>
      </c>
      <c r="HN38" s="240">
        <v>6.7755999999999998</v>
      </c>
    </row>
    <row r="39" spans="1:222" s="58" customFormat="1" ht="15.75" customHeight="1">
      <c r="A39" s="477" t="s">
        <v>689</v>
      </c>
      <c r="B39" s="477"/>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4"/>
      <c r="AC39" s="54"/>
      <c r="AD39" s="54"/>
      <c r="AE39" s="54"/>
      <c r="AF39" s="54"/>
      <c r="AG39" s="54"/>
      <c r="AH39" s="54"/>
      <c r="AI39" s="54"/>
      <c r="AJ39" s="54"/>
      <c r="AK39" s="54"/>
      <c r="AL39" s="54"/>
      <c r="AM39" s="54"/>
      <c r="AN39" s="54"/>
      <c r="AO39" s="54"/>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HK39" s="419"/>
      <c r="HL39" s="419"/>
      <c r="HM39" s="419"/>
      <c r="HN39" s="419"/>
    </row>
    <row r="40" spans="1:222" s="48" customFormat="1">
      <c r="A40" s="59"/>
      <c r="B40" s="59"/>
      <c r="EW40"/>
      <c r="EX40"/>
      <c r="EY40"/>
      <c r="EZ40"/>
      <c r="FA40"/>
      <c r="FB40"/>
      <c r="FC40"/>
      <c r="FD40"/>
      <c r="FE40"/>
      <c r="FF40"/>
      <c r="FG40"/>
      <c r="FH40"/>
      <c r="FI40"/>
      <c r="FJ40"/>
      <c r="FK40"/>
      <c r="FL40"/>
      <c r="FM40"/>
    </row>
    <row r="41" spans="1:222" s="48" customFormat="1">
      <c r="BF41" s="60"/>
      <c r="EW41"/>
      <c r="EX41"/>
      <c r="EY41"/>
      <c r="EZ41"/>
      <c r="FA41"/>
      <c r="FB41"/>
      <c r="FC41"/>
      <c r="FD41"/>
      <c r="FE41"/>
      <c r="FF41"/>
      <c r="FG41"/>
      <c r="FH41"/>
      <c r="FI41"/>
      <c r="FJ41"/>
      <c r="FK41"/>
      <c r="FL41"/>
      <c r="FM41"/>
    </row>
    <row r="42" spans="1:222" s="48" customFormat="1">
      <c r="A42" s="61"/>
      <c r="B42" s="61"/>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c r="EX42"/>
      <c r="EY42"/>
      <c r="EZ42"/>
      <c r="FA42"/>
      <c r="FB42"/>
      <c r="FC42"/>
      <c r="FD42"/>
      <c r="FE42"/>
      <c r="FF42"/>
      <c r="FG42"/>
      <c r="FH42"/>
      <c r="FI42"/>
      <c r="FJ42"/>
      <c r="FK42"/>
      <c r="FL42"/>
      <c r="FM42"/>
    </row>
    <row r="43" spans="1:222" s="48" customFormat="1">
      <c r="A43" s="63"/>
      <c r="B43" s="63"/>
      <c r="BM43" s="60"/>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c r="EX43"/>
      <c r="EY43"/>
      <c r="EZ43"/>
      <c r="FA43"/>
      <c r="FB43"/>
      <c r="FC43"/>
      <c r="FD43"/>
      <c r="FE43"/>
      <c r="FF43"/>
      <c r="FG43"/>
      <c r="FH43"/>
      <c r="FI43"/>
      <c r="FJ43"/>
      <c r="FK43"/>
      <c r="FL43"/>
      <c r="FM43"/>
    </row>
    <row r="44" spans="1:222" s="48" customFormat="1">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c r="EX44"/>
      <c r="EY44"/>
      <c r="EZ44"/>
      <c r="FA44"/>
      <c r="FB44"/>
      <c r="FC44"/>
      <c r="FD44"/>
      <c r="FE44"/>
      <c r="FF44"/>
      <c r="FG44"/>
      <c r="FH44"/>
      <c r="FI44"/>
      <c r="FJ44"/>
      <c r="FK44"/>
      <c r="FL44"/>
      <c r="FM44"/>
    </row>
    <row r="45" spans="1:222" s="48" customFormat="1">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c r="EX45"/>
      <c r="EY45"/>
      <c r="EZ45"/>
      <c r="FA45"/>
      <c r="FB45"/>
      <c r="FC45"/>
      <c r="FD45"/>
      <c r="FE45"/>
      <c r="FF45"/>
      <c r="FG45"/>
      <c r="FH45"/>
      <c r="FI45"/>
      <c r="FJ45"/>
      <c r="FK45"/>
      <c r="FL45"/>
      <c r="FM45"/>
    </row>
    <row r="46" spans="1:22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row>
    <row r="47" spans="1:22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row>
  </sheetData>
  <sheetProtection formatCells="0" formatColumns="0" formatRows="0" insertColumns="0" insertRows="0" insertHyperlinks="0" deleteColumns="0" deleteRows="0" sort="0" autoFilter="0" pivotTables="0"/>
  <mergeCells count="15">
    <mergeCell ref="A16:A17"/>
    <mergeCell ref="A3:B3"/>
    <mergeCell ref="A1:B1"/>
    <mergeCell ref="A4:A5"/>
    <mergeCell ref="A7:A8"/>
    <mergeCell ref="A10:A11"/>
    <mergeCell ref="A13:A14"/>
    <mergeCell ref="A39:B39"/>
    <mergeCell ref="A19:A20"/>
    <mergeCell ref="A22:A23"/>
    <mergeCell ref="A25:A26"/>
    <mergeCell ref="A28:A29"/>
    <mergeCell ref="A31:A32"/>
    <mergeCell ref="A34:A35"/>
    <mergeCell ref="A37:A38"/>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7" customWidth="1"/>
    <col min="2" max="2" width="5.453125" style="37" customWidth="1"/>
    <col min="3" max="3" width="6.26953125" style="37" customWidth="1"/>
    <col min="4" max="23" width="6.453125" style="37" customWidth="1"/>
    <col min="24" max="24" width="6.453125" style="41" customWidth="1"/>
    <col min="25" max="25" width="9.1796875" style="42"/>
    <col min="26" max="16384" width="9.1796875" style="37"/>
  </cols>
  <sheetData>
    <row r="1" spans="1:25" ht="15.75" customHeight="1">
      <c r="A1" s="98" t="str">
        <f>Macro!D157</f>
        <v>Preço Aço Brasil</v>
      </c>
      <c r="B1" s="487"/>
      <c r="C1" s="487"/>
      <c r="D1" s="487"/>
      <c r="E1" s="487"/>
      <c r="F1" s="487"/>
      <c r="G1" s="487"/>
      <c r="H1" s="487"/>
      <c r="I1" s="487"/>
      <c r="J1" s="487"/>
      <c r="K1" s="487"/>
      <c r="L1" s="487"/>
      <c r="M1" s="487"/>
      <c r="N1" s="487"/>
      <c r="O1" s="487"/>
      <c r="P1" s="487"/>
      <c r="Q1" s="487"/>
      <c r="R1" s="487"/>
      <c r="S1" s="487"/>
      <c r="T1" s="487"/>
      <c r="U1" s="487"/>
      <c r="V1" s="487"/>
      <c r="W1" s="487"/>
      <c r="X1" s="487"/>
      <c r="Y1" s="487"/>
    </row>
    <row r="2" spans="1:25" ht="12.5">
      <c r="B2" s="488"/>
      <c r="C2" s="488"/>
      <c r="D2" s="488"/>
      <c r="E2" s="488"/>
      <c r="F2" s="488"/>
      <c r="G2" s="488"/>
      <c r="H2" s="488"/>
      <c r="I2" s="488"/>
      <c r="J2" s="488"/>
      <c r="K2" s="488"/>
      <c r="L2" s="488"/>
      <c r="M2" s="488"/>
      <c r="N2" s="488"/>
      <c r="O2" s="488"/>
      <c r="P2" s="488"/>
      <c r="Q2" s="488"/>
      <c r="R2" s="488"/>
      <c r="S2" s="488"/>
      <c r="T2" s="488"/>
      <c r="U2" s="488"/>
      <c r="V2" s="488"/>
      <c r="W2" s="488"/>
      <c r="X2" s="488"/>
      <c r="Y2" s="488"/>
    </row>
    <row r="3" spans="1:25" ht="15" customHeight="1">
      <c r="W3" s="38"/>
      <c r="X3" s="485" t="str">
        <f>Macro!D161</f>
        <v>em US$/Kg</v>
      </c>
      <c r="Y3" s="486"/>
    </row>
    <row r="4" spans="1:25" ht="20.25" customHeight="1">
      <c r="B4" s="489" t="str">
        <f>Macro!D159</f>
        <v>Ano/Mês</v>
      </c>
      <c r="C4" s="490"/>
      <c r="D4" s="491" t="str">
        <f>Macro!D158</f>
        <v>EVOLUÇÃO DO VALOR MÉDIO/MEDIANO DO AÇO1 CA 50A D=10mm - em US$/Kg</v>
      </c>
      <c r="E4" s="492"/>
      <c r="F4" s="492"/>
      <c r="G4" s="492"/>
      <c r="H4" s="492"/>
      <c r="I4" s="492"/>
      <c r="J4" s="492"/>
      <c r="K4" s="492"/>
      <c r="L4" s="492"/>
      <c r="M4" s="492"/>
      <c r="N4" s="492"/>
      <c r="O4" s="492"/>
      <c r="P4" s="492"/>
      <c r="Q4" s="492"/>
      <c r="R4" s="492"/>
      <c r="S4" s="492"/>
      <c r="T4" s="492"/>
      <c r="U4" s="492"/>
      <c r="V4" s="492"/>
      <c r="W4" s="492"/>
      <c r="X4" s="492"/>
      <c r="Y4" s="493" t="str">
        <f>Macro!D160</f>
        <v>Média Brasil</v>
      </c>
    </row>
    <row r="5" spans="1:25" s="39" customFormat="1" ht="15.5">
      <c r="B5" s="490"/>
      <c r="C5" s="490"/>
      <c r="D5" s="261" t="s">
        <v>690</v>
      </c>
      <c r="E5" s="262" t="s">
        <v>691</v>
      </c>
      <c r="F5" s="262" t="s">
        <v>692</v>
      </c>
      <c r="G5" s="262" t="s">
        <v>693</v>
      </c>
      <c r="H5" s="262" t="s">
        <v>694</v>
      </c>
      <c r="I5" s="262" t="s">
        <v>695</v>
      </c>
      <c r="J5" s="262" t="s">
        <v>696</v>
      </c>
      <c r="K5" s="262" t="s">
        <v>697</v>
      </c>
      <c r="L5" s="262" t="s">
        <v>698</v>
      </c>
      <c r="M5" s="262" t="s">
        <v>699</v>
      </c>
      <c r="N5" s="262" t="s">
        <v>700</v>
      </c>
      <c r="O5" s="262" t="s">
        <v>701</v>
      </c>
      <c r="P5" s="262" t="s">
        <v>702</v>
      </c>
      <c r="Q5" s="262" t="s">
        <v>703</v>
      </c>
      <c r="R5" s="262" t="s">
        <v>704</v>
      </c>
      <c r="S5" s="262" t="s">
        <v>705</v>
      </c>
      <c r="T5" s="262" t="s">
        <v>706</v>
      </c>
      <c r="U5" s="262" t="s">
        <v>707</v>
      </c>
      <c r="V5" s="262" t="s">
        <v>708</v>
      </c>
      <c r="W5" s="262" t="s">
        <v>709</v>
      </c>
      <c r="X5" s="262" t="s">
        <v>710</v>
      </c>
      <c r="Y5" s="492"/>
    </row>
    <row r="6" spans="1:25" ht="13">
      <c r="B6" s="484">
        <v>2007</v>
      </c>
      <c r="C6" s="263">
        <v>39114</v>
      </c>
      <c r="D6" s="265">
        <v>1.2546213476446035</v>
      </c>
      <c r="E6" s="265">
        <v>1.4931425163983303</v>
      </c>
      <c r="F6" s="265">
        <v>1.3010245568385104</v>
      </c>
      <c r="G6" s="265">
        <v>1.2832438878950507</v>
      </c>
      <c r="H6" s="265">
        <v>1.0781156827668454</v>
      </c>
      <c r="I6" s="265">
        <v>1.0971973762671436</v>
      </c>
      <c r="J6" s="265">
        <v>1.2450805008944543</v>
      </c>
      <c r="K6" s="265">
        <v>1.4639236732259988</v>
      </c>
      <c r="L6" s="265">
        <v>1.1401311866428145</v>
      </c>
      <c r="M6" s="265">
        <v>1.3309481216457961</v>
      </c>
      <c r="N6" s="265">
        <v>1.4263565891472869</v>
      </c>
      <c r="O6" s="265">
        <v>1.2689326177698272</v>
      </c>
      <c r="P6" s="265">
        <v>1.2784734645199762</v>
      </c>
      <c r="Q6" s="265">
        <v>1.383422778771616</v>
      </c>
      <c r="R6" s="265">
        <v>1.0828861061419202</v>
      </c>
      <c r="S6" s="265">
        <v>1.1115086463923673</v>
      </c>
      <c r="T6" s="265">
        <v>1.6508400604424609</v>
      </c>
      <c r="U6" s="265">
        <v>1.3881932021466907</v>
      </c>
      <c r="V6" s="265">
        <v>1.4502087060226596</v>
      </c>
      <c r="W6" s="265">
        <v>1.4168157423971379</v>
      </c>
      <c r="X6" s="265">
        <v>1.1878354203935602</v>
      </c>
      <c r="Y6" s="265">
        <v>1.3015667706840501</v>
      </c>
    </row>
    <row r="7" spans="1:25" ht="13">
      <c r="B7" s="484"/>
      <c r="C7" s="263">
        <v>39142</v>
      </c>
      <c r="D7" s="265">
        <v>1.2567762546544248</v>
      </c>
      <c r="E7" s="265">
        <v>1.5033437865199597</v>
      </c>
      <c r="F7" s="265">
        <v>1.2835874814203858</v>
      </c>
      <c r="G7" s="265">
        <v>1.2974718667099014</v>
      </c>
      <c r="H7" s="265">
        <v>1.1442648566186955</v>
      </c>
      <c r="I7" s="265">
        <v>1.0724490706384426</v>
      </c>
      <c r="J7" s="265">
        <v>1.2495946760563994</v>
      </c>
      <c r="K7" s="265">
        <v>1.3998093617317617</v>
      </c>
      <c r="L7" s="265">
        <v>1.1442648566186955</v>
      </c>
      <c r="M7" s="265">
        <v>1.364499933624804</v>
      </c>
      <c r="N7" s="265">
        <v>1.2687455523178002</v>
      </c>
      <c r="O7" s="265">
        <v>1.2783209904485007</v>
      </c>
      <c r="P7" s="265">
        <v>1.2831087095138509</v>
      </c>
      <c r="Q7" s="265">
        <v>1.3884385289515551</v>
      </c>
      <c r="R7" s="265">
        <v>1.0868122278344932</v>
      </c>
      <c r="S7" s="265">
        <v>1.1155385422265942</v>
      </c>
      <c r="T7" s="265">
        <v>1.6568253611453791</v>
      </c>
      <c r="U7" s="265">
        <v>1.3884385289515551</v>
      </c>
      <c r="V7" s="265">
        <v>1.4746174721278584</v>
      </c>
      <c r="W7" s="265">
        <v>1.6948525491339672</v>
      </c>
      <c r="X7" s="265">
        <v>1.1682034519454463</v>
      </c>
      <c r="Y7" s="265">
        <v>1.3104744790090701</v>
      </c>
    </row>
    <row r="8" spans="1:25" ht="13">
      <c r="B8" s="484"/>
      <c r="C8" s="263">
        <v>39173</v>
      </c>
      <c r="D8" s="265">
        <v>1.2942690455626993</v>
      </c>
      <c r="E8" s="265">
        <v>1.5649336748628837</v>
      </c>
      <c r="F8" s="265">
        <v>1.3369075124901182</v>
      </c>
      <c r="G8" s="265">
        <v>1.3336384461881807</v>
      </c>
      <c r="H8" s="265">
        <v>1.1466337932171444</v>
      </c>
      <c r="I8" s="265">
        <v>1.107264392591663</v>
      </c>
      <c r="J8" s="265">
        <v>1.284426695406329</v>
      </c>
      <c r="K8" s="265">
        <v>1.4743840534242765</v>
      </c>
      <c r="L8" s="265">
        <v>1.2007667190771811</v>
      </c>
      <c r="M8" s="265">
        <v>1.4123772474391436</v>
      </c>
      <c r="N8" s="265">
        <v>1.5206430991592172</v>
      </c>
      <c r="O8" s="265">
        <v>1.31395374587544</v>
      </c>
      <c r="P8" s="265">
        <v>1.3188749209536255</v>
      </c>
      <c r="Q8" s="265">
        <v>1.4271407726736989</v>
      </c>
      <c r="R8" s="265">
        <v>1.1318702679825887</v>
      </c>
      <c r="S8" s="265">
        <v>1.1466337932171444</v>
      </c>
      <c r="T8" s="265">
        <v>1.7322536275211795</v>
      </c>
      <c r="U8" s="265">
        <v>1.4468254729864396</v>
      </c>
      <c r="V8" s="265">
        <v>1.5550913247065135</v>
      </c>
      <c r="W8" s="265">
        <v>1.6289089508792909</v>
      </c>
      <c r="X8" s="265">
        <v>1.2155302443117368</v>
      </c>
      <c r="Y8" s="265">
        <v>1.3615870381203092</v>
      </c>
    </row>
    <row r="9" spans="1:25" ht="13">
      <c r="B9" s="484"/>
      <c r="C9" s="263">
        <v>39203</v>
      </c>
      <c r="D9" s="265">
        <v>1.3297243981603604</v>
      </c>
      <c r="E9" s="265">
        <v>1.6249383537291693</v>
      </c>
      <c r="F9" s="265">
        <v>1.3813778289698968</v>
      </c>
      <c r="G9" s="265">
        <v>1.3726187335848883</v>
      </c>
      <c r="H9" s="265">
        <v>1.3019692399444895</v>
      </c>
      <c r="I9" s="265">
        <v>1.0900207590232938</v>
      </c>
      <c r="J9" s="265">
        <v>1.3272012019589177</v>
      </c>
      <c r="K9" s="265">
        <v>1.4839337393385401</v>
      </c>
      <c r="L9" s="265">
        <v>1.2666444931242902</v>
      </c>
      <c r="M9" s="265">
        <v>1.4483146196281727</v>
      </c>
      <c r="N9" s="265">
        <v>1.6198919613262834</v>
      </c>
      <c r="O9" s="265">
        <v>1.3322475943618033</v>
      </c>
      <c r="P9" s="265">
        <v>1.3827115183906595</v>
      </c>
      <c r="Q9" s="265">
        <v>1.4785929740454864</v>
      </c>
      <c r="R9" s="265">
        <v>1.1707630374694633</v>
      </c>
      <c r="S9" s="265">
        <v>1.1758094298723492</v>
      </c>
      <c r="T9" s="265">
        <v>1.787095762941894</v>
      </c>
      <c r="U9" s="265">
        <v>1.5038249360599143</v>
      </c>
      <c r="V9" s="265">
        <v>1.5946599993118555</v>
      </c>
      <c r="W9" s="265">
        <v>1.6602631005493684</v>
      </c>
      <c r="X9" s="265">
        <v>1.2464589235127479</v>
      </c>
      <c r="Y9" s="265">
        <v>1.4085267907287542</v>
      </c>
    </row>
    <row r="10" spans="1:25" ht="13">
      <c r="B10" s="484"/>
      <c r="C10" s="263">
        <v>39234</v>
      </c>
      <c r="D10" s="265">
        <v>1.3769042430391281</v>
      </c>
      <c r="E10" s="265">
        <v>1.7237184696692842</v>
      </c>
      <c r="F10" s="266" t="s">
        <v>711</v>
      </c>
      <c r="G10" s="265">
        <v>1.4131385652243682</v>
      </c>
      <c r="H10" s="265">
        <v>1.2889066034464018</v>
      </c>
      <c r="I10" s="265">
        <v>1.1180876560016979</v>
      </c>
      <c r="J10" s="265">
        <v>1.3613752478168821</v>
      </c>
      <c r="K10" s="265">
        <v>1.5324961479464632</v>
      </c>
      <c r="L10" s="265">
        <v>1.3044355986686476</v>
      </c>
      <c r="M10" s="265">
        <v>1.4752545461133513</v>
      </c>
      <c r="N10" s="265">
        <v>1.6253681665950608</v>
      </c>
      <c r="O10" s="265">
        <v>1.3717279112983793</v>
      </c>
      <c r="P10" s="265">
        <v>1.4131385652243682</v>
      </c>
      <c r="Q10" s="265">
        <v>1.5166652000393401</v>
      </c>
      <c r="R10" s="265">
        <v>1.2216142908166698</v>
      </c>
      <c r="S10" s="265">
        <v>1.2060852955944241</v>
      </c>
      <c r="T10" s="265">
        <v>1.865204870583079</v>
      </c>
      <c r="U10" s="265">
        <v>1.5477231904838318</v>
      </c>
      <c r="V10" s="265">
        <v>1.635720830076558</v>
      </c>
      <c r="W10" s="265">
        <v>1.6771314840025469</v>
      </c>
      <c r="X10" s="265">
        <v>1.2630249447426587</v>
      </c>
      <c r="Y10" s="265">
        <v>1.44526674171526</v>
      </c>
    </row>
    <row r="11" spans="1:25" ht="13">
      <c r="B11" s="484"/>
      <c r="C11" s="263">
        <v>39264</v>
      </c>
      <c r="D11" s="265">
        <v>1.4340205687798755</v>
      </c>
      <c r="E11" s="265">
        <v>1.6995799333687411</v>
      </c>
      <c r="F11" s="265">
        <v>1.4565172406657605</v>
      </c>
      <c r="G11" s="265">
        <v>1.428709381488098</v>
      </c>
      <c r="H11" s="265">
        <v>1.2640625754430013</v>
      </c>
      <c r="I11" s="265">
        <v>1.1525276423156776</v>
      </c>
      <c r="J11" s="265">
        <v>1.396842257737434</v>
      </c>
      <c r="K11" s="265">
        <v>1.6261262131234606</v>
      </c>
      <c r="L11" s="265">
        <v>1.3437303848196609</v>
      </c>
      <c r="M11" s="265">
        <v>1.5136883781565351</v>
      </c>
      <c r="N11" s="265">
        <v>1.6730239969098546</v>
      </c>
      <c r="O11" s="265">
        <v>1.3755975085703247</v>
      </c>
      <c r="P11" s="265">
        <v>1.4605765052387618</v>
      </c>
      <c r="Q11" s="265">
        <v>1.5561778764907537</v>
      </c>
      <c r="R11" s="265">
        <v>1.2693737627347785</v>
      </c>
      <c r="S11" s="265">
        <v>1.2375066389841147</v>
      </c>
      <c r="T11" s="265">
        <v>2.0014324111180852</v>
      </c>
      <c r="U11" s="265">
        <v>1.5880450002414177</v>
      </c>
      <c r="V11" s="265">
        <v>1.6783351842016319</v>
      </c>
      <c r="W11" s="265">
        <v>1.9226497996233884</v>
      </c>
      <c r="X11" s="265">
        <v>1.3224856356525518</v>
      </c>
      <c r="Y11" s="265">
        <v>1.4952861378887574</v>
      </c>
    </row>
    <row r="12" spans="1:25" ht="13">
      <c r="B12" s="484"/>
      <c r="C12" s="263">
        <v>39295</v>
      </c>
      <c r="D12" s="265">
        <v>1.3250166414924927</v>
      </c>
      <c r="E12" s="265">
        <v>1.6276595979946169</v>
      </c>
      <c r="F12" s="265">
        <v>1.4142992481430676</v>
      </c>
      <c r="G12" s="265">
        <v>1.3962267489047573</v>
      </c>
      <c r="H12" s="265">
        <v>1.2360040072271621</v>
      </c>
      <c r="I12" s="265">
        <v>1.1037566648900994</v>
      </c>
      <c r="J12" s="265">
        <v>1.3479056045892919</v>
      </c>
      <c r="K12" s="265">
        <v>1.4672056546695791</v>
      </c>
      <c r="L12" s="265">
        <v>1.2817819334207607</v>
      </c>
      <c r="M12" s="265">
        <v>1.4699800744388882</v>
      </c>
      <c r="N12" s="265">
        <v>1.5106715643887538</v>
      </c>
      <c r="O12" s="265">
        <v>1.2919548059082271</v>
      </c>
      <c r="P12" s="265">
        <v>1.4140292757578232</v>
      </c>
      <c r="Q12" s="265">
        <v>1.4903258194138211</v>
      </c>
      <c r="R12" s="265">
        <v>1.2258311347396957</v>
      </c>
      <c r="S12" s="265">
        <v>1.1851396447898304</v>
      </c>
      <c r="T12" s="265">
        <v>1.9370844694883849</v>
      </c>
      <c r="U12" s="265">
        <v>1.5055851281450205</v>
      </c>
      <c r="V12" s="265">
        <v>1.6225731617508836</v>
      </c>
      <c r="W12" s="265">
        <v>1.3326462958580925</v>
      </c>
      <c r="X12" s="265">
        <v>1.2614361884458281</v>
      </c>
      <c r="Y12" s="265">
        <v>1.4022435078312891</v>
      </c>
    </row>
    <row r="13" spans="1:25" ht="13">
      <c r="B13" s="484"/>
      <c r="C13" s="263">
        <v>39326</v>
      </c>
      <c r="D13" s="265">
        <v>1.4713786988806381</v>
      </c>
      <c r="E13" s="265">
        <v>1.647733569766153</v>
      </c>
      <c r="F13" s="265">
        <v>1.4614855290448219</v>
      </c>
      <c r="G13" s="265">
        <v>1.4555857253685027</v>
      </c>
      <c r="H13" s="265">
        <v>1.2529092319627617</v>
      </c>
      <c r="I13" s="265">
        <v>1.1423584173778121</v>
      </c>
      <c r="J13" s="265">
        <v>1.4161032915881635</v>
      </c>
      <c r="K13" s="265">
        <v>1.5276112560829394</v>
      </c>
      <c r="L13" s="265">
        <v>1.3476670730355755</v>
      </c>
      <c r="M13" s="265">
        <v>1.5371827551812034</v>
      </c>
      <c r="N13" s="265">
        <v>1.5792973512135651</v>
      </c>
      <c r="O13" s="265">
        <v>1.4108389670841184</v>
      </c>
      <c r="P13" s="265">
        <v>1.4634822121245703</v>
      </c>
      <c r="Q13" s="265">
        <v>1.5424470796852487</v>
      </c>
      <c r="R13" s="265">
        <v>1.2950238279951234</v>
      </c>
      <c r="S13" s="265">
        <v>1.2265876094425356</v>
      </c>
      <c r="T13" s="265">
        <v>1.97570098636817</v>
      </c>
      <c r="U13" s="265">
        <v>1.5635043777014297</v>
      </c>
      <c r="V13" s="265">
        <v>1.6635265432782886</v>
      </c>
      <c r="W13" s="265">
        <v>1.4476892386124347</v>
      </c>
      <c r="X13" s="265">
        <v>1.3055524770032139</v>
      </c>
      <c r="Y13" s="265">
        <v>1.4635079151808221</v>
      </c>
    </row>
    <row r="14" spans="1:25" ht="13">
      <c r="B14" s="484"/>
      <c r="C14" s="263">
        <v>39356</v>
      </c>
      <c r="D14" s="265">
        <v>1.5824182480333342</v>
      </c>
      <c r="E14" s="265">
        <v>1.8711401739902935</v>
      </c>
      <c r="F14" s="265">
        <v>1.5414459098868871</v>
      </c>
      <c r="G14" s="265">
        <v>1.560208869113568</v>
      </c>
      <c r="H14" s="265">
        <v>1.4158479061350884</v>
      </c>
      <c r="I14" s="265">
        <v>1.2048588063973105</v>
      </c>
      <c r="J14" s="265">
        <v>1.4991330770842115</v>
      </c>
      <c r="K14" s="265">
        <v>1.6551539639955679</v>
      </c>
      <c r="L14" s="265">
        <v>1.4436096297847962</v>
      </c>
      <c r="M14" s="265">
        <v>1.6157323164129833</v>
      </c>
      <c r="N14" s="265">
        <v>1.7267792110118136</v>
      </c>
      <c r="O14" s="265">
        <v>1.4991330770842115</v>
      </c>
      <c r="P14" s="265">
        <v>1.5379994901938019</v>
      </c>
      <c r="Q14" s="265">
        <v>1.6268370058728665</v>
      </c>
      <c r="R14" s="265">
        <v>1.3658768035656148</v>
      </c>
      <c r="S14" s="265">
        <v>1.315905700996141</v>
      </c>
      <c r="T14" s="265">
        <v>2.0282715298476384</v>
      </c>
      <c r="U14" s="265">
        <v>1.6490463847926327</v>
      </c>
      <c r="V14" s="265">
        <v>1.7711979688513459</v>
      </c>
      <c r="W14" s="265">
        <v>1.4741475257994743</v>
      </c>
      <c r="X14" s="265">
        <v>1.3769814930254978</v>
      </c>
      <c r="Y14" s="265">
        <v>1.5600821472321464</v>
      </c>
    </row>
    <row r="15" spans="1:25" ht="13">
      <c r="B15" s="484"/>
      <c r="C15" s="263">
        <v>39387</v>
      </c>
      <c r="D15" s="265">
        <v>1.6017627865587523</v>
      </c>
      <c r="E15" s="265">
        <v>1.8475359125386668</v>
      </c>
      <c r="F15" s="265">
        <v>1.5404089627149926</v>
      </c>
      <c r="G15" s="265">
        <v>1.5763379804228992</v>
      </c>
      <c r="H15" s="265">
        <v>1.4689887989604078</v>
      </c>
      <c r="I15" s="265">
        <v>1.2655903498735821</v>
      </c>
      <c r="J15" s="265">
        <v>1.5254883681511928</v>
      </c>
      <c r="K15" s="265">
        <v>1.6024690311736371</v>
      </c>
      <c r="L15" s="265">
        <v>1.4915886266367218</v>
      </c>
      <c r="M15" s="265">
        <v>1.6441374634518411</v>
      </c>
      <c r="N15" s="265">
        <v>1.8701357402149807</v>
      </c>
      <c r="O15" s="265">
        <v>1.5537381527465852</v>
      </c>
      <c r="P15" s="265">
        <v>1.4859386697176431</v>
      </c>
      <c r="Q15" s="265">
        <v>1.6949870757235475</v>
      </c>
      <c r="R15" s="265">
        <v>1.4153142082291621</v>
      </c>
      <c r="S15" s="265">
        <v>1.3390397898216024</v>
      </c>
      <c r="T15" s="265">
        <v>1.9980130984834572</v>
      </c>
      <c r="U15" s="265">
        <v>1.6836871618853904</v>
      </c>
      <c r="V15" s="265">
        <v>1.8023362571860386</v>
      </c>
      <c r="W15" s="265">
        <v>1.5198384112321142</v>
      </c>
      <c r="X15" s="265">
        <v>1.4124892297696228</v>
      </c>
      <c r="Y15" s="265">
        <v>1.5876107654996587</v>
      </c>
    </row>
    <row r="16" spans="1:25" ht="13">
      <c r="B16" s="484"/>
      <c r="C16" s="263">
        <v>39417</v>
      </c>
      <c r="D16" s="265">
        <v>1.5873593563215815</v>
      </c>
      <c r="E16" s="265">
        <v>1.7917283739785048</v>
      </c>
      <c r="F16" s="265">
        <v>1.5755960487299219</v>
      </c>
      <c r="G16" s="265">
        <v>1.5537644493094844</v>
      </c>
      <c r="H16" s="265">
        <v>1.3158005246404645</v>
      </c>
      <c r="I16" s="265">
        <v>1.2542098617849533</v>
      </c>
      <c r="J16" s="265">
        <v>1.5117708155443634</v>
      </c>
      <c r="K16" s="265">
        <v>1.5740613722959598</v>
      </c>
      <c r="L16" s="265">
        <v>1.4781759085322665</v>
      </c>
      <c r="M16" s="265">
        <v>1.6293529900867028</v>
      </c>
      <c r="N16" s="265">
        <v>1.8029266763158704</v>
      </c>
      <c r="O16" s="265">
        <v>1.5565640248938259</v>
      </c>
      <c r="P16" s="265">
        <v>1.4445810015201694</v>
      </c>
      <c r="Q16" s="265">
        <v>1.5285682690504119</v>
      </c>
      <c r="R16" s="265">
        <v>1.4109860945080726</v>
      </c>
      <c r="S16" s="265">
        <v>1.3269988269778301</v>
      </c>
      <c r="T16" s="265">
        <v>2.0173741660764226</v>
      </c>
      <c r="U16" s="265">
        <v>1.6685470482674825</v>
      </c>
      <c r="V16" s="265">
        <v>1.7917283739785048</v>
      </c>
      <c r="W16" s="265">
        <v>1.4893742108696322</v>
      </c>
      <c r="X16" s="265">
        <v>1.4109860945080726</v>
      </c>
      <c r="Y16" s="265">
        <v>1.5581168803900201</v>
      </c>
    </row>
    <row r="17" spans="2:25" ht="13">
      <c r="B17" s="484">
        <v>2008</v>
      </c>
      <c r="C17" s="263">
        <v>39478</v>
      </c>
      <c r="D17" s="265">
        <v>1.5978500628943706</v>
      </c>
      <c r="E17" s="265">
        <v>1.7810251141961946</v>
      </c>
      <c r="F17" s="265">
        <v>1.5874436704693635</v>
      </c>
      <c r="G17" s="265">
        <v>1.5668512080586774</v>
      </c>
      <c r="H17" s="265">
        <v>1.4034027007432039</v>
      </c>
      <c r="I17" s="265">
        <v>1.2737711259757594</v>
      </c>
      <c r="J17" s="265">
        <v>1.5217619646613056</v>
      </c>
      <c r="K17" s="265">
        <v>1.6795743165521075</v>
      </c>
      <c r="L17" s="265">
        <v>1.4907631098256122</v>
      </c>
      <c r="M17" s="265">
        <v>1.6401212285794071</v>
      </c>
      <c r="N17" s="265">
        <v>1.7472081816481655</v>
      </c>
      <c r="O17" s="265">
        <v>1.6626658502780931</v>
      </c>
      <c r="P17" s="265">
        <v>1.5555788972093343</v>
      </c>
      <c r="Q17" s="265">
        <v>1.6175766068807211</v>
      </c>
      <c r="R17" s="265">
        <v>1.4203111670172184</v>
      </c>
      <c r="S17" s="265">
        <v>1.335768835647146</v>
      </c>
      <c r="T17" s="265">
        <v>2.0307067995091423</v>
      </c>
      <c r="U17" s="265">
        <v>1.6852104719767791</v>
      </c>
      <c r="V17" s="265">
        <v>1.8599312901415954</v>
      </c>
      <c r="W17" s="265">
        <v>1.5217619646613056</v>
      </c>
      <c r="X17" s="265">
        <v>1.4259473224418897</v>
      </c>
      <c r="Y17" s="265">
        <v>1.5907253280651139</v>
      </c>
    </row>
    <row r="18" spans="2:25" ht="13">
      <c r="B18" s="484"/>
      <c r="C18" s="263">
        <v>39479</v>
      </c>
      <c r="D18" s="265">
        <v>1.6408698910351507</v>
      </c>
      <c r="E18" s="265">
        <v>1.8116129661164098</v>
      </c>
      <c r="F18" s="265">
        <v>1.6504199274380009</v>
      </c>
      <c r="G18" s="265">
        <v>1.6784912465615298</v>
      </c>
      <c r="H18" s="265">
        <v>1.4411873117028309</v>
      </c>
      <c r="I18" s="265">
        <v>1.3601566997998604</v>
      </c>
      <c r="J18" s="265">
        <v>1.5685211304074984</v>
      </c>
      <c r="K18" s="265">
        <v>1.7305823542134395</v>
      </c>
      <c r="L18" s="265">
        <v>1.5829908825330288</v>
      </c>
      <c r="M18" s="265">
        <v>1.7132186516628027</v>
      </c>
      <c r="N18" s="265">
        <v>1.8347645695172583</v>
      </c>
      <c r="O18" s="265">
        <v>1.7363702550636515</v>
      </c>
      <c r="P18" s="265">
        <v>1.5916727338083472</v>
      </c>
      <c r="Q18" s="265">
        <v>1.6727033457113176</v>
      </c>
      <c r="R18" s="265">
        <v>1.47880866722921</v>
      </c>
      <c r="S18" s="265">
        <v>1.4643389151036794</v>
      </c>
      <c r="T18" s="265">
        <v>2.1237737519711861</v>
      </c>
      <c r="U18" s="265">
        <v>1.8405524703674707</v>
      </c>
      <c r="V18" s="265">
        <v>2.0199773967240482</v>
      </c>
      <c r="W18" s="265">
        <v>1.6206122380594079</v>
      </c>
      <c r="X18" s="265">
        <v>1.4990663202049523</v>
      </c>
      <c r="Y18" s="265">
        <v>1.6695567488205276</v>
      </c>
    </row>
    <row r="19" spans="2:25" ht="13">
      <c r="B19" s="484"/>
      <c r="C19" s="263">
        <v>39508</v>
      </c>
      <c r="D19" s="265">
        <v>1.6602443223743542</v>
      </c>
      <c r="E19" s="265">
        <v>1.9003502032115624</v>
      </c>
      <c r="F19" s="265">
        <v>1.6575914452031528</v>
      </c>
      <c r="G19" s="265">
        <v>1.7217348528326637</v>
      </c>
      <c r="H19" s="265">
        <v>1.3781550498366109</v>
      </c>
      <c r="I19" s="265">
        <v>1.4406352850232491</v>
      </c>
      <c r="J19" s="265">
        <v>1.5811850689279565</v>
      </c>
      <c r="K19" s="265">
        <v>1.8698977500322091</v>
      </c>
      <c r="L19" s="265">
        <v>1.6104662739081037</v>
      </c>
      <c r="M19" s="265">
        <v>1.7334473348247226</v>
      </c>
      <c r="N19" s="265">
        <v>1.8300753112592087</v>
      </c>
      <c r="O19" s="265">
        <v>1.7568722988088405</v>
      </c>
      <c r="P19" s="265">
        <v>1.5519038639478091</v>
      </c>
      <c r="Q19" s="265">
        <v>1.6924536478525165</v>
      </c>
      <c r="R19" s="265">
        <v>1.5519038639478091</v>
      </c>
      <c r="S19" s="265">
        <v>1.5050539359795732</v>
      </c>
      <c r="T19" s="265">
        <v>2.2105357679679236</v>
      </c>
      <c r="U19" s="265">
        <v>1.8447159137492823</v>
      </c>
      <c r="V19" s="265">
        <v>2.0613968306023729</v>
      </c>
      <c r="W19" s="265">
        <v>1.9032783237095772</v>
      </c>
      <c r="X19" s="265">
        <v>1.5284788999636911</v>
      </c>
      <c r="Y19" s="265">
        <v>1.7138274401887232</v>
      </c>
    </row>
    <row r="20" spans="2:25" ht="13">
      <c r="B20" s="484"/>
      <c r="C20" s="263">
        <v>39539</v>
      </c>
      <c r="D20" s="265">
        <v>1.6785789807570313</v>
      </c>
      <c r="E20" s="265">
        <v>1.9065341509832949</v>
      </c>
      <c r="F20" s="265">
        <v>1.6756185240008461</v>
      </c>
      <c r="G20" s="265">
        <v>1.7407485726369214</v>
      </c>
      <c r="H20" s="265">
        <v>1.5216747726792135</v>
      </c>
      <c r="I20" s="265">
        <v>1.4565447240431384</v>
      </c>
      <c r="J20" s="265">
        <v>1.5986466483400301</v>
      </c>
      <c r="K20" s="265">
        <v>1.8567984774793829</v>
      </c>
      <c r="L20" s="265">
        <v>1.6933812645379576</v>
      </c>
      <c r="M20" s="265">
        <v>1.7673926834425886</v>
      </c>
      <c r="N20" s="265">
        <v>1.894692323958554</v>
      </c>
      <c r="O20" s="265">
        <v>1.7555508564178475</v>
      </c>
      <c r="P20" s="265">
        <v>1.6323958553605418</v>
      </c>
      <c r="Q20" s="265">
        <v>1.711144005075069</v>
      </c>
      <c r="R20" s="265">
        <v>1.6075280186085856</v>
      </c>
      <c r="S20" s="265">
        <v>1.5216747726792135</v>
      </c>
      <c r="T20" s="265">
        <v>2.4980334108691062</v>
      </c>
      <c r="U20" s="265">
        <v>1.8828504969338131</v>
      </c>
      <c r="V20" s="265">
        <v>2.0841615563544096</v>
      </c>
      <c r="W20" s="265">
        <v>1.9509410023260736</v>
      </c>
      <c r="X20" s="265">
        <v>1.5453584267286955</v>
      </c>
      <c r="Y20" s="265">
        <v>1.7609642630577289</v>
      </c>
    </row>
    <row r="21" spans="2:25" ht="13">
      <c r="B21" s="484"/>
      <c r="C21" s="263">
        <v>39569</v>
      </c>
      <c r="D21" s="265">
        <v>1.7072810871195125</v>
      </c>
      <c r="E21" s="265">
        <v>2.0776436509919995</v>
      </c>
      <c r="F21" s="265">
        <v>1.9076335685139474</v>
      </c>
      <c r="G21" s="265">
        <v>1.7765358754859126</v>
      </c>
      <c r="H21" s="265">
        <v>1.6560927652834778</v>
      </c>
      <c r="I21" s="265">
        <v>1.4934945665101909</v>
      </c>
      <c r="J21" s="265">
        <v>1.6500706097733562</v>
      </c>
      <c r="K21" s="265">
        <v>1.9786126492699976</v>
      </c>
      <c r="L21" s="265">
        <v>1.7524472534454256</v>
      </c>
      <c r="M21" s="265">
        <v>1.7976134197713385</v>
      </c>
      <c r="N21" s="265">
        <v>1.9451562297693212</v>
      </c>
      <c r="O21" s="265">
        <v>1.881923596913043</v>
      </c>
      <c r="P21" s="265">
        <v>1.6320041432429908</v>
      </c>
      <c r="Q21" s="265">
        <v>2.0475328734413907</v>
      </c>
      <c r="R21" s="265">
        <v>1.8367574305871299</v>
      </c>
      <c r="S21" s="265">
        <v>1.6259819877328692</v>
      </c>
      <c r="T21" s="265">
        <v>2.539583126321737</v>
      </c>
      <c r="U21" s="265">
        <v>1.9993556293604167</v>
      </c>
      <c r="V21" s="265">
        <v>2.3787514264980865</v>
      </c>
      <c r="W21" s="265">
        <v>2.0475328734413907</v>
      </c>
      <c r="X21" s="265">
        <v>1.6079155212025038</v>
      </c>
      <c r="Y21" s="265">
        <v>1.8733295373655259</v>
      </c>
    </row>
    <row r="22" spans="2:25" ht="13">
      <c r="B22" s="484"/>
      <c r="C22" s="263">
        <v>39600</v>
      </c>
      <c r="D22" s="265">
        <v>1.7512354394634662</v>
      </c>
      <c r="E22" s="265">
        <v>2.3967525591246028</v>
      </c>
      <c r="F22" s="265">
        <v>2.0232697059382549</v>
      </c>
      <c r="G22" s="265">
        <v>1.9056653723967523</v>
      </c>
      <c r="H22" s="265">
        <v>1.8284504059301092</v>
      </c>
      <c r="I22" s="265">
        <v>1.5628309212848568</v>
      </c>
      <c r="J22" s="265">
        <v>1.6925520649488175</v>
      </c>
      <c r="K22" s="265">
        <v>2.1655488881044826</v>
      </c>
      <c r="L22" s="265">
        <v>1.9581715495940697</v>
      </c>
      <c r="M22" s="265">
        <v>1.8593363925167663</v>
      </c>
      <c r="N22" s="265">
        <v>2.2762972114366393</v>
      </c>
      <c r="O22" s="265">
        <v>1.8500705965407693</v>
      </c>
      <c r="P22" s="265">
        <v>1.6740204729968229</v>
      </c>
      <c r="Q22" s="265">
        <v>2.1002470878926931</v>
      </c>
      <c r="R22" s="265">
        <v>1.8840451817860921</v>
      </c>
      <c r="S22" s="265">
        <v>1.6678432756794916</v>
      </c>
      <c r="T22" s="265">
        <v>2.8826920814213435</v>
      </c>
      <c r="U22" s="265">
        <v>2.2423226261913163</v>
      </c>
      <c r="V22" s="265">
        <v>2.458524532297917</v>
      </c>
      <c r="W22" s="265">
        <v>2.1620190610660077</v>
      </c>
      <c r="X22" s="265">
        <v>1.729615248852806</v>
      </c>
      <c r="Y22" s="265">
        <v>2.0034052702601937</v>
      </c>
    </row>
    <row r="23" spans="2:25" ht="13">
      <c r="B23" s="484"/>
      <c r="C23" s="263">
        <v>39630</v>
      </c>
      <c r="D23" s="265">
        <v>1.7845775561778563</v>
      </c>
      <c r="E23" s="265">
        <v>2.4569360016392321</v>
      </c>
      <c r="F23" s="265">
        <v>2.1234147940714427</v>
      </c>
      <c r="G23" s="265">
        <v>2.0013660269107296</v>
      </c>
      <c r="H23" s="265">
        <v>2.0484939553309194</v>
      </c>
      <c r="I23" s="265">
        <v>1.7217403182842701</v>
      </c>
      <c r="J23" s="265">
        <v>1.7217403182842701</v>
      </c>
      <c r="K23" s="265">
        <v>2.3019374815017182</v>
      </c>
      <c r="L23" s="265">
        <v>2.1238986408032234</v>
      </c>
      <c r="M23" s="265">
        <v>2.2432893928010378</v>
      </c>
      <c r="N23" s="265">
        <v>2.4349429683764767</v>
      </c>
      <c r="O23" s="265">
        <v>2.023359060173485</v>
      </c>
      <c r="P23" s="265">
        <v>1.8015436104091247</v>
      </c>
      <c r="Q23" s="265">
        <v>2.1364660883819409</v>
      </c>
      <c r="R23" s="265">
        <v>1.9165357557543878</v>
      </c>
      <c r="S23" s="265">
        <v>1.6966054231268355</v>
      </c>
      <c r="T23" s="265">
        <v>3.744764246522323</v>
      </c>
      <c r="U23" s="265">
        <v>2.4129499351137214</v>
      </c>
      <c r="V23" s="265">
        <v>3.1041595519431731</v>
      </c>
      <c r="W23" s="265">
        <v>2.2307219452223204</v>
      </c>
      <c r="X23" s="265">
        <v>1.7720101085991389</v>
      </c>
      <c r="Y23" s="265">
        <v>2.1810215799727439</v>
      </c>
    </row>
    <row r="24" spans="2:25" ht="13">
      <c r="B24" s="484"/>
      <c r="C24" s="263">
        <v>39661</v>
      </c>
      <c r="D24" s="265">
        <v>2.1707926494302776</v>
      </c>
      <c r="E24" s="265">
        <v>2.8468395031099925</v>
      </c>
      <c r="F24" s="265">
        <v>2.1412140490156122</v>
      </c>
      <c r="G24" s="265">
        <v>2.0374439581081321</v>
      </c>
      <c r="H24" s="265">
        <v>2.0653541493150929</v>
      </c>
      <c r="I24" s="265">
        <v>1.7056227959809325</v>
      </c>
      <c r="J24" s="265">
        <v>1.7862522372454854</v>
      </c>
      <c r="K24" s="265">
        <v>2.5095396738199454</v>
      </c>
      <c r="L24" s="265">
        <v>2.425085502649253</v>
      </c>
      <c r="M24" s="265">
        <v>2.3413549290283706</v>
      </c>
      <c r="N24" s="265">
        <v>3.0949300916163103</v>
      </c>
      <c r="O24" s="265">
        <v>2.0591518846024348</v>
      </c>
      <c r="P24" s="265">
        <v>1.9022345873721891</v>
      </c>
      <c r="Q24" s="265">
        <v>2.5305240027644378</v>
      </c>
      <c r="R24" s="265">
        <v>2.0715564140277505</v>
      </c>
      <c r="S24" s="265">
        <v>1.7986567666708013</v>
      </c>
      <c r="T24" s="265">
        <v>3.7206972526920787</v>
      </c>
      <c r="U24" s="265">
        <v>2.6917828852935441</v>
      </c>
      <c r="V24" s="265">
        <v>3.1197391504669421</v>
      </c>
      <c r="W24" s="265">
        <v>2.2173096347752121</v>
      </c>
      <c r="X24" s="265">
        <v>1.8482748843720649</v>
      </c>
      <c r="Y24" s="265">
        <v>2.3373503334455652</v>
      </c>
    </row>
    <row r="25" spans="2:25" ht="13">
      <c r="B25" s="484"/>
      <c r="C25" s="263">
        <v>39692</v>
      </c>
      <c r="D25" s="265">
        <v>1.9449110266351777</v>
      </c>
      <c r="E25" s="265">
        <v>2.6284083302812546</v>
      </c>
      <c r="F25" s="265">
        <v>2.0893901314709336</v>
      </c>
      <c r="G25" s="265">
        <v>1.9726954698728232</v>
      </c>
      <c r="H25" s="265">
        <v>2.1394021292986958</v>
      </c>
      <c r="I25" s="265">
        <v>1.6892941488488402</v>
      </c>
      <c r="J25" s="265">
        <v>1.7226354807340147</v>
      </c>
      <c r="K25" s="265">
        <v>2.3345415356377588</v>
      </c>
      <c r="L25" s="265">
        <v>2.3005519000770387</v>
      </c>
      <c r="M25" s="265">
        <v>2.1949710157739863</v>
      </c>
      <c r="N25" s="265">
        <v>2.8062287670021848</v>
      </c>
      <c r="O25" s="265">
        <v>2.1560727952412826</v>
      </c>
      <c r="P25" s="265">
        <v>2.2505399022492769</v>
      </c>
      <c r="Q25" s="265">
        <v>2.2783243454869222</v>
      </c>
      <c r="R25" s="265">
        <v>1.9588032482540005</v>
      </c>
      <c r="S25" s="265">
        <v>1.6559528169636657</v>
      </c>
      <c r="T25" s="265">
        <v>3.337245046160064</v>
      </c>
      <c r="U25" s="265">
        <v>2.450587893560324</v>
      </c>
      <c r="V25" s="265">
        <v>2.7895581010595976</v>
      </c>
      <c r="W25" s="265">
        <v>2.2783243454869222</v>
      </c>
      <c r="X25" s="265">
        <v>1.6892941488488402</v>
      </c>
      <c r="Y25" s="265">
        <v>2.222272979949695</v>
      </c>
    </row>
    <row r="26" spans="2:25" ht="13">
      <c r="B26" s="484"/>
      <c r="C26" s="263">
        <v>39722</v>
      </c>
      <c r="D26" s="265">
        <v>1.3231456950992084</v>
      </c>
      <c r="E26" s="265">
        <v>2.2182825218706732</v>
      </c>
      <c r="F26" s="265">
        <v>1.7815293863405344</v>
      </c>
      <c r="G26" s="265">
        <v>1.6522062766630117</v>
      </c>
      <c r="H26" s="265">
        <v>1.9191365386308519</v>
      </c>
      <c r="I26" s="265">
        <v>1.5647636046390641</v>
      </c>
      <c r="J26" s="265">
        <v>1.5325478833670834</v>
      </c>
      <c r="K26" s="265">
        <v>1.9874207184534627</v>
      </c>
      <c r="L26" s="265">
        <v>1.9421477681108381</v>
      </c>
      <c r="M26" s="265">
        <v>1.8362961125029016</v>
      </c>
      <c r="N26" s="265">
        <v>2.3241341774786095</v>
      </c>
      <c r="O26" s="265">
        <v>1.8270916207109071</v>
      </c>
      <c r="P26" s="265">
        <v>1.6706152602470006</v>
      </c>
      <c r="Q26" s="265">
        <v>1.8869208173588712</v>
      </c>
      <c r="R26" s="265">
        <v>1.6476040307670146</v>
      </c>
      <c r="S26" s="265">
        <v>1.4266962277591466</v>
      </c>
      <c r="T26" s="265">
        <v>2.6492981908504687</v>
      </c>
      <c r="U26" s="265">
        <v>2.0157837024467939</v>
      </c>
      <c r="V26" s="265">
        <v>2.2781117185186375</v>
      </c>
      <c r="W26" s="265">
        <v>1.8524039731388922</v>
      </c>
      <c r="X26" s="265">
        <v>1.5371501292630805</v>
      </c>
      <c r="Y26" s="265">
        <v>1.8511088740103356</v>
      </c>
    </row>
    <row r="27" spans="2:25" ht="13">
      <c r="B27" s="484"/>
      <c r="C27" s="263">
        <v>39753</v>
      </c>
      <c r="D27" s="265">
        <v>1.1031244898049235</v>
      </c>
      <c r="E27" s="265">
        <v>2.1003490285885742</v>
      </c>
      <c r="F27" s="265">
        <v>1.7341116979733397</v>
      </c>
      <c r="G27" s="265">
        <v>1.5973242612375291</v>
      </c>
      <c r="H27" s="265">
        <v>1.888549126546029</v>
      </c>
      <c r="I27" s="265">
        <v>1.4737743183793777</v>
      </c>
      <c r="J27" s="265">
        <v>1.5090743020531352</v>
      </c>
      <c r="K27" s="265">
        <v>1.876447850892869</v>
      </c>
      <c r="L27" s="265">
        <v>1.8620741387907105</v>
      </c>
      <c r="M27" s="265">
        <v>1.7605866857286578</v>
      </c>
      <c r="N27" s="265">
        <v>2.2283114694059454</v>
      </c>
      <c r="O27" s="265">
        <v>1.7208742040956804</v>
      </c>
      <c r="P27" s="265">
        <v>1.6414492408297261</v>
      </c>
      <c r="Q27" s="265">
        <v>1.8973741224644682</v>
      </c>
      <c r="R27" s="265">
        <v>1.5796742694006503</v>
      </c>
      <c r="S27" s="265">
        <v>1.3987618530726429</v>
      </c>
      <c r="T27" s="265">
        <v>2.5498354873677536</v>
      </c>
      <c r="U27" s="265">
        <v>1.9194366122605666</v>
      </c>
      <c r="V27" s="265">
        <v>2.1885989877729681</v>
      </c>
      <c r="W27" s="265">
        <v>2.0518115510371575</v>
      </c>
      <c r="X27" s="265">
        <v>1.4781868163385974</v>
      </c>
      <c r="Y27" s="265">
        <v>1.7885585959067283</v>
      </c>
    </row>
    <row r="28" spans="2:25" ht="13">
      <c r="B28" s="484"/>
      <c r="C28" s="263">
        <v>39783</v>
      </c>
      <c r="D28" s="265">
        <v>1.8313460687851071</v>
      </c>
      <c r="E28" s="265">
        <v>1.9816960311026988</v>
      </c>
      <c r="F28" s="265">
        <v>1.7202082119175122</v>
      </c>
      <c r="G28" s="265">
        <v>1.4993232353337593</v>
      </c>
      <c r="H28" s="265">
        <v>1.7123190152836805</v>
      </c>
      <c r="I28" s="265">
        <v>1.3322677216475467</v>
      </c>
      <c r="J28" s="265">
        <v>1.4512947751489733</v>
      </c>
      <c r="K28" s="265">
        <v>1.7358425198046203</v>
      </c>
      <c r="L28" s="265">
        <v>1.7624356693895444</v>
      </c>
      <c r="M28" s="265">
        <v>1.6663787490199722</v>
      </c>
      <c r="N28" s="265">
        <v>2.1090758602884359</v>
      </c>
      <c r="O28" s="265">
        <v>1.5619690529660892</v>
      </c>
      <c r="P28" s="265">
        <v>1.5348225319920796</v>
      </c>
      <c r="Q28" s="265">
        <v>1.8334342627061848</v>
      </c>
      <c r="R28" s="265">
        <v>1.4993232353337593</v>
      </c>
      <c r="S28" s="265">
        <v>1.3260031398843135</v>
      </c>
      <c r="T28" s="265">
        <v>2.3351019703058822</v>
      </c>
      <c r="U28" s="265">
        <v>1.8000231599689422</v>
      </c>
      <c r="V28" s="265">
        <v>2.0589592061825721</v>
      </c>
      <c r="W28" s="265">
        <v>1.9211384073914464</v>
      </c>
      <c r="X28" s="265">
        <v>1.3907371514377211</v>
      </c>
      <c r="Y28" s="265">
        <v>1.7173190464709924</v>
      </c>
    </row>
    <row r="29" spans="2:25" ht="13">
      <c r="B29" s="484">
        <v>2009</v>
      </c>
      <c r="C29" s="263">
        <v>39844</v>
      </c>
      <c r="D29" s="265">
        <v>1.7855263402282053</v>
      </c>
      <c r="E29" s="265">
        <v>2.0325530426384182</v>
      </c>
      <c r="F29" s="265">
        <v>1.7211390469350731</v>
      </c>
      <c r="G29" s="265">
        <v>1.5861714575813668</v>
      </c>
      <c r="H29" s="265">
        <v>1.7335207186681605</v>
      </c>
      <c r="I29" s="265">
        <v>1.3824827731378579</v>
      </c>
      <c r="J29" s="265">
        <v>1.5059961243429645</v>
      </c>
      <c r="K29" s="265">
        <v>1.7173370645303085</v>
      </c>
      <c r="L29" s="265">
        <v>1.8288643581949091</v>
      </c>
      <c r="M29" s="265">
        <v>1.7291869168714902</v>
      </c>
      <c r="N29" s="265">
        <v>2.1885699073185525</v>
      </c>
      <c r="O29" s="265">
        <v>1.6815150971081156</v>
      </c>
      <c r="P29" s="265">
        <v>1.6901827007014565</v>
      </c>
      <c r="Q29" s="265">
        <v>1.902538988738306</v>
      </c>
      <c r="R29" s="265">
        <v>1.5081630252412996</v>
      </c>
      <c r="S29" s="265">
        <v>1.3759820704428523</v>
      </c>
      <c r="T29" s="265">
        <v>2.189667803773709</v>
      </c>
      <c r="U29" s="265">
        <v>1.8852037815516243</v>
      </c>
      <c r="V29" s="265">
        <v>2.0672234570117811</v>
      </c>
      <c r="W29" s="265">
        <v>1.9935488264683845</v>
      </c>
      <c r="X29" s="265">
        <v>1.4431559982912436</v>
      </c>
      <c r="Y29" s="265">
        <v>1.7594537857036223</v>
      </c>
    </row>
    <row r="30" spans="2:25" ht="13">
      <c r="B30" s="484"/>
      <c r="C30" s="263">
        <v>39845</v>
      </c>
      <c r="D30" s="265">
        <v>1.8160809645407796</v>
      </c>
      <c r="E30" s="265">
        <v>1.8247289691338306</v>
      </c>
      <c r="F30" s="265">
        <v>1.7347897213660968</v>
      </c>
      <c r="G30" s="265">
        <v>1.5825848405283935</v>
      </c>
      <c r="H30" s="265">
        <v>1.7058189059793749</v>
      </c>
      <c r="I30" s="265">
        <v>1.4096247486673668</v>
      </c>
      <c r="J30" s="265">
        <v>1.5609648290457652</v>
      </c>
      <c r="K30" s="265">
        <v>1.818783465976108</v>
      </c>
      <c r="L30" s="265">
        <v>1.8160809645407796</v>
      </c>
      <c r="M30" s="265">
        <v>1.7339249209067917</v>
      </c>
      <c r="N30" s="265">
        <v>2.2484811941933462</v>
      </c>
      <c r="O30" s="265">
        <v>1.6431208726797528</v>
      </c>
      <c r="P30" s="265">
        <v>1.7468969277963688</v>
      </c>
      <c r="Q30" s="265">
        <v>1.898237008174767</v>
      </c>
      <c r="R30" s="265">
        <v>1.5782608382318679</v>
      </c>
      <c r="S30" s="265">
        <v>1.3728707291468987</v>
      </c>
      <c r="T30" s="265">
        <v>2.3553705309634601</v>
      </c>
      <c r="U30" s="265">
        <v>1.846348980616459</v>
      </c>
      <c r="V30" s="265">
        <v>2.0625490954427423</v>
      </c>
      <c r="W30" s="265">
        <v>1.7728409415755226</v>
      </c>
      <c r="X30" s="265">
        <v>1.3966527417777899</v>
      </c>
      <c r="Y30" s="265">
        <v>1.7583339138706786</v>
      </c>
    </row>
    <row r="31" spans="2:25" ht="13">
      <c r="B31" s="484"/>
      <c r="C31" s="263">
        <v>39873</v>
      </c>
      <c r="D31" s="265">
        <v>1.8151672546970399</v>
      </c>
      <c r="E31" s="265">
        <v>1.7633053331342672</v>
      </c>
      <c r="F31" s="265">
        <v>1.7319720888567589</v>
      </c>
      <c r="G31" s="265">
        <v>1.5817886076645633</v>
      </c>
      <c r="H31" s="265">
        <v>1.6293287024304381</v>
      </c>
      <c r="I31" s="265">
        <v>1.3311226534444958</v>
      </c>
      <c r="J31" s="265">
        <v>1.5601794736800745</v>
      </c>
      <c r="K31" s="265">
        <v>1.6657555282900047</v>
      </c>
      <c r="L31" s="265">
        <v>1.7892362939156532</v>
      </c>
      <c r="M31" s="265">
        <v>1.7330525455559831</v>
      </c>
      <c r="N31" s="265">
        <v>2.2516717611837089</v>
      </c>
      <c r="O31" s="265">
        <v>1.5774667808676655</v>
      </c>
      <c r="P31" s="265">
        <v>1.7503398527435738</v>
      </c>
      <c r="Q31" s="265">
        <v>1.8972819638380962</v>
      </c>
      <c r="R31" s="265">
        <v>1.465099284148325</v>
      </c>
      <c r="S31" s="265">
        <v>1.3700190946165751</v>
      </c>
      <c r="T31" s="265">
        <v>2.3541854928061223</v>
      </c>
      <c r="U31" s="265">
        <v>1.7935581207125513</v>
      </c>
      <c r="V31" s="265">
        <v>2.0615113821202091</v>
      </c>
      <c r="W31" s="265">
        <v>1.7784317269234093</v>
      </c>
      <c r="X31" s="265">
        <v>1.3786627482103706</v>
      </c>
      <c r="Y31" s="265">
        <v>1.7275779376114229</v>
      </c>
    </row>
    <row r="32" spans="2:25" ht="13">
      <c r="B32" s="484"/>
      <c r="C32" s="263">
        <v>39904</v>
      </c>
      <c r="D32" s="265">
        <v>1.7997597298093704</v>
      </c>
      <c r="E32" s="265">
        <v>1.6818913344062376</v>
      </c>
      <c r="F32" s="265">
        <v>1.6993766575243101</v>
      </c>
      <c r="G32" s="265">
        <v>1.5821565382958949</v>
      </c>
      <c r="H32" s="265">
        <v>1.6048235374118818</v>
      </c>
      <c r="I32" s="265">
        <v>1.373620146428814</v>
      </c>
      <c r="J32" s="265">
        <v>1.5934900378538883</v>
      </c>
      <c r="K32" s="265">
        <v>1.7889929052292766</v>
      </c>
      <c r="L32" s="265">
        <v>1.8088265294557653</v>
      </c>
      <c r="M32" s="265">
        <v>1.7317587324614092</v>
      </c>
      <c r="N32" s="265">
        <v>2.3619013078858488</v>
      </c>
      <c r="O32" s="265">
        <v>1.6320239363510662</v>
      </c>
      <c r="P32" s="265">
        <v>1.5300224403291247</v>
      </c>
      <c r="Q32" s="265">
        <v>1.9901625223836612</v>
      </c>
      <c r="R32" s="265">
        <v>1.5866899381190922</v>
      </c>
      <c r="S32" s="265">
        <v>1.4370877439535779</v>
      </c>
      <c r="T32" s="265">
        <v>2.4512999523993018</v>
      </c>
      <c r="U32" s="265">
        <v>1.8541605276877391</v>
      </c>
      <c r="V32" s="265">
        <v>2.1034975179635964</v>
      </c>
      <c r="W32" s="265">
        <v>1.8586939275109364</v>
      </c>
      <c r="X32" s="265">
        <v>1.4461545435999725</v>
      </c>
      <c r="Y32" s="265">
        <v>1.7579233574790842</v>
      </c>
    </row>
    <row r="33" spans="2:25" ht="13">
      <c r="B33" s="484"/>
      <c r="C33" s="263">
        <v>39934</v>
      </c>
      <c r="D33" s="265">
        <v>2.0136784567944668</v>
      </c>
      <c r="E33" s="265">
        <v>1.6982830358507548</v>
      </c>
      <c r="F33" s="265">
        <v>1.8071866485839958</v>
      </c>
      <c r="G33" s="265">
        <v>1.6982830358507548</v>
      </c>
      <c r="H33" s="265">
        <v>1.7079875103413307</v>
      </c>
      <c r="I33" s="265">
        <v>1.4323804348089795</v>
      </c>
      <c r="J33" s="265">
        <v>1.657039019265808</v>
      </c>
      <c r="K33" s="265">
        <v>1.8869137587613209</v>
      </c>
      <c r="L33" s="265">
        <v>1.9117814746434212</v>
      </c>
      <c r="M33" s="265">
        <v>1.8098844924923758</v>
      </c>
      <c r="N33" s="265">
        <v>2.4794932323421022</v>
      </c>
      <c r="O33" s="265">
        <v>1.6934307986054671</v>
      </c>
      <c r="P33" s="265">
        <v>1.6376300702846565</v>
      </c>
      <c r="Q33" s="265">
        <v>2.3242216404928904</v>
      </c>
      <c r="R33" s="265">
        <v>1.6764479682469595</v>
      </c>
      <c r="S33" s="265">
        <v>1.5187502577751035</v>
      </c>
      <c r="T33" s="265">
        <v>2.5551234368719893</v>
      </c>
      <c r="U33" s="265">
        <v>1.9700083215868756</v>
      </c>
      <c r="V33" s="265">
        <v>2.2320291328324204</v>
      </c>
      <c r="W33" s="265">
        <v>1.814736729737664</v>
      </c>
      <c r="X33" s="265">
        <v>1.5478636812468309</v>
      </c>
      <c r="Y33" s="265">
        <v>1.86062633987696</v>
      </c>
    </row>
    <row r="34" spans="2:25" ht="13">
      <c r="B34" s="484"/>
      <c r="C34" s="263">
        <v>39965</v>
      </c>
      <c r="D34" s="265">
        <v>2.1404228302038257</v>
      </c>
      <c r="E34" s="265">
        <v>1.675557728655978</v>
      </c>
      <c r="F34" s="265">
        <v>1.9360865218311454</v>
      </c>
      <c r="G34" s="265">
        <v>1.7879426982609521</v>
      </c>
      <c r="H34" s="265">
        <v>1.7419670288770992</v>
      </c>
      <c r="I34" s="265">
        <v>1.5018718665391997</v>
      </c>
      <c r="J34" s="265">
        <v>1.6346904669814419</v>
      </c>
      <c r="K34" s="265">
        <v>2.0544483284560204</v>
      </c>
      <c r="L34" s="265">
        <v>1.9769537835056814</v>
      </c>
      <c r="M34" s="265">
        <v>1.9003276678659264</v>
      </c>
      <c r="N34" s="265">
        <v>2.4929029621466987</v>
      </c>
      <c r="O34" s="265">
        <v>1.8390267753541223</v>
      </c>
      <c r="P34" s="265">
        <v>1.8032679213889031</v>
      </c>
      <c r="Q34" s="265">
        <v>2.446927292762846</v>
      </c>
      <c r="R34" s="265">
        <v>1.7215333980398311</v>
      </c>
      <c r="S34" s="265">
        <v>1.5989316130162228</v>
      </c>
      <c r="T34" s="265">
        <v>2.314108692320604</v>
      </c>
      <c r="U34" s="265">
        <v>2.0535798991454364</v>
      </c>
      <c r="V34" s="265">
        <v>2.314108692320604</v>
      </c>
      <c r="W34" s="265">
        <v>1.9105444832845604</v>
      </c>
      <c r="X34" s="265">
        <v>1.614256836144174</v>
      </c>
      <c r="Y34" s="265">
        <v>1.9266408327191082</v>
      </c>
    </row>
    <row r="35" spans="2:25" ht="13">
      <c r="B35" s="484"/>
      <c r="C35" s="263">
        <v>39995</v>
      </c>
      <c r="D35" s="265">
        <v>2.0437177892304956</v>
      </c>
      <c r="E35" s="265">
        <v>1.6970618604243102</v>
      </c>
      <c r="F35" s="265">
        <v>1.8781507784573921</v>
      </c>
      <c r="G35" s="265">
        <v>1.8108891803308189</v>
      </c>
      <c r="H35" s="265">
        <v>1.6608440768176937</v>
      </c>
      <c r="I35" s="265">
        <v>1.6039304168644395</v>
      </c>
      <c r="J35" s="265">
        <v>1.6815399531643318</v>
      </c>
      <c r="K35" s="265">
        <v>2.0542209464764141</v>
      </c>
      <c r="L35" s="265">
        <v>1.9712822220172628</v>
      </c>
      <c r="M35" s="265">
        <v>1.9143685620640085</v>
      </c>
      <c r="N35" s="265">
        <v>2.457635316163254</v>
      </c>
      <c r="O35" s="265">
        <v>1.8522809330240948</v>
      </c>
      <c r="P35" s="265">
        <v>1.8264110875907971</v>
      </c>
      <c r="Q35" s="265">
        <v>2.4317654707299567</v>
      </c>
      <c r="R35" s="265">
        <v>1.6039304168644395</v>
      </c>
      <c r="S35" s="265">
        <v>1.6194523241244179</v>
      </c>
      <c r="T35" s="265">
        <v>2.5093750070298486</v>
      </c>
      <c r="U35" s="265">
        <v>1.9868041292772411</v>
      </c>
      <c r="V35" s="265">
        <v>2.2351546454368965</v>
      </c>
      <c r="W35" s="265">
        <v>1.919542531150668</v>
      </c>
      <c r="X35" s="265">
        <v>1.6246262932110775</v>
      </c>
      <c r="Y35" s="265">
        <v>1.9229992352595169</v>
      </c>
    </row>
    <row r="36" spans="2:25" ht="13">
      <c r="B36" s="484"/>
      <c r="C36" s="263">
        <v>40026</v>
      </c>
      <c r="D36" s="265">
        <v>1.9781257742175238</v>
      </c>
      <c r="E36" s="265">
        <v>1.7071496407630686</v>
      </c>
      <c r="F36" s="265">
        <v>1.9456086382029891</v>
      </c>
      <c r="G36" s="265">
        <v>1.9022524568502763</v>
      </c>
      <c r="H36" s="265">
        <v>1.7938620034684942</v>
      </c>
      <c r="I36" s="265">
        <v>1.6854715500867121</v>
      </c>
      <c r="J36" s="265">
        <v>1.7477960607812368</v>
      </c>
      <c r="K36" s="265">
        <v>1.9336856883309932</v>
      </c>
      <c r="L36" s="265">
        <v>2.0594186142538606</v>
      </c>
      <c r="M36" s="265">
        <v>2.0214819555702368</v>
      </c>
      <c r="N36" s="265">
        <v>2.5146585184573453</v>
      </c>
      <c r="O36" s="265">
        <v>1.9401891155339002</v>
      </c>
      <c r="P36" s="265">
        <v>1.8155400941448507</v>
      </c>
      <c r="Q36" s="265">
        <v>2.1678090676356425</v>
      </c>
      <c r="R36" s="265">
        <v>1.6800520274176232</v>
      </c>
      <c r="S36" s="265">
        <v>1.6963105954248903</v>
      </c>
      <c r="T36" s="265">
        <v>2.6501465851845731</v>
      </c>
      <c r="U36" s="265">
        <v>2.0539990915847715</v>
      </c>
      <c r="V36" s="265">
        <v>2.3195557023701379</v>
      </c>
      <c r="W36" s="265">
        <v>2.3574923610537613</v>
      </c>
      <c r="X36" s="265">
        <v>1.6908910727558013</v>
      </c>
      <c r="Y36" s="265">
        <v>1.9838807911470806</v>
      </c>
    </row>
    <row r="37" spans="2:25" ht="13">
      <c r="B37" s="484"/>
      <c r="C37" s="263">
        <v>40057</v>
      </c>
      <c r="D37" s="265">
        <v>2.0277006570597949</v>
      </c>
      <c r="E37" s="265">
        <v>1.7584395941981963</v>
      </c>
      <c r="F37" s="265">
        <v>1.9342835536180156</v>
      </c>
      <c r="G37" s="265">
        <v>1.9287884298861462</v>
      </c>
      <c r="H37" s="265">
        <v>1.7474493467344574</v>
      </c>
      <c r="I37" s="265">
        <v>1.6870029856838944</v>
      </c>
      <c r="J37" s="265">
        <v>1.7749249653938042</v>
      </c>
      <c r="K37" s="265">
        <v>1.9936308899222048</v>
      </c>
      <c r="L37" s="265">
        <v>2.0881470181103579</v>
      </c>
      <c r="M37" s="265">
        <v>2.0331957807916643</v>
      </c>
      <c r="N37" s="265">
        <v>2.4673105556093442</v>
      </c>
      <c r="O37" s="265">
        <v>2.07166164691475</v>
      </c>
      <c r="P37" s="265">
        <v>1.8738371925674528</v>
      </c>
      <c r="Q37" s="265">
        <v>2.0936421418422273</v>
      </c>
      <c r="R37" s="265">
        <v>1.7914103365894121</v>
      </c>
      <c r="S37" s="265">
        <v>1.7199737280751104</v>
      </c>
      <c r="T37" s="265">
        <v>2.6871155048841184</v>
      </c>
      <c r="U37" s="265">
        <v>2.0991372655740963</v>
      </c>
      <c r="V37" s="265">
        <v>2.3519129572400876</v>
      </c>
      <c r="W37" s="265">
        <v>1.9342835536180156</v>
      </c>
      <c r="X37" s="265">
        <v>1.7199737280751104</v>
      </c>
      <c r="Y37" s="265">
        <v>1.9897058015422979</v>
      </c>
    </row>
    <row r="38" spans="2:25" ht="13">
      <c r="B38" s="484"/>
      <c r="C38" s="263">
        <v>40087</v>
      </c>
      <c r="D38" s="265">
        <v>2.1226182519421033</v>
      </c>
      <c r="E38" s="265">
        <v>1.8177435436685765</v>
      </c>
      <c r="F38" s="265">
        <v>2.065094722079174</v>
      </c>
      <c r="G38" s="265">
        <v>2.0190758981888299</v>
      </c>
      <c r="H38" s="265">
        <v>1.8580100145726273</v>
      </c>
      <c r="I38" s="265">
        <v>1.7832294257508188</v>
      </c>
      <c r="J38" s="265">
        <v>1.8580100145726273</v>
      </c>
      <c r="K38" s="265">
        <v>2.0756215280440897</v>
      </c>
      <c r="L38" s="265">
        <v>2.1571323698598612</v>
      </c>
      <c r="M38" s="265">
        <v>2.1168658989558105</v>
      </c>
      <c r="N38" s="265">
        <v>2.5195306079963178</v>
      </c>
      <c r="O38" s="265">
        <v>2.1456276638872755</v>
      </c>
      <c r="P38" s="265">
        <v>1.8982764854766778</v>
      </c>
      <c r="Q38" s="265">
        <v>2.0535900161065879</v>
      </c>
      <c r="R38" s="265">
        <v>1.875267073531506</v>
      </c>
      <c r="S38" s="265">
        <v>1.8004864847096975</v>
      </c>
      <c r="T38" s="265">
        <v>2.7841388453657943</v>
      </c>
      <c r="U38" s="265">
        <v>2.197398840763912</v>
      </c>
      <c r="V38" s="265">
        <v>2.4620070781333885</v>
      </c>
      <c r="W38" s="265">
        <v>2.1111135459695176</v>
      </c>
      <c r="X38" s="265">
        <v>1.7947341317234047</v>
      </c>
      <c r="Y38" s="265">
        <v>2.0721701162523143</v>
      </c>
    </row>
    <row r="39" spans="2:25" ht="13">
      <c r="B39" s="484"/>
      <c r="C39" s="263">
        <v>40118</v>
      </c>
      <c r="D39" s="265">
        <v>2.1840385595773277</v>
      </c>
      <c r="E39" s="265">
        <v>2.0276220049126383</v>
      </c>
      <c r="F39" s="265">
        <v>2.0450016220976037</v>
      </c>
      <c r="G39" s="265">
        <v>2.03341521064096</v>
      </c>
      <c r="H39" s="265">
        <v>1.9349307132594891</v>
      </c>
      <c r="I39" s="265">
        <v>1.7958937757797655</v>
      </c>
      <c r="J39" s="265">
        <v>1.8712054502479492</v>
      </c>
      <c r="K39" s="265">
        <v>2.0903624229503635</v>
      </c>
      <c r="L39" s="265">
        <v>2.172452148120684</v>
      </c>
      <c r="M39" s="265">
        <v>2.1550725309357186</v>
      </c>
      <c r="N39" s="265">
        <v>2.6069425777448205</v>
      </c>
      <c r="O39" s="265">
        <v>2.1782453538490056</v>
      </c>
      <c r="P39" s="265">
        <v>1.8538258330629838</v>
      </c>
      <c r="Q39" s="265">
        <v>2.0681744450108908</v>
      </c>
      <c r="R39" s="265">
        <v>1.84223942160634</v>
      </c>
      <c r="S39" s="265">
        <v>1.8132733929647307</v>
      </c>
      <c r="T39" s="265">
        <v>2.8212911896927282</v>
      </c>
      <c r="U39" s="265">
        <v>2.2130045882189364</v>
      </c>
      <c r="V39" s="265">
        <v>2.4794920517217407</v>
      </c>
      <c r="W39" s="265">
        <v>2.1898317653056494</v>
      </c>
      <c r="X39" s="265">
        <v>1.8016869815080871</v>
      </c>
      <c r="Y39" s="265">
        <v>2.1037143828194482</v>
      </c>
    </row>
    <row r="40" spans="2:25" ht="13">
      <c r="B40" s="484"/>
      <c r="C40" s="263">
        <v>40148</v>
      </c>
      <c r="D40" s="265">
        <v>2.0910538111351471</v>
      </c>
      <c r="E40" s="265">
        <v>1.8625233399728358</v>
      </c>
      <c r="F40" s="265">
        <v>1.988215099112107</v>
      </c>
      <c r="G40" s="265">
        <v>1.9482222666587028</v>
      </c>
      <c r="H40" s="265">
        <v>1.679698963042987</v>
      </c>
      <c r="I40" s="265">
        <v>1.7539713661707381</v>
      </c>
      <c r="J40" s="265">
        <v>1.8282437692984894</v>
      </c>
      <c r="K40" s="265">
        <v>2.0586596168478897</v>
      </c>
      <c r="L40" s="265">
        <v>2.1538996907047827</v>
      </c>
      <c r="M40" s="265">
        <v>2.199605784937245</v>
      </c>
      <c r="N40" s="265">
        <v>2.5766810623550582</v>
      </c>
      <c r="O40" s="265">
        <v>2.1653262142628984</v>
      </c>
      <c r="P40" s="265">
        <v>1.8168172457403737</v>
      </c>
      <c r="Q40" s="265">
        <v>2.0282079315655115</v>
      </c>
      <c r="R40" s="265">
        <v>1.8168172457403737</v>
      </c>
      <c r="S40" s="265">
        <v>1.7882509368450847</v>
      </c>
      <c r="T40" s="265">
        <v>2.7930994185457667</v>
      </c>
      <c r="U40" s="265">
        <v>2.1767527378210136</v>
      </c>
      <c r="V40" s="265">
        <v>2.4452760414367294</v>
      </c>
      <c r="W40" s="265">
        <v>2.0510609786817424</v>
      </c>
      <c r="X40" s="265">
        <v>1.7768244132869693</v>
      </c>
      <c r="Y40" s="265">
        <v>2.047581330198212</v>
      </c>
    </row>
    <row r="41" spans="2:25" ht="13">
      <c r="B41" s="484">
        <v>2010</v>
      </c>
      <c r="C41" s="263">
        <v>40209</v>
      </c>
      <c r="D41" s="265">
        <v>1.8934498994280327</v>
      </c>
      <c r="E41" s="265">
        <v>1.9664909934712504</v>
      </c>
      <c r="F41" s="265">
        <v>1.9608724477756183</v>
      </c>
      <c r="G41" s="265">
        <v>1.9103055365149288</v>
      </c>
      <c r="H41" s="265">
        <v>1.876594262341136</v>
      </c>
      <c r="I41" s="265">
        <v>1.6518524345158503</v>
      </c>
      <c r="J41" s="265">
        <v>1.7417491656459647</v>
      </c>
      <c r="K41" s="265">
        <v>2.0234630468249604</v>
      </c>
      <c r="L41" s="265">
        <v>2.1181917272533184</v>
      </c>
      <c r="M41" s="265">
        <v>2.1631400928183755</v>
      </c>
      <c r="N41" s="265">
        <v>2.4440673775999824</v>
      </c>
      <c r="O41" s="265">
        <v>2.1350473643402146</v>
      </c>
      <c r="P41" s="265">
        <v>1.8428829881673432</v>
      </c>
      <c r="Q41" s="265">
        <v>1.9103055365149288</v>
      </c>
      <c r="R41" s="265">
        <v>1.7951253497544699</v>
      </c>
      <c r="S41" s="265">
        <v>1.7586048027328611</v>
      </c>
      <c r="T41" s="265">
        <v>2.7474688451641183</v>
      </c>
      <c r="U41" s="265">
        <v>2.1294288186445827</v>
      </c>
      <c r="V41" s="265">
        <v>2.3822633749480291</v>
      </c>
      <c r="W41" s="265">
        <v>2.062006270296997</v>
      </c>
      <c r="X41" s="265">
        <v>1.7473677113415969</v>
      </c>
      <c r="Y41" s="265">
        <v>2.0124132402902175</v>
      </c>
    </row>
    <row r="42" spans="2:25" ht="13">
      <c r="B42" s="484"/>
      <c r="C42" s="263">
        <v>40210</v>
      </c>
      <c r="D42" s="265">
        <v>1.7430179731759852</v>
      </c>
      <c r="E42" s="265">
        <v>1.8190374486416045</v>
      </c>
      <c r="F42" s="265">
        <v>1.8738312005647162</v>
      </c>
      <c r="G42" s="265">
        <v>1.7864576734420534</v>
      </c>
      <c r="H42" s="265">
        <v>1.6697134789769952</v>
      </c>
      <c r="I42" s="265">
        <v>1.6018389473112637</v>
      </c>
      <c r="J42" s="265">
        <v>1.6995782729099169</v>
      </c>
      <c r="K42" s="265">
        <v>1.9431663921518942</v>
      </c>
      <c r="L42" s="265">
        <v>2.0253760249054285</v>
      </c>
      <c r="M42" s="265">
        <v>2.0905355753045307</v>
      </c>
      <c r="N42" s="265">
        <v>2.4271932523665587</v>
      </c>
      <c r="O42" s="265">
        <v>2.0742456877047548</v>
      </c>
      <c r="P42" s="265">
        <v>1.7430179731759852</v>
      </c>
      <c r="Q42" s="265">
        <v>1.8461872613078971</v>
      </c>
      <c r="R42" s="265">
        <v>1.6832883853101415</v>
      </c>
      <c r="S42" s="265">
        <v>1.6995782729099169</v>
      </c>
      <c r="T42" s="265">
        <v>2.6546000832594254</v>
      </c>
      <c r="U42" s="265">
        <v>2.0525258375717206</v>
      </c>
      <c r="V42" s="265">
        <v>2.1882749009031839</v>
      </c>
      <c r="W42" s="265">
        <v>1.9927962497058771</v>
      </c>
      <c r="X42" s="265">
        <v>1.6887183478433998</v>
      </c>
      <c r="Y42" s="265">
        <v>1.9191894875925357</v>
      </c>
    </row>
    <row r="43" spans="2:25" ht="13">
      <c r="B43" s="484"/>
      <c r="C43" s="263">
        <v>40238</v>
      </c>
      <c r="D43" s="265">
        <v>1.7918703620746745</v>
      </c>
      <c r="E43" s="265">
        <v>1.9598582085191751</v>
      </c>
      <c r="F43" s="265">
        <v>1.9374598289932417</v>
      </c>
      <c r="G43" s="265">
        <v>1.8366671211265411</v>
      </c>
      <c r="H43" s="265">
        <v>1.6630796798005574</v>
      </c>
      <c r="I43" s="265">
        <v>1.6518804900375905</v>
      </c>
      <c r="J43" s="265">
        <v>1.7526731979042909</v>
      </c>
      <c r="K43" s="265">
        <v>1.9942397210914828</v>
      </c>
      <c r="L43" s="265">
        <v>2.0942484856747758</v>
      </c>
      <c r="M43" s="265">
        <v>2.1838420037785093</v>
      </c>
      <c r="N43" s="265">
        <v>2.5030189120230606</v>
      </c>
      <c r="O43" s="265">
        <v>2.1558440293710928</v>
      </c>
      <c r="P43" s="265">
        <v>1.7022768439709406</v>
      </c>
      <c r="Q43" s="265">
        <v>1.9038622597043415</v>
      </c>
      <c r="R43" s="265">
        <v>1.8366671211265411</v>
      </c>
      <c r="S43" s="265">
        <v>1.7526731979042909</v>
      </c>
      <c r="T43" s="265">
        <v>2.8174174993020804</v>
      </c>
      <c r="U43" s="265">
        <v>2.1166468652007091</v>
      </c>
      <c r="V43" s="265">
        <v>2.2174395730674097</v>
      </c>
      <c r="W43" s="265">
        <v>1.9710573982821418</v>
      </c>
      <c r="X43" s="265">
        <v>1.7526731979042909</v>
      </c>
      <c r="Y43" s="265">
        <v>1.980733142707511</v>
      </c>
    </row>
    <row r="44" spans="2:25" ht="13">
      <c r="B44" s="484"/>
      <c r="C44" s="263">
        <v>40269</v>
      </c>
      <c r="D44" s="265">
        <v>1.8501966901404443</v>
      </c>
      <c r="E44" s="265">
        <v>2.0494486413863382</v>
      </c>
      <c r="F44" s="265">
        <v>1.9811336866734603</v>
      </c>
      <c r="G44" s="265">
        <v>1.855889603033184</v>
      </c>
      <c r="H44" s="265">
        <v>1.7249526065001679</v>
      </c>
      <c r="I44" s="265">
        <v>1.6794093033582496</v>
      </c>
      <c r="J44" s="265">
        <v>1.7989604741057859</v>
      </c>
      <c r="K44" s="265">
        <v>2.0217810847276225</v>
      </c>
      <c r="L44" s="265">
        <v>2.0665273800645578</v>
      </c>
      <c r="M44" s="265">
        <v>2.2487005926322321</v>
      </c>
      <c r="N44" s="265">
        <v>2.6016611919821018</v>
      </c>
      <c r="O44" s="265">
        <v>2.2202360281685332</v>
      </c>
      <c r="P44" s="265">
        <v>1.7704959096420865</v>
      </c>
      <c r="Q44" s="265">
        <v>1.9355903835315416</v>
      </c>
      <c r="R44" s="265">
        <v>1.9014329061751025</v>
      </c>
      <c r="S44" s="265">
        <v>1.7818817354275662</v>
      </c>
      <c r="T44" s="265">
        <v>2.8635351850481339</v>
      </c>
      <c r="U44" s="265">
        <v>2.1348423347774355</v>
      </c>
      <c r="V44" s="265">
        <v>2.2430076797394922</v>
      </c>
      <c r="W44" s="265">
        <v>1.9071258190678426</v>
      </c>
      <c r="X44" s="265">
        <v>1.7761888225348266</v>
      </c>
      <c r="Y44" s="265">
        <v>2.0196665742246047</v>
      </c>
    </row>
    <row r="45" spans="2:25" ht="13">
      <c r="B45" s="484"/>
      <c r="C45" s="263">
        <v>40299</v>
      </c>
      <c r="D45" s="265">
        <v>1.9192688499619195</v>
      </c>
      <c r="E45" s="265">
        <v>1.8751477269742891</v>
      </c>
      <c r="F45" s="265">
        <v>1.9137537095884658</v>
      </c>
      <c r="G45" s="265">
        <v>1.7538146387583058</v>
      </c>
      <c r="H45" s="265">
        <v>1.7593297791317595</v>
      </c>
      <c r="I45" s="265">
        <v>1.6269664101688686</v>
      </c>
      <c r="J45" s="265">
        <v>1.7069359455839486</v>
      </c>
      <c r="K45" s="265">
        <v>2.0019959555637263</v>
      </c>
      <c r="L45" s="265">
        <v>2.0019959555637263</v>
      </c>
      <c r="M45" s="265">
        <v>2.0571473592982641</v>
      </c>
      <c r="N45" s="265">
        <v>2.5204191506683831</v>
      </c>
      <c r="O45" s="265">
        <v>2.16745016676734</v>
      </c>
      <c r="P45" s="265">
        <v>1.7152086561441291</v>
      </c>
      <c r="Q45" s="265">
        <v>1.8751477269742891</v>
      </c>
      <c r="R45" s="265">
        <v>1.9137537095884658</v>
      </c>
      <c r="S45" s="265">
        <v>1.7262389368910367</v>
      </c>
      <c r="T45" s="265">
        <v>2.8899335556897867</v>
      </c>
      <c r="U45" s="265">
        <v>2.0461170785513567</v>
      </c>
      <c r="V45" s="265">
        <v>2.2281167108753319</v>
      </c>
      <c r="W45" s="265">
        <v>1.8144811828662974</v>
      </c>
      <c r="X45" s="265">
        <v>1.7427843580113982</v>
      </c>
      <c r="Y45" s="265">
        <v>1.9645717887438614</v>
      </c>
    </row>
    <row r="46" spans="2:25" ht="13">
      <c r="B46" s="484"/>
      <c r="C46" s="263">
        <v>40330</v>
      </c>
      <c r="D46" s="265">
        <v>1.8820626774318541</v>
      </c>
      <c r="E46" s="265">
        <v>2.1588366005835971</v>
      </c>
      <c r="F46" s="265">
        <v>1.8986691128209587</v>
      </c>
      <c r="G46" s="265">
        <v>1.799030500486331</v>
      </c>
      <c r="H46" s="265">
        <v>1.7768885866341915</v>
      </c>
      <c r="I46" s="265">
        <v>1.6108242327431457</v>
      </c>
      <c r="J46" s="265">
        <v>1.7879595435602613</v>
      </c>
      <c r="K46" s="265">
        <v>1.9927722466925513</v>
      </c>
      <c r="L46" s="265">
        <v>1.965094854377377</v>
      </c>
      <c r="M46" s="265">
        <v>2.0647334667120045</v>
      </c>
      <c r="N46" s="265">
        <v>2.4854298299026545</v>
      </c>
      <c r="O46" s="265">
        <v>2.1865139928987718</v>
      </c>
      <c r="P46" s="265">
        <v>1.7381402373929475</v>
      </c>
      <c r="Q46" s="265">
        <v>1.8820626774318541</v>
      </c>
      <c r="R46" s="265">
        <v>1.7824240650972265</v>
      </c>
      <c r="S46" s="265">
        <v>1.7436757158559824</v>
      </c>
      <c r="T46" s="265">
        <v>2.8563068869259904</v>
      </c>
      <c r="U46" s="265">
        <v>2.1366946867314578</v>
      </c>
      <c r="V46" s="265">
        <v>2.3138299975485732</v>
      </c>
      <c r="W46" s="265">
        <v>1.7658176297081218</v>
      </c>
      <c r="X46" s="265">
        <v>1.760282151245087</v>
      </c>
      <c r="Y46" s="265">
        <v>1.980383318703854</v>
      </c>
    </row>
    <row r="47" spans="2:25" ht="13">
      <c r="B47" s="484"/>
      <c r="C47" s="263">
        <v>40360</v>
      </c>
      <c r="D47" s="265">
        <v>1.9156477961574034</v>
      </c>
      <c r="E47" s="265">
        <v>2.2038425973492251</v>
      </c>
      <c r="F47" s="265">
        <v>1.9552039453405945</v>
      </c>
      <c r="G47" s="265">
        <v>1.8421863762457624</v>
      </c>
      <c r="H47" s="265">
        <v>1.7969793486078298</v>
      </c>
      <c r="I47" s="265">
        <v>1.6670091441487729</v>
      </c>
      <c r="J47" s="265">
        <v>1.8252337408815378</v>
      </c>
      <c r="K47" s="265">
        <v>2.0343162437069768</v>
      </c>
      <c r="L47" s="265">
        <v>1.9665057022500778</v>
      </c>
      <c r="M47" s="265">
        <v>2.1077776636186178</v>
      </c>
      <c r="N47" s="265">
        <v>2.5485461830884626</v>
      </c>
      <c r="O47" s="265">
        <v>2.2377478680776748</v>
      </c>
      <c r="P47" s="265">
        <v>1.9439021884311114</v>
      </c>
      <c r="Q47" s="265">
        <v>2.0343162437069768</v>
      </c>
      <c r="R47" s="265">
        <v>1.8591390116099873</v>
      </c>
      <c r="S47" s="265">
        <v>1.7969793486078298</v>
      </c>
      <c r="T47" s="265">
        <v>2.9147231069557189</v>
      </c>
      <c r="U47" s="265">
        <v>2.1812390835302584</v>
      </c>
      <c r="V47" s="265">
        <v>2.3677180725367317</v>
      </c>
      <c r="W47" s="265">
        <v>1.8252337408815378</v>
      </c>
      <c r="X47" s="265">
        <v>1.8252337408815378</v>
      </c>
      <c r="Y47" s="265">
        <v>2.0404514831721254</v>
      </c>
    </row>
    <row r="48" spans="2:25" ht="13">
      <c r="B48" s="484"/>
      <c r="C48" s="263">
        <v>40391</v>
      </c>
      <c r="D48" s="265">
        <v>1.8527320823344633</v>
      </c>
      <c r="E48" s="265">
        <v>2.2164586261056463</v>
      </c>
      <c r="F48" s="265">
        <v>1.9891295362486572</v>
      </c>
      <c r="G48" s="265">
        <v>1.8072662643630657</v>
      </c>
      <c r="H48" s="265">
        <v>1.8356824005951893</v>
      </c>
      <c r="I48" s="265">
        <v>1.6538191287095978</v>
      </c>
      <c r="J48" s="265">
        <v>1.8243159461023397</v>
      </c>
      <c r="K48" s="265">
        <v>2.0459618087129043</v>
      </c>
      <c r="L48" s="265">
        <v>1.9322972637844098</v>
      </c>
      <c r="M48" s="265">
        <v>2.119843762916426</v>
      </c>
      <c r="N48" s="265">
        <v>2.5801851698768297</v>
      </c>
      <c r="O48" s="265">
        <v>2.2505579895841947</v>
      </c>
      <c r="P48" s="265">
        <v>1.8072662643630657</v>
      </c>
      <c r="Q48" s="265">
        <v>2.0459618087129043</v>
      </c>
      <c r="R48" s="265">
        <v>1.9266140365379851</v>
      </c>
      <c r="S48" s="265">
        <v>1.8243159461023397</v>
      </c>
      <c r="T48" s="265">
        <v>2.9619464881100002</v>
      </c>
      <c r="U48" s="265">
        <v>2.1653095808878238</v>
      </c>
      <c r="V48" s="265">
        <v>2.313073489294867</v>
      </c>
      <c r="W48" s="265">
        <v>1.8186327188559153</v>
      </c>
      <c r="X48" s="265">
        <v>1.8356824005951893</v>
      </c>
      <c r="Y48" s="265">
        <v>2.0384310815616109</v>
      </c>
    </row>
    <row r="49" spans="2:25" ht="13">
      <c r="B49" s="484"/>
      <c r="C49" s="263">
        <v>40422</v>
      </c>
      <c r="D49" s="265">
        <v>1.8444070717509538</v>
      </c>
      <c r="E49" s="265">
        <v>2.3098725788174406</v>
      </c>
      <c r="F49" s="265">
        <v>1.8385887529126228</v>
      </c>
      <c r="G49" s="265">
        <v>1.8502253905892849</v>
      </c>
      <c r="H49" s="265">
        <v>1.9520459702600788</v>
      </c>
      <c r="I49" s="265">
        <v>1.6698575066010213</v>
      </c>
      <c r="J49" s="265">
        <v>1.8094971587209672</v>
      </c>
      <c r="K49" s="265">
        <v>2.1091405788950182</v>
      </c>
      <c r="L49" s="265">
        <v>1.925863535487589</v>
      </c>
      <c r="M49" s="265">
        <v>2.1702329266974947</v>
      </c>
      <c r="N49" s="265">
        <v>2.6473350714406432</v>
      </c>
      <c r="O49" s="265">
        <v>2.2865993034641163</v>
      </c>
      <c r="P49" s="265">
        <v>1.8851353036192715</v>
      </c>
      <c r="Q49" s="265">
        <v>2.0945947817991906</v>
      </c>
      <c r="R49" s="265">
        <v>1.9724100861942377</v>
      </c>
      <c r="S49" s="265">
        <v>1.8560437094276159</v>
      </c>
      <c r="T49" s="265">
        <v>3.0222675373826986</v>
      </c>
      <c r="U49" s="265">
        <v>2.0713215064458663</v>
      </c>
      <c r="V49" s="265">
        <v>2.2924176223024473</v>
      </c>
      <c r="W49" s="265">
        <v>1.8385887529126228</v>
      </c>
      <c r="X49" s="265">
        <v>1.8444070717509538</v>
      </c>
      <c r="Y49" s="265">
        <v>2.0614691532129585</v>
      </c>
    </row>
    <row r="50" spans="2:25" ht="13">
      <c r="B50" s="484"/>
      <c r="C50" s="263">
        <v>40452</v>
      </c>
      <c r="D50" s="265">
        <v>1.8176418176418176</v>
      </c>
      <c r="E50" s="265">
        <v>2.4651024651024653</v>
      </c>
      <c r="F50" s="265">
        <v>1.7226017226017225</v>
      </c>
      <c r="G50" s="265">
        <v>1.7226017226017225</v>
      </c>
      <c r="H50" s="265">
        <v>1.9008019008019008</v>
      </c>
      <c r="I50" s="265">
        <v>1.6394416394416393</v>
      </c>
      <c r="J50" s="265">
        <v>1.8473418473418473</v>
      </c>
      <c r="K50" s="265">
        <v>2.195822195822196</v>
      </c>
      <c r="L50" s="265">
        <v>1.8948618948618949</v>
      </c>
      <c r="M50" s="265">
        <v>2.2156222156222154</v>
      </c>
      <c r="N50" s="265">
        <v>2.7086427086427083</v>
      </c>
      <c r="O50" s="265">
        <v>2.3403623403623404</v>
      </c>
      <c r="P50" s="265">
        <v>1.9245619245619248</v>
      </c>
      <c r="Q50" s="265">
        <v>1.9245619245619248</v>
      </c>
      <c r="R50" s="265">
        <v>1.9483219483219483</v>
      </c>
      <c r="S50" s="265">
        <v>1.8532818532818534</v>
      </c>
      <c r="T50" s="265">
        <v>3.0998910998910998</v>
      </c>
      <c r="U50" s="265">
        <v>2.0196020196020195</v>
      </c>
      <c r="V50" s="265">
        <v>2.2096822096822097</v>
      </c>
      <c r="W50" s="265">
        <v>2.0790020790020791</v>
      </c>
      <c r="X50" s="265">
        <v>1.8295218295218296</v>
      </c>
      <c r="Y50" s="265">
        <v>2.0647272075843506</v>
      </c>
    </row>
    <row r="51" spans="2:25" ht="13">
      <c r="B51" s="484"/>
      <c r="C51" s="263">
        <v>40483</v>
      </c>
      <c r="D51" s="265">
        <v>1.9144006116743415</v>
      </c>
      <c r="E51" s="265">
        <v>2.4513666369000715</v>
      </c>
      <c r="F51" s="265">
        <v>1.651754186292191</v>
      </c>
      <c r="G51" s="265">
        <v>1.7217932330607646</v>
      </c>
      <c r="H51" s="265">
        <v>1.7976688670600525</v>
      </c>
      <c r="I51" s="265">
        <v>1.5875517267543322</v>
      </c>
      <c r="J51" s="265">
        <v>1.8151786287521956</v>
      </c>
      <c r="K51" s="265">
        <v>2.157611201578213</v>
      </c>
      <c r="L51" s="265">
        <v>1.8443615649057681</v>
      </c>
      <c r="M51" s="265">
        <v>2.1595372753643489</v>
      </c>
      <c r="N51" s="265">
        <v>2.6673203644365064</v>
      </c>
      <c r="O51" s="265">
        <v>2.3112885433629247</v>
      </c>
      <c r="P51" s="265">
        <v>1.8910542627514839</v>
      </c>
      <c r="Q51" s="265">
        <v>1.8910542627514839</v>
      </c>
      <c r="R51" s="265">
        <v>1.8793810882900548</v>
      </c>
      <c r="S51" s="265">
        <v>1.7859956925986236</v>
      </c>
      <c r="T51" s="265">
        <v>3.0466985344329456</v>
      </c>
      <c r="U51" s="265">
        <v>1.9319103733664849</v>
      </c>
      <c r="V51" s="265">
        <v>2.1070079902879186</v>
      </c>
      <c r="W51" s="265">
        <v>2.1945567987486352</v>
      </c>
      <c r="X51" s="265">
        <v>1.7626493436757658</v>
      </c>
      <c r="Y51" s="265">
        <v>2.0271495803354815</v>
      </c>
    </row>
    <row r="52" spans="2:25" ht="13">
      <c r="B52" s="484"/>
      <c r="C52" s="263">
        <v>40513</v>
      </c>
      <c r="D52" s="265">
        <v>1.8247172548365145</v>
      </c>
      <c r="E52" s="265">
        <v>2.5097243796295103</v>
      </c>
      <c r="F52" s="265">
        <v>1.629844538300576</v>
      </c>
      <c r="G52" s="265">
        <v>1.7302335134857565</v>
      </c>
      <c r="H52" s="265">
        <v>1.8896748270151607</v>
      </c>
      <c r="I52" s="265">
        <v>1.6239393044661536</v>
      </c>
      <c r="J52" s="265">
        <v>1.8365277225053591</v>
      </c>
      <c r="K52" s="265">
        <v>2.1849365187362797</v>
      </c>
      <c r="L52" s="265">
        <v>1.8129067871676696</v>
      </c>
      <c r="M52" s="265">
        <v>2.1849365187362797</v>
      </c>
      <c r="N52" s="265">
        <v>2.7045970961654486</v>
      </c>
      <c r="O52" s="265">
        <v>2.303041195424727</v>
      </c>
      <c r="P52" s="265">
        <v>1.9132957623528501</v>
      </c>
      <c r="Q52" s="265">
        <v>1.9132957623528501</v>
      </c>
      <c r="R52" s="265">
        <v>1.9014852946840055</v>
      </c>
      <c r="S52" s="265">
        <v>1.8070015533332473</v>
      </c>
      <c r="T52" s="265">
        <v>3.0825320615684806</v>
      </c>
      <c r="U52" s="265">
        <v>1.8837695931807381</v>
      </c>
      <c r="V52" s="265">
        <v>2.0136847375380307</v>
      </c>
      <c r="W52" s="265">
        <v>2.4093354044443296</v>
      </c>
      <c r="X52" s="265">
        <v>1.7833806179955578</v>
      </c>
      <c r="Y52" s="265">
        <v>2.0448981163771203</v>
      </c>
    </row>
    <row r="53" spans="2:25" ht="13">
      <c r="B53" s="484">
        <v>2011</v>
      </c>
      <c r="C53" s="263">
        <v>40574</v>
      </c>
      <c r="D53" s="265">
        <v>1.9463682576507111</v>
      </c>
      <c r="E53" s="265">
        <v>2.5374432806796081</v>
      </c>
      <c r="F53" s="265">
        <v>1.6776977926375762</v>
      </c>
      <c r="G53" s="265">
        <v>1.737402340418273</v>
      </c>
      <c r="H53" s="265">
        <v>2.0478659888778958</v>
      </c>
      <c r="I53" s="265">
        <v>1.6060523353007403</v>
      </c>
      <c r="J53" s="265">
        <v>1.7493432499744124</v>
      </c>
      <c r="K53" s="265">
        <v>2.2090682678857765</v>
      </c>
      <c r="L53" s="265">
        <v>1.7732250690866911</v>
      </c>
      <c r="M53" s="265">
        <v>2.2090682678857765</v>
      </c>
      <c r="N53" s="265">
        <v>2.632970557128723</v>
      </c>
      <c r="O53" s="265">
        <v>2.32847736344717</v>
      </c>
      <c r="P53" s="265">
        <v>1.6000818805226706</v>
      </c>
      <c r="Q53" s="265">
        <v>2.1195114462147315</v>
      </c>
      <c r="R53" s="265">
        <v>1.8687523455358055</v>
      </c>
      <c r="S53" s="265">
        <v>1.826959162089318</v>
      </c>
      <c r="T53" s="265">
        <v>2.6747637405752109</v>
      </c>
      <c r="U53" s="265">
        <v>1.8747228003138754</v>
      </c>
      <c r="V53" s="265">
        <v>1.9881614410971988</v>
      </c>
      <c r="W53" s="265">
        <v>2.1613046296612195</v>
      </c>
      <c r="X53" s="265">
        <v>1.7911364334208999</v>
      </c>
      <c r="Y53" s="265">
        <v>2.0171607928763944</v>
      </c>
    </row>
    <row r="54" spans="2:25" ht="13">
      <c r="B54" s="484"/>
      <c r="C54" s="263">
        <v>40575</v>
      </c>
      <c r="D54" s="265">
        <v>1.9544481681544852</v>
      </c>
      <c r="E54" s="265">
        <v>2.6439007428102088</v>
      </c>
      <c r="F54" s="265">
        <v>1.7026480974106557</v>
      </c>
      <c r="G54" s="265">
        <v>1.7506100156475757</v>
      </c>
      <c r="H54" s="265">
        <v>2.026391045509865</v>
      </c>
      <c r="I54" s="265">
        <v>1.6367004598348911</v>
      </c>
      <c r="J54" s="265">
        <v>1.7086433371902709</v>
      </c>
      <c r="K54" s="265">
        <v>2.2182387184575445</v>
      </c>
      <c r="L54" s="265">
        <v>1.7685957349864208</v>
      </c>
      <c r="M54" s="265">
        <v>2.2182387184575445</v>
      </c>
      <c r="N54" s="265">
        <v>2.7398245792840483</v>
      </c>
      <c r="O54" s="265">
        <v>2.3141625549313845</v>
      </c>
      <c r="P54" s="265">
        <v>1.624709980275661</v>
      </c>
      <c r="Q54" s="265">
        <v>2.1283101217633198</v>
      </c>
      <c r="R54" s="265">
        <v>1.8645195714602605</v>
      </c>
      <c r="S54" s="265">
        <v>1.8345433725621856</v>
      </c>
      <c r="T54" s="265">
        <v>2.6319102632509783</v>
      </c>
      <c r="U54" s="265">
        <v>1.9364624488156403</v>
      </c>
      <c r="V54" s="265">
        <v>2.0503720046283251</v>
      </c>
      <c r="W54" s="265">
        <v>1.8405386123418004</v>
      </c>
      <c r="X54" s="265">
        <v>1.8045671736641105</v>
      </c>
      <c r="Y54" s="265">
        <v>2.0189683676874846</v>
      </c>
    </row>
    <row r="55" spans="2:25" ht="13">
      <c r="B55" s="484"/>
      <c r="C55" s="263">
        <v>40603</v>
      </c>
      <c r="D55" s="265">
        <v>1.9649207401603275</v>
      </c>
      <c r="E55" s="265">
        <v>2.6821770839611836</v>
      </c>
      <c r="F55" s="265">
        <v>1.7358808992827433</v>
      </c>
      <c r="G55" s="265">
        <v>1.7660177204508467</v>
      </c>
      <c r="H55" s="265">
        <v>1.844373455487915</v>
      </c>
      <c r="I55" s="265">
        <v>1.6514978000120546</v>
      </c>
      <c r="J55" s="265">
        <v>1.7479356277499847</v>
      </c>
      <c r="K55" s="265">
        <v>2.2361521306732564</v>
      </c>
      <c r="L55" s="265">
        <v>1.7780724489180879</v>
      </c>
      <c r="M55" s="265">
        <v>2.1999879452715323</v>
      </c>
      <c r="N55" s="265">
        <v>2.7605328189982519</v>
      </c>
      <c r="O55" s="265">
        <v>2.3506720511120482</v>
      </c>
      <c r="P55" s="265">
        <v>1.6454704357784338</v>
      </c>
      <c r="Q55" s="265">
        <v>1.8262913627870527</v>
      </c>
      <c r="R55" s="265">
        <v>1.8684829124223974</v>
      </c>
      <c r="S55" s="265">
        <v>1.844373455487915</v>
      </c>
      <c r="T55" s="265">
        <v>2.45916460731722</v>
      </c>
      <c r="U55" s="265">
        <v>1.9287565547586039</v>
      </c>
      <c r="V55" s="265">
        <v>2.0854680248327404</v>
      </c>
      <c r="W55" s="265">
        <v>2.1035501175336022</v>
      </c>
      <c r="X55" s="265">
        <v>1.8262913627870527</v>
      </c>
      <c r="Y55" s="265">
        <v>2.0145747407515833</v>
      </c>
    </row>
    <row r="56" spans="2:25" ht="13">
      <c r="B56" s="484"/>
      <c r="C56" s="263">
        <v>40634</v>
      </c>
      <c r="D56" s="265">
        <v>2.0549058638135524</v>
      </c>
      <c r="E56" s="265">
        <v>2.8239197146885631</v>
      </c>
      <c r="F56" s="265">
        <v>1.8342871361035087</v>
      </c>
      <c r="G56" s="265">
        <v>1.8468939205440826</v>
      </c>
      <c r="H56" s="265">
        <v>1.8531973127643693</v>
      </c>
      <c r="I56" s="265">
        <v>1.7019158994774821</v>
      </c>
      <c r="J56" s="265">
        <v>1.8279837438832214</v>
      </c>
      <c r="K56" s="265">
        <v>2.3574686903873272</v>
      </c>
      <c r="L56" s="265">
        <v>1.8531973127643693</v>
      </c>
      <c r="M56" s="265">
        <v>2.3007381604047441</v>
      </c>
      <c r="N56" s="265">
        <v>2.8932570291117194</v>
      </c>
      <c r="O56" s="265">
        <v>2.4709297503524925</v>
      </c>
      <c r="P56" s="265">
        <v>1.7334328605789169</v>
      </c>
      <c r="Q56" s="265">
        <v>1.9162312349672392</v>
      </c>
      <c r="R56" s="265">
        <v>1.9540515882889611</v>
      </c>
      <c r="S56" s="265">
        <v>1.9288380194078132</v>
      </c>
      <c r="T56" s="265">
        <v>2.4898399270133535</v>
      </c>
      <c r="U56" s="265">
        <v>2.0359956871526914</v>
      </c>
      <c r="V56" s="265">
        <v>2.1809737082192919</v>
      </c>
      <c r="W56" s="265">
        <v>2.1935804926598657</v>
      </c>
      <c r="X56" s="265">
        <v>1.9288380194078132</v>
      </c>
      <c r="Y56" s="265">
        <v>2.1038321939043518</v>
      </c>
    </row>
    <row r="57" spans="2:25" ht="13">
      <c r="B57" s="484"/>
      <c r="C57" s="263">
        <v>40664</v>
      </c>
      <c r="D57" s="265">
        <v>2.020463816456695</v>
      </c>
      <c r="E57" s="265">
        <v>2.7827860539541596</v>
      </c>
      <c r="F57" s="265">
        <v>1.8035428545671726</v>
      </c>
      <c r="G57" s="265">
        <v>1.7043789862748193</v>
      </c>
      <c r="H57" s="265">
        <v>1.660994793896915</v>
      </c>
      <c r="I57" s="265">
        <v>1.673390277433459</v>
      </c>
      <c r="J57" s="265">
        <v>1.7911473710306285</v>
      </c>
      <c r="K57" s="265">
        <v>2.3179554213337545</v>
      </c>
      <c r="L57" s="265">
        <v>1.8283338216402609</v>
      </c>
      <c r="M57" s="265">
        <v>2.2621757454193059</v>
      </c>
      <c r="N57" s="265">
        <v>2.8571589551734249</v>
      </c>
      <c r="O57" s="265">
        <v>2.4357125149309238</v>
      </c>
      <c r="P57" s="265">
        <v>1.8469270469450769</v>
      </c>
      <c r="Q57" s="265">
        <v>1.8345315634085329</v>
      </c>
      <c r="R57" s="265">
        <v>1.8841134975547094</v>
      </c>
      <c r="S57" s="265">
        <v>1.8965089810912537</v>
      </c>
      <c r="T57" s="265">
        <v>2.4295147731626514</v>
      </c>
      <c r="U57" s="265">
        <v>1.9956728493836069</v>
      </c>
      <c r="V57" s="265">
        <v>2.1506163935904086</v>
      </c>
      <c r="W57" s="265">
        <v>2.1568141353586805</v>
      </c>
      <c r="X57" s="265">
        <v>1.8965089810912537</v>
      </c>
      <c r="Y57" s="265">
        <v>2.0585356587475094</v>
      </c>
    </row>
    <row r="58" spans="2:25" ht="13">
      <c r="B58" s="484"/>
      <c r="C58" s="263">
        <v>40695</v>
      </c>
      <c r="D58" s="265">
        <v>2.0163286615718352</v>
      </c>
      <c r="E58" s="265">
        <v>2.9173755322117492</v>
      </c>
      <c r="F58" s="265">
        <v>1.8272978495494756</v>
      </c>
      <c r="G58" s="265">
        <v>1.783190660077592</v>
      </c>
      <c r="H58" s="265">
        <v>1.6634711457967641</v>
      </c>
      <c r="I58" s="265">
        <v>1.710728848802354</v>
      </c>
      <c r="J58" s="265">
        <v>1.8209968224820638</v>
      </c>
      <c r="K58" s="265">
        <v>2.3628851502794945</v>
      </c>
      <c r="L58" s="265">
        <v>1.8777060660887717</v>
      </c>
      <c r="M58" s="265">
        <v>2.2872728254705508</v>
      </c>
      <c r="N58" s="265">
        <v>2.9110745051443372</v>
      </c>
      <c r="O58" s="265">
        <v>2.4889056916277341</v>
      </c>
      <c r="P58" s="265">
        <v>1.8903081202235956</v>
      </c>
      <c r="Q58" s="265">
        <v>1.9092112014258313</v>
      </c>
      <c r="R58" s="265">
        <v>1.9155122284932435</v>
      </c>
      <c r="S58" s="265">
        <v>1.9281142826280675</v>
      </c>
      <c r="T58" s="265">
        <v>2.4700026104254982</v>
      </c>
      <c r="U58" s="265">
        <v>2.0226296886392472</v>
      </c>
      <c r="V58" s="265">
        <v>2.1927574194593711</v>
      </c>
      <c r="W58" s="265">
        <v>2.4889056916277341</v>
      </c>
      <c r="X58" s="265">
        <v>1.9533183908977154</v>
      </c>
      <c r="Y58" s="265">
        <v>2.116094923472525</v>
      </c>
    </row>
    <row r="59" spans="2:25" ht="13">
      <c r="B59" s="484"/>
      <c r="C59" s="263">
        <v>40725</v>
      </c>
      <c r="D59" s="265">
        <v>2.0461167930773048</v>
      </c>
      <c r="E59" s="265">
        <v>2.9093223151567926</v>
      </c>
      <c r="F59" s="265">
        <v>1.8415051137695744</v>
      </c>
      <c r="G59" s="265">
        <v>1.8095345388777415</v>
      </c>
      <c r="H59" s="265">
        <v>1.6560757793969436</v>
      </c>
      <c r="I59" s="265">
        <v>1.7391992741157092</v>
      </c>
      <c r="J59" s="265">
        <v>1.847899228747941</v>
      </c>
      <c r="K59" s="265">
        <v>2.3977931168874664</v>
      </c>
      <c r="L59" s="265">
        <v>1.9182344935099733</v>
      </c>
      <c r="M59" s="265">
        <v>2.3658225419956338</v>
      </c>
      <c r="N59" s="265">
        <v>2.9668693499620917</v>
      </c>
      <c r="O59" s="265">
        <v>2.4937048415629652</v>
      </c>
      <c r="P59" s="265">
        <v>1.8542933437263074</v>
      </c>
      <c r="Q59" s="265">
        <v>1.937416838445073</v>
      </c>
      <c r="R59" s="265">
        <v>1.8798698036397739</v>
      </c>
      <c r="S59" s="265">
        <v>1.9565991833801728</v>
      </c>
      <c r="T59" s="265">
        <v>2.5064930715196985</v>
      </c>
      <c r="U59" s="265">
        <v>2.058905023034038</v>
      </c>
      <c r="V59" s="265">
        <v>2.2379402424283024</v>
      </c>
      <c r="W59" s="265">
        <v>2.2251520124715691</v>
      </c>
      <c r="X59" s="265">
        <v>1.969387413336906</v>
      </c>
      <c r="Y59" s="265">
        <v>2.1246730628115227</v>
      </c>
    </row>
    <row r="60" spans="2:25" ht="13">
      <c r="B60" s="484"/>
      <c r="C60" s="263">
        <v>40756</v>
      </c>
      <c r="D60" s="265">
        <v>2.041316374090691</v>
      </c>
      <c r="E60" s="265">
        <v>2.8615999477283616</v>
      </c>
      <c r="F60" s="265">
        <v>1.7908481073310971</v>
      </c>
      <c r="G60" s="265">
        <v>1.7845864006621073</v>
      </c>
      <c r="H60" s="265">
        <v>1.5654266672474626</v>
      </c>
      <c r="I60" s="265">
        <v>1.7031842139652393</v>
      </c>
      <c r="J60" s="265">
        <v>1.8096332273380666</v>
      </c>
      <c r="K60" s="265">
        <v>2.3418782942022038</v>
      </c>
      <c r="L60" s="265">
        <v>1.8785120006969549</v>
      </c>
      <c r="M60" s="265">
        <v>2.3168314675262445</v>
      </c>
      <c r="N60" s="265">
        <v>2.9116936010802803</v>
      </c>
      <c r="O60" s="265">
        <v>2.4483273075750316</v>
      </c>
      <c r="P60" s="265">
        <v>1.8472034673520059</v>
      </c>
      <c r="Q60" s="265">
        <v>1.9035588273729145</v>
      </c>
      <c r="R60" s="265">
        <v>1.8221566406760463</v>
      </c>
      <c r="S60" s="265">
        <v>1.9160822407108942</v>
      </c>
      <c r="T60" s="265">
        <v>2.4355534259702925</v>
      </c>
      <c r="U60" s="265">
        <v>1.9599141873938231</v>
      </c>
      <c r="V60" s="265">
        <v>2.1915973341464476</v>
      </c>
      <c r="W60" s="265">
        <v>2.1477653874635187</v>
      </c>
      <c r="X60" s="265">
        <v>1.9223439473798838</v>
      </c>
      <c r="Y60" s="265">
        <v>2.0761910984718841</v>
      </c>
    </row>
    <row r="61" spans="2:25" ht="13">
      <c r="B61" s="484"/>
      <c r="C61" s="263">
        <v>40787</v>
      </c>
      <c r="D61" s="265">
        <v>1.8630954162845319</v>
      </c>
      <c r="E61" s="265">
        <v>2.6574827256819247</v>
      </c>
      <c r="F61" s="265">
        <v>1.6344947517097428</v>
      </c>
      <c r="G61" s="265">
        <v>1.628779735095373</v>
      </c>
      <c r="H61" s="265">
        <v>1.4573292366642809</v>
      </c>
      <c r="I61" s="265">
        <v>1.5430544858798272</v>
      </c>
      <c r="J61" s="265">
        <v>1.7030749510821794</v>
      </c>
      <c r="K61" s="265">
        <v>2.1317011971599094</v>
      </c>
      <c r="L61" s="265">
        <v>1.714504984310919</v>
      </c>
      <c r="M61" s="265">
        <v>2.1145561473168</v>
      </c>
      <c r="N61" s="265">
        <v>2.6574827256819247</v>
      </c>
      <c r="O61" s="265">
        <v>2.2288564796041945</v>
      </c>
      <c r="P61" s="265">
        <v>1.6459247849384822</v>
      </c>
      <c r="Q61" s="265">
        <v>1.737365050768398</v>
      </c>
      <c r="R61" s="265">
        <v>1.5944896354091547</v>
      </c>
      <c r="S61" s="265">
        <v>1.7487950839971373</v>
      </c>
      <c r="T61" s="265">
        <v>2.2229128623252503</v>
      </c>
      <c r="U61" s="265">
        <v>1.8059452501408348</v>
      </c>
      <c r="V61" s="265">
        <v>2.0002558150294054</v>
      </c>
      <c r="W61" s="265">
        <v>1.9431056488857081</v>
      </c>
      <c r="X61" s="265">
        <v>1.7487950839971373</v>
      </c>
      <c r="Y61" s="265">
        <v>1.8943810500934821</v>
      </c>
    </row>
    <row r="62" spans="2:25" ht="13">
      <c r="B62" s="484"/>
      <c r="C62" s="263">
        <v>40817</v>
      </c>
      <c r="D62" s="265">
        <v>1.8391375234828524</v>
      </c>
      <c r="E62" s="265">
        <v>2.6233096577286088</v>
      </c>
      <c r="F62" s="265">
        <v>1.6247595299480415</v>
      </c>
      <c r="G62" s="265">
        <v>1.6247595299480415</v>
      </c>
      <c r="H62" s="265">
        <v>1.4611552717241068</v>
      </c>
      <c r="I62" s="265">
        <v>1.523212059326289</v>
      </c>
      <c r="J62" s="265">
        <v>1.6078349515110828</v>
      </c>
      <c r="K62" s="265">
        <v>2.1155723046198456</v>
      </c>
      <c r="L62" s="265">
        <v>1.6868163175502238</v>
      </c>
      <c r="M62" s="265">
        <v>2.0873646738915812</v>
      </c>
      <c r="N62" s="265">
        <v>2.6345927100199145</v>
      </c>
      <c r="O62" s="265">
        <v>2.2001951968046396</v>
      </c>
      <c r="P62" s="265">
        <v>1.6924578436958766</v>
      </c>
      <c r="Q62" s="265">
        <v>1.810929892754588</v>
      </c>
      <c r="R62" s="265">
        <v>1.6134764776567356</v>
      </c>
      <c r="S62" s="265">
        <v>1.7263070005697942</v>
      </c>
      <c r="T62" s="265">
        <v>2.2001951968046396</v>
      </c>
      <c r="U62" s="265">
        <v>1.7827222620263234</v>
      </c>
      <c r="V62" s="265">
        <v>1.9406849941046052</v>
      </c>
      <c r="W62" s="265">
        <v>2.1324968830568043</v>
      </c>
      <c r="X62" s="265">
        <v>1.7319485267154471</v>
      </c>
      <c r="Y62" s="265">
        <v>1.8885680382828589</v>
      </c>
    </row>
    <row r="63" spans="2:25" ht="13">
      <c r="B63" s="484"/>
      <c r="C63" s="263">
        <v>40848</v>
      </c>
      <c r="D63" s="265">
        <v>1.8207306379817818</v>
      </c>
      <c r="E63" s="265">
        <v>2.6138096275321283</v>
      </c>
      <c r="F63" s="265">
        <v>1.6196683589408489</v>
      </c>
      <c r="G63" s="265">
        <v>1.6084982323274637</v>
      </c>
      <c r="H63" s="265">
        <v>1.4241911432066083</v>
      </c>
      <c r="I63" s="265">
        <v>1.5135521561136898</v>
      </c>
      <c r="J63" s="265">
        <v>1.6308384855542339</v>
      </c>
      <c r="K63" s="265">
        <v>2.0943987400097184</v>
      </c>
      <c r="L63" s="265">
        <v>1.6308384855542339</v>
      </c>
      <c r="M63" s="265">
        <v>2.0664734234762556</v>
      </c>
      <c r="N63" s="265">
        <v>2.597054437612051</v>
      </c>
      <c r="O63" s="265">
        <v>2.1949298795301848</v>
      </c>
      <c r="P63" s="265">
        <v>1.7648800049148561</v>
      </c>
      <c r="Q63" s="265">
        <v>1.7928053214483188</v>
      </c>
      <c r="R63" s="265">
        <v>1.5861579791006932</v>
      </c>
      <c r="S63" s="265">
        <v>1.7090293718479301</v>
      </c>
      <c r="T63" s="265">
        <v>2.1781746896101071</v>
      </c>
      <c r="U63" s="265">
        <v>1.7760501315282413</v>
      </c>
      <c r="V63" s="265">
        <v>1.9324319041156335</v>
      </c>
      <c r="W63" s="265">
        <v>2.0106227904093297</v>
      </c>
      <c r="X63" s="265">
        <v>1.7146144351546226</v>
      </c>
      <c r="Y63" s="265">
        <v>1.8704642969509016</v>
      </c>
    </row>
    <row r="64" spans="2:25" ht="13">
      <c r="B64" s="484"/>
      <c r="C64" s="263">
        <v>40878</v>
      </c>
      <c r="D64" s="265">
        <v>1.799240315256796</v>
      </c>
      <c r="E64" s="265">
        <v>2.575009588854658</v>
      </c>
      <c r="F64" s="265">
        <v>1.5807401358524185</v>
      </c>
      <c r="G64" s="265">
        <v>1.584202516610371</v>
      </c>
      <c r="H64" s="265">
        <v>1.382774705220049</v>
      </c>
      <c r="I64" s="265">
        <v>1.4753226185615482</v>
      </c>
      <c r="J64" s="265">
        <v>1.589646511512812</v>
      </c>
      <c r="K64" s="265">
        <v>2.0414980884154263</v>
      </c>
      <c r="L64" s="265">
        <v>1.5950905064152534</v>
      </c>
      <c r="M64" s="265">
        <v>2.0142781139032211</v>
      </c>
      <c r="N64" s="265">
        <v>2.53690162453757</v>
      </c>
      <c r="O64" s="265">
        <v>2.1340460017569258</v>
      </c>
      <c r="P64" s="265">
        <v>1.5297625675859596</v>
      </c>
      <c r="Q64" s="265">
        <v>1.7965183178055752</v>
      </c>
      <c r="R64" s="265">
        <v>1.546094552293283</v>
      </c>
      <c r="S64" s="265">
        <v>1.6658624401469879</v>
      </c>
      <c r="T64" s="265">
        <v>2.1231580119520435</v>
      </c>
      <c r="U64" s="265">
        <v>1.7420783687811641</v>
      </c>
      <c r="V64" s="265">
        <v>1.8836222362446335</v>
      </c>
      <c r="W64" s="265">
        <v>1.7638543483909286</v>
      </c>
      <c r="X64" s="265">
        <v>1.6713064350494291</v>
      </c>
      <c r="Y64" s="265">
        <v>1.8110003811974786</v>
      </c>
    </row>
    <row r="65" spans="2:25" ht="13">
      <c r="B65" s="484">
        <v>2012</v>
      </c>
      <c r="C65" s="263">
        <v>40939</v>
      </c>
      <c r="D65" s="265">
        <v>1.7209763035582759</v>
      </c>
      <c r="E65" s="265">
        <v>2.6708658217560255</v>
      </c>
      <c r="F65" s="265">
        <v>1.6315749371396639</v>
      </c>
      <c r="G65" s="265">
        <v>1.6259873517385008</v>
      </c>
      <c r="H65" s="265">
        <v>1.4248342772966243</v>
      </c>
      <c r="I65" s="265">
        <v>1.5142356437152362</v>
      </c>
      <c r="J65" s="265">
        <v>1.6315749371396639</v>
      </c>
      <c r="K65" s="265">
        <v>2.0953445254362122</v>
      </c>
      <c r="L65" s="265">
        <v>1.6483376933431539</v>
      </c>
      <c r="M65" s="265">
        <v>2.0674065984303964</v>
      </c>
      <c r="N65" s="265">
        <v>2.6094023823432297</v>
      </c>
      <c r="O65" s="265">
        <v>2.1903334772559875</v>
      </c>
      <c r="P65" s="265">
        <v>1.5645239123257051</v>
      </c>
      <c r="Q65" s="265">
        <v>1.8439031823838667</v>
      </c>
      <c r="R65" s="265">
        <v>1.5701114977268684</v>
      </c>
      <c r="S65" s="265">
        <v>1.7098011327559492</v>
      </c>
      <c r="T65" s="265">
        <v>2.1791583064536608</v>
      </c>
      <c r="U65" s="265">
        <v>1.8159652553780508</v>
      </c>
      <c r="V65" s="265">
        <v>1.922129378000152</v>
      </c>
      <c r="W65" s="265">
        <v>1.8103776699768876</v>
      </c>
      <c r="X65" s="265">
        <v>1.7153887181571126</v>
      </c>
      <c r="Y65" s="265">
        <v>1.8553444286814866</v>
      </c>
    </row>
    <row r="66" spans="2:25" ht="13">
      <c r="B66" s="484"/>
      <c r="C66" s="263">
        <v>40940</v>
      </c>
      <c r="D66" s="265">
        <v>1.7923704804055189</v>
      </c>
      <c r="E66" s="265">
        <v>2.7816658754345394</v>
      </c>
      <c r="F66" s="265">
        <v>1.7108990949325409</v>
      </c>
      <c r="G66" s="265">
        <v>1.6992603255792582</v>
      </c>
      <c r="H66" s="265">
        <v>1.518859400603378</v>
      </c>
      <c r="I66" s="265">
        <v>1.5828726320464324</v>
      </c>
      <c r="J66" s="265">
        <v>1.6992603255792582</v>
      </c>
      <c r="K66" s="265">
        <v>2.1822692537404857</v>
      </c>
      <c r="L66" s="265">
        <v>1.7399960183157475</v>
      </c>
      <c r="M66" s="265">
        <v>2.1531723303572794</v>
      </c>
      <c r="N66" s="265">
        <v>2.7176526439914848</v>
      </c>
      <c r="O66" s="265">
        <v>2.2928375625966702</v>
      </c>
      <c r="P66" s="265">
        <v>1.594511401399715</v>
      </c>
      <c r="Q66" s="265">
        <v>1.9902295594113228</v>
      </c>
      <c r="R66" s="265">
        <v>1.6003307860763563</v>
      </c>
      <c r="S66" s="265">
        <v>1.7807317110522365</v>
      </c>
      <c r="T66" s="265">
        <v>2.2695600238901052</v>
      </c>
      <c r="U66" s="265">
        <v>1.955313251351475</v>
      </c>
      <c r="V66" s="265">
        <v>2.0135070981178882</v>
      </c>
      <c r="W66" s="265">
        <v>1.8040092497588016</v>
      </c>
      <c r="X66" s="265">
        <v>1.7865510957288775</v>
      </c>
      <c r="Y66" s="265">
        <v>1.9364695295413985</v>
      </c>
    </row>
    <row r="67" spans="2:25" ht="13">
      <c r="B67" s="484"/>
      <c r="C67" s="263">
        <v>40969</v>
      </c>
      <c r="D67" s="265">
        <v>1.7155820218346807</v>
      </c>
      <c r="E67" s="265">
        <v>2.6847744627412862</v>
      </c>
      <c r="F67" s="265">
        <v>1.6431710923416585</v>
      </c>
      <c r="G67" s="265">
        <v>1.565190091349173</v>
      </c>
      <c r="H67" s="265">
        <v>1.5317696623523935</v>
      </c>
      <c r="I67" s="265">
        <v>1.5206295193534669</v>
      </c>
      <c r="J67" s="265">
        <v>1.6264608778432685</v>
      </c>
      <c r="K67" s="265">
        <v>2.0720665978003288</v>
      </c>
      <c r="L67" s="265">
        <v>1.6654513783395115</v>
      </c>
      <c r="M67" s="265">
        <v>2.0609264548014021</v>
      </c>
      <c r="N67" s="265">
        <v>2.6067934617488002</v>
      </c>
      <c r="O67" s="265">
        <v>2.2001782422879832</v>
      </c>
      <c r="P67" s="265">
        <v>1.548479876850783</v>
      </c>
      <c r="Q67" s="265">
        <v>1.9105345243158944</v>
      </c>
      <c r="R67" s="265">
        <v>1.6153207348443421</v>
      </c>
      <c r="S67" s="265">
        <v>1.7267221648336073</v>
      </c>
      <c r="T67" s="265">
        <v>2.1556176702922776</v>
      </c>
      <c r="U67" s="265">
        <v>1.8604038808207251</v>
      </c>
      <c r="V67" s="265">
        <v>1.9328148103137475</v>
      </c>
      <c r="W67" s="265">
        <v>1.587470377347026</v>
      </c>
      <c r="X67" s="265">
        <v>1.7211520933341438</v>
      </c>
      <c r="Y67" s="265">
        <v>1.854833809321262</v>
      </c>
    </row>
    <row r="68" spans="2:25" ht="13">
      <c r="B68" s="484"/>
      <c r="C68" s="263">
        <v>41000</v>
      </c>
      <c r="D68" s="265">
        <v>1.5607857302671126</v>
      </c>
      <c r="E68" s="265">
        <v>2.59861389287996</v>
      </c>
      <c r="F68" s="265">
        <v>1.6012205937455355</v>
      </c>
      <c r="G68" s="265">
        <v>1.5149595516582337</v>
      </c>
      <c r="H68" s="265">
        <v>1.4448724549623013</v>
      </c>
      <c r="I68" s="265">
        <v>1.5149595516582337</v>
      </c>
      <c r="J68" s="265">
        <v>1.5904379634846226</v>
      </c>
      <c r="K68" s="265">
        <v>1.8492210897465273</v>
      </c>
      <c r="L68" s="265">
        <v>1.6066119088759916</v>
      </c>
      <c r="M68" s="265">
        <v>1.9947865982688489</v>
      </c>
      <c r="N68" s="265">
        <v>2.5285267961840274</v>
      </c>
      <c r="O68" s="265">
        <v>2.1349607916607138</v>
      </c>
      <c r="P68" s="265">
        <v>1.5095682365277774</v>
      </c>
      <c r="Q68" s="265">
        <v>1.843829774616071</v>
      </c>
      <c r="R68" s="265">
        <v>1.5473074424409718</v>
      </c>
      <c r="S68" s="265">
        <v>1.6713076904414679</v>
      </c>
      <c r="T68" s="265">
        <v>2.0864389554866065</v>
      </c>
      <c r="U68" s="265">
        <v>1.80069925357242</v>
      </c>
      <c r="V68" s="265">
        <v>1.8761776653988091</v>
      </c>
      <c r="W68" s="265">
        <v>1.5365248121800592</v>
      </c>
      <c r="X68" s="265">
        <v>1.6713076904414679</v>
      </c>
      <c r="Y68" s="265">
        <v>1.7849104021189408</v>
      </c>
    </row>
    <row r="69" spans="2:25" ht="13">
      <c r="B69" s="484"/>
      <c r="C69" s="263">
        <v>41030</v>
      </c>
      <c r="D69" s="265">
        <v>1.4602282350463931</v>
      </c>
      <c r="E69" s="265">
        <v>2.4270000320426259</v>
      </c>
      <c r="F69" s="265">
        <v>1.5407925514627459</v>
      </c>
      <c r="G69" s="265">
        <v>1.4149108070621947</v>
      </c>
      <c r="H69" s="265">
        <v>1.3293112208698199</v>
      </c>
      <c r="I69" s="265">
        <v>1.3746286488540183</v>
      </c>
      <c r="J69" s="265">
        <v>1.4854045839265033</v>
      </c>
      <c r="K69" s="265">
        <v>1.787520770487826</v>
      </c>
      <c r="L69" s="265">
        <v>1.4551929652703712</v>
      </c>
      <c r="M69" s="265">
        <v>1.8630498171281569</v>
      </c>
      <c r="N69" s="265">
        <v>2.3716120645063832</v>
      </c>
      <c r="O69" s="265">
        <v>1.9939668313047298</v>
      </c>
      <c r="P69" s="265">
        <v>1.3595228395259522</v>
      </c>
      <c r="Q69" s="265">
        <v>1.7170269936235174</v>
      </c>
      <c r="R69" s="265">
        <v>1.4451224257183271</v>
      </c>
      <c r="S69" s="265">
        <v>1.5710041701188782</v>
      </c>
      <c r="T69" s="265">
        <v>1.9234730544404213</v>
      </c>
      <c r="U69" s="265">
        <v>1.6968859145194293</v>
      </c>
      <c r="V69" s="265">
        <v>1.7220622633995395</v>
      </c>
      <c r="W69" s="265">
        <v>1.5105809328066135</v>
      </c>
      <c r="X69" s="265">
        <v>1.5810747096709223</v>
      </c>
      <c r="Y69" s="265">
        <v>1.6681129443707321</v>
      </c>
    </row>
    <row r="70" spans="2:25" ht="13">
      <c r="B70" s="484"/>
      <c r="C70" s="263">
        <v>41061</v>
      </c>
      <c r="D70" s="265">
        <v>1.4225098148297257</v>
      </c>
      <c r="E70" s="265">
        <v>2.3667830538333341</v>
      </c>
      <c r="F70" s="265">
        <v>1.517669133489004</v>
      </c>
      <c r="G70" s="265">
        <v>1.3712701817054989</v>
      </c>
      <c r="H70" s="265">
        <v>1.2443910901597943</v>
      </c>
      <c r="I70" s="265">
        <v>1.3322304612298974</v>
      </c>
      <c r="J70" s="265">
        <v>1.4395896925378013</v>
      </c>
      <c r="K70" s="265">
        <v>1.7275076310453616</v>
      </c>
      <c r="L70" s="265">
        <v>1.4054299371216501</v>
      </c>
      <c r="M70" s="265">
        <v>1.8055870719965645</v>
      </c>
      <c r="N70" s="265">
        <v>2.303343508060482</v>
      </c>
      <c r="O70" s="265">
        <v>1.9422260936611693</v>
      </c>
      <c r="P70" s="265">
        <v>1.3322304612298974</v>
      </c>
      <c r="Q70" s="265">
        <v>1.6738280153914098</v>
      </c>
      <c r="R70" s="265">
        <v>1.3956700070027497</v>
      </c>
      <c r="S70" s="265">
        <v>1.5225490985484544</v>
      </c>
      <c r="T70" s="265">
        <v>1.8641466527099664</v>
      </c>
      <c r="U70" s="265">
        <v>1.707987770807561</v>
      </c>
      <c r="V70" s="265">
        <v>1.6787079804508598</v>
      </c>
      <c r="W70" s="265">
        <v>1.5957485744402069</v>
      </c>
      <c r="X70" s="265">
        <v>1.5420689587862551</v>
      </c>
      <c r="Y70" s="265">
        <v>1.6281654851922684</v>
      </c>
    </row>
    <row r="71" spans="2:25" ht="13">
      <c r="B71" s="484"/>
      <c r="C71" s="263">
        <v>41091</v>
      </c>
      <c r="D71" s="265">
        <v>1.4294612409874483</v>
      </c>
      <c r="E71" s="265">
        <v>2.3906506961341805</v>
      </c>
      <c r="F71" s="265">
        <v>1.5428323049278321</v>
      </c>
      <c r="G71" s="265">
        <v>1.3850986507499068</v>
      </c>
      <c r="H71" s="265">
        <v>1.306231823660944</v>
      </c>
      <c r="I71" s="265">
        <v>1.3505944138984858</v>
      </c>
      <c r="J71" s="265">
        <v>1.4541071244527493</v>
      </c>
      <c r="K71" s="265">
        <v>1.7449285493432989</v>
      </c>
      <c r="L71" s="265">
        <v>1.4541071244527493</v>
      </c>
      <c r="M71" s="265">
        <v>1.8237953764322616</v>
      </c>
      <c r="N71" s="265">
        <v>2.3364297525105191</v>
      </c>
      <c r="O71" s="265">
        <v>1.9913873839963072</v>
      </c>
      <c r="P71" s="265">
        <v>1.4097445342152075</v>
      </c>
      <c r="Q71" s="265">
        <v>1.7104243124918779</v>
      </c>
      <c r="R71" s="265">
        <v>1.4245320642943882</v>
      </c>
      <c r="S71" s="265">
        <v>1.5428323049278321</v>
      </c>
      <c r="T71" s="265">
        <v>1.8829454967489836</v>
      </c>
      <c r="U71" s="265">
        <v>1.7695744328085996</v>
      </c>
      <c r="V71" s="265">
        <v>1.7399993726502387</v>
      </c>
      <c r="W71" s="265">
        <v>1.6611325455612762</v>
      </c>
      <c r="X71" s="265">
        <v>1.5773365417792533</v>
      </c>
      <c r="Y71" s="265">
        <v>1.6632450498583022</v>
      </c>
    </row>
    <row r="72" spans="2:25" ht="13">
      <c r="B72" s="484"/>
      <c r="C72" s="263">
        <v>41122</v>
      </c>
      <c r="D72" s="265">
        <v>1.4289631768829323</v>
      </c>
      <c r="E72" s="265">
        <v>2.3405431345496308</v>
      </c>
      <c r="F72" s="265">
        <v>1.5472221984180716</v>
      </c>
      <c r="G72" s="265">
        <v>1.3993984214991475</v>
      </c>
      <c r="H72" s="265">
        <v>1.3747611253459935</v>
      </c>
      <c r="I72" s="265">
        <v>1.3501238291928397</v>
      </c>
      <c r="J72" s="265">
        <v>1.463455391497348</v>
      </c>
      <c r="K72" s="265">
        <v>1.7541754861045653</v>
      </c>
      <c r="L72" s="265">
        <v>1.4536004730360865</v>
      </c>
      <c r="M72" s="265">
        <v>1.8231599153333966</v>
      </c>
      <c r="N72" s="265">
        <v>2.3257607568577381</v>
      </c>
      <c r="O72" s="265">
        <v>1.9906935291748438</v>
      </c>
      <c r="P72" s="265">
        <v>1.41418079919104</v>
      </c>
      <c r="Q72" s="265">
        <v>1.7098283530288882</v>
      </c>
      <c r="R72" s="265">
        <v>1.41418079919104</v>
      </c>
      <c r="S72" s="265">
        <v>1.5521496576487024</v>
      </c>
      <c r="T72" s="265">
        <v>1.8822894261009659</v>
      </c>
      <c r="U72" s="265">
        <v>1.7738853230270886</v>
      </c>
      <c r="V72" s="265">
        <v>1.7738853230270886</v>
      </c>
      <c r="W72" s="265">
        <v>1.4782377691892403</v>
      </c>
      <c r="X72" s="265">
        <v>1.5915693314937489</v>
      </c>
      <c r="Y72" s="265">
        <v>1.6591459152281141</v>
      </c>
    </row>
    <row r="73" spans="2:25" ht="13">
      <c r="B73" s="484"/>
      <c r="C73" s="263">
        <v>41153</v>
      </c>
      <c r="D73" s="265">
        <v>1.4348553855735917</v>
      </c>
      <c r="E73" s="265">
        <v>2.3421178974139383</v>
      </c>
      <c r="F73" s="265">
        <v>1.5975709447623496</v>
      </c>
      <c r="G73" s="265">
        <v>1.4052707384483629</v>
      </c>
      <c r="H73" s="265">
        <v>1.4151322874901058</v>
      </c>
      <c r="I73" s="265">
        <v>1.3510322187187771</v>
      </c>
      <c r="J73" s="265">
        <v>1.4693708072196918</v>
      </c>
      <c r="K73" s="265">
        <v>1.8736943179311505</v>
      </c>
      <c r="L73" s="265">
        <v>1.4644400326988205</v>
      </c>
      <c r="M73" s="265">
        <v>1.8391788962850504</v>
      </c>
      <c r="N73" s="265">
        <v>2.3273255738513239</v>
      </c>
      <c r="O73" s="265">
        <v>2.0018944554738081</v>
      </c>
      <c r="P73" s="265">
        <v>1.4299246110527202</v>
      </c>
      <c r="Q73" s="265">
        <v>1.7109787587423928</v>
      </c>
      <c r="R73" s="265">
        <v>1.4644400326988205</v>
      </c>
      <c r="S73" s="265">
        <v>1.5531939740745064</v>
      </c>
      <c r="T73" s="265">
        <v>1.8884866414937649</v>
      </c>
      <c r="U73" s="265">
        <v>1.7849403765554646</v>
      </c>
      <c r="V73" s="265">
        <v>1.7849403765554646</v>
      </c>
      <c r="W73" s="265">
        <v>1.6025017192832209</v>
      </c>
      <c r="X73" s="265">
        <v>1.6025017192832209</v>
      </c>
      <c r="Y73" s="265">
        <v>1.683037703124121</v>
      </c>
    </row>
    <row r="74" spans="2:25" ht="13">
      <c r="B74" s="484"/>
      <c r="C74" s="263">
        <v>41183</v>
      </c>
      <c r="D74" s="265">
        <v>1.4434596453827655</v>
      </c>
      <c r="E74" s="265">
        <v>2.3400796298867359</v>
      </c>
      <c r="F74" s="265">
        <v>1.6355924992050446</v>
      </c>
      <c r="G74" s="265">
        <v>1.4040477779320415</v>
      </c>
      <c r="H74" s="265">
        <v>1.3744888773439985</v>
      </c>
      <c r="I74" s="265">
        <v>1.3547829436186365</v>
      </c>
      <c r="J74" s="265">
        <v>1.4533126122454465</v>
      </c>
      <c r="K74" s="265">
        <v>1.8720637039093886</v>
      </c>
      <c r="L74" s="265">
        <v>1.4631655791081275</v>
      </c>
      <c r="M74" s="265">
        <v>1.8375783198900051</v>
      </c>
      <c r="N74" s="265">
        <v>2.3203736961613739</v>
      </c>
      <c r="O74" s="265">
        <v>2.0001522731242414</v>
      </c>
      <c r="P74" s="265">
        <v>1.4286801950887438</v>
      </c>
      <c r="Q74" s="265">
        <v>1.7439751346945356</v>
      </c>
      <c r="R74" s="265">
        <v>1.4631655791081275</v>
      </c>
      <c r="S74" s="265">
        <v>1.5518422808722563</v>
      </c>
      <c r="T74" s="265">
        <v>1.8868431542034101</v>
      </c>
      <c r="U74" s="265">
        <v>1.7883134855766001</v>
      </c>
      <c r="V74" s="265">
        <v>1.7686075518512381</v>
      </c>
      <c r="W74" s="265">
        <v>1.6503719494990663</v>
      </c>
      <c r="X74" s="265">
        <v>1.6011071151856613</v>
      </c>
      <c r="Y74" s="265">
        <v>1.6848573335184494</v>
      </c>
    </row>
    <row r="75" spans="2:25" ht="13">
      <c r="B75" s="484"/>
      <c r="C75" s="263">
        <v>41214</v>
      </c>
      <c r="D75" s="265">
        <v>1.4169991536694475</v>
      </c>
      <c r="E75" s="265">
        <v>2.2971829283037115</v>
      </c>
      <c r="F75" s="265">
        <v>1.6201184862773546</v>
      </c>
      <c r="G75" s="265">
        <v>1.3976544553258372</v>
      </c>
      <c r="H75" s="265">
        <v>1.3686374078104218</v>
      </c>
      <c r="I75" s="265">
        <v>1.3299480111232014</v>
      </c>
      <c r="J75" s="265">
        <v>1.4411800265989601</v>
      </c>
      <c r="K75" s="265">
        <v>1.8522548664006768</v>
      </c>
      <c r="L75" s="265">
        <v>1.4363438520130576</v>
      </c>
      <c r="M75" s="265">
        <v>1.8038931205416513</v>
      </c>
      <c r="N75" s="265">
        <v>2.2826744045460039</v>
      </c>
      <c r="O75" s="265">
        <v>1.9731592310482406</v>
      </c>
      <c r="P75" s="265">
        <v>1.3831459315681294</v>
      </c>
      <c r="Q75" s="265">
        <v>1.7410228509249184</v>
      </c>
      <c r="R75" s="265">
        <v>1.4363438520130576</v>
      </c>
      <c r="S75" s="265">
        <v>1.5233949945593035</v>
      </c>
      <c r="T75" s="265">
        <v>1.8522548664006768</v>
      </c>
      <c r="U75" s="265">
        <v>1.7313505017531132</v>
      </c>
      <c r="V75" s="265">
        <v>1.7506952000967233</v>
      </c>
      <c r="W75" s="265">
        <v>1.7652037238544309</v>
      </c>
      <c r="X75" s="265">
        <v>1.5765929150042315</v>
      </c>
      <c r="Y75" s="265">
        <v>1.6657167038015785</v>
      </c>
    </row>
    <row r="76" spans="2:25" ht="13">
      <c r="B76" s="484"/>
      <c r="C76" s="263">
        <v>41244</v>
      </c>
      <c r="D76" s="265">
        <v>1.4293723996371228</v>
      </c>
      <c r="E76" s="265">
        <v>2.2860332990829404</v>
      </c>
      <c r="F76" s="265">
        <v>1.6170677652460377</v>
      </c>
      <c r="G76" s="265">
        <v>1.3956834878611635</v>
      </c>
      <c r="H76" s="265">
        <v>1.3860580844966037</v>
      </c>
      <c r="I76" s="265">
        <v>1.3234929626269654</v>
      </c>
      <c r="J76" s="265">
        <v>1.4341851013194025</v>
      </c>
      <c r="K76" s="265">
        <v>1.843264744313192</v>
      </c>
      <c r="L76" s="265">
        <v>1.4293723996371228</v>
      </c>
      <c r="M76" s="265">
        <v>1.795137727490393</v>
      </c>
      <c r="N76" s="265">
        <v>2.2764078957183806</v>
      </c>
      <c r="O76" s="265">
        <v>1.9635822863701888</v>
      </c>
      <c r="P76" s="265">
        <v>1.3234929626269654</v>
      </c>
      <c r="Q76" s="265">
        <v>1.7133217988916354</v>
      </c>
      <c r="R76" s="265">
        <v>1.4293723996371228</v>
      </c>
      <c r="S76" s="265">
        <v>1.5160010299181603</v>
      </c>
      <c r="T76" s="265">
        <v>1.843264744313192</v>
      </c>
      <c r="U76" s="265">
        <v>1.718134500573915</v>
      </c>
      <c r="V76" s="265">
        <v>1.7373853073030345</v>
      </c>
      <c r="W76" s="265">
        <v>1.7325726056207549</v>
      </c>
      <c r="X76" s="265">
        <v>1.5689407484232389</v>
      </c>
      <c r="Y76" s="265">
        <v>1.6553402024336918</v>
      </c>
    </row>
    <row r="77" spans="2:25" ht="13">
      <c r="B77" s="484">
        <v>2013</v>
      </c>
      <c r="C77" s="263">
        <v>41305</v>
      </c>
      <c r="D77" s="265">
        <v>1.4573546953363306</v>
      </c>
      <c r="E77" s="265">
        <v>2.3386604063674223</v>
      </c>
      <c r="F77" s="265">
        <v>1.6247535454763142</v>
      </c>
      <c r="G77" s="265">
        <v>1.4278137217822156</v>
      </c>
      <c r="H77" s="265">
        <v>1.4179667305975108</v>
      </c>
      <c r="I77" s="265">
        <v>1.3539612878969287</v>
      </c>
      <c r="J77" s="265">
        <v>1.4672016865210353</v>
      </c>
      <c r="K77" s="265">
        <v>1.8955458030557002</v>
      </c>
      <c r="L77" s="265">
        <v>1.4622781909286831</v>
      </c>
      <c r="M77" s="265">
        <v>1.8216933691704131</v>
      </c>
      <c r="N77" s="265">
        <v>2.3288134151827173</v>
      </c>
      <c r="O77" s="265">
        <v>2.0087862016798068</v>
      </c>
      <c r="P77" s="265">
        <v>1.4475077041516256</v>
      </c>
      <c r="Q77" s="265">
        <v>1.7527644308774786</v>
      </c>
      <c r="R77" s="265">
        <v>1.4622781909286831</v>
      </c>
      <c r="S77" s="265">
        <v>1.5509011115910274</v>
      </c>
      <c r="T77" s="265">
        <v>1.8709283250939377</v>
      </c>
      <c r="U77" s="265">
        <v>1.7281469529157161</v>
      </c>
      <c r="V77" s="265">
        <v>1.7872289000239459</v>
      </c>
      <c r="W77" s="265">
        <v>1.7478409352851261</v>
      </c>
      <c r="X77" s="265">
        <v>1.6050595631069045</v>
      </c>
      <c r="Y77" s="265">
        <v>1.6932135794271199</v>
      </c>
    </row>
    <row r="78" spans="2:25" ht="13">
      <c r="B78" s="484"/>
      <c r="C78" s="263">
        <v>41306</v>
      </c>
      <c r="D78" s="265">
        <v>1.5303235468823455</v>
      </c>
      <c r="E78" s="265">
        <v>2.4069658436063381</v>
      </c>
      <c r="F78" s="265">
        <v>1.6570059597037317</v>
      </c>
      <c r="G78" s="265">
        <v>1.4847178782666464</v>
      </c>
      <c r="H78" s="265">
        <v>1.4644486922152247</v>
      </c>
      <c r="I78" s="265">
        <v>1.3935065410352483</v>
      </c>
      <c r="J78" s="265">
        <v>1.5100543608309236</v>
      </c>
      <c r="K78" s="265">
        <v>1.9762456400136248</v>
      </c>
      <c r="L78" s="265">
        <v>1.5049870643180683</v>
      </c>
      <c r="M78" s="265">
        <v>1.8748997097565161</v>
      </c>
      <c r="N78" s="265">
        <v>2.3968312505806275</v>
      </c>
      <c r="O78" s="265">
        <v>2.0826588667835892</v>
      </c>
      <c r="P78" s="265">
        <v>1.4644486922152247</v>
      </c>
      <c r="Q78" s="265">
        <v>1.8140921516022506</v>
      </c>
      <c r="R78" s="265">
        <v>1.5100543608309236</v>
      </c>
      <c r="S78" s="265">
        <v>1.5961984015494661</v>
      </c>
      <c r="T78" s="265">
        <v>1.920505378372215</v>
      </c>
      <c r="U78" s="265">
        <v>1.7988902620636842</v>
      </c>
      <c r="V78" s="265">
        <v>1.8292940411408167</v>
      </c>
      <c r="W78" s="265">
        <v>1.8748997097565161</v>
      </c>
      <c r="X78" s="265">
        <v>1.6519386631908761</v>
      </c>
      <c r="Y78" s="265">
        <v>1.7496650959388029</v>
      </c>
    </row>
    <row r="79" spans="2:25" ht="13">
      <c r="B79" s="484"/>
      <c r="C79" s="263">
        <v>41334</v>
      </c>
      <c r="D79" s="265">
        <v>1.5583708216497547</v>
      </c>
      <c r="E79" s="265">
        <v>2.4459865647253429</v>
      </c>
      <c r="F79" s="265">
        <v>1.6945391458715779</v>
      </c>
      <c r="G79" s="265">
        <v>1.477678481370156</v>
      </c>
      <c r="H79" s="265">
        <v>1.4272457686954065</v>
      </c>
      <c r="I79" s="265">
        <v>1.4121159548929816</v>
      </c>
      <c r="J79" s="265">
        <v>1.5028948377075304</v>
      </c>
      <c r="K79" s="265">
        <v>1.9668757943152244</v>
      </c>
      <c r="L79" s="265">
        <v>1.4877650239051057</v>
      </c>
      <c r="M79" s="265">
        <v>1.8811401827681506</v>
      </c>
      <c r="N79" s="265">
        <v>2.3905105807831193</v>
      </c>
      <c r="O79" s="265">
        <v>2.0173085069899739</v>
      </c>
      <c r="P79" s="265">
        <v>1.5028948377075304</v>
      </c>
      <c r="Q79" s="265">
        <v>1.8357507413608762</v>
      </c>
      <c r="R79" s="265">
        <v>1.5180246515099551</v>
      </c>
      <c r="S79" s="265">
        <v>1.6088035343245042</v>
      </c>
      <c r="T79" s="265">
        <v>1.9113998103730001</v>
      </c>
      <c r="U79" s="265">
        <v>1.8004478424885515</v>
      </c>
      <c r="V79" s="265">
        <v>1.8357507413608762</v>
      </c>
      <c r="W79" s="265">
        <v>1.9164430816404749</v>
      </c>
      <c r="X79" s="265">
        <v>1.6541929757317784</v>
      </c>
      <c r="Y79" s="265">
        <v>1.7545780895319936</v>
      </c>
    </row>
    <row r="80" spans="2:25" ht="13">
      <c r="B80" s="484"/>
      <c r="C80" s="263">
        <v>41365</v>
      </c>
      <c r="D80" s="265">
        <v>1.573258688678667</v>
      </c>
      <c r="E80" s="265">
        <v>2.4323078774174949</v>
      </c>
      <c r="F80" s="265">
        <v>1.7131039054501043</v>
      </c>
      <c r="G80" s="265">
        <v>1.4633803040725382</v>
      </c>
      <c r="H80" s="265">
        <v>1.4134355837970247</v>
      </c>
      <c r="I80" s="265">
        <v>1.3984521677143706</v>
      </c>
      <c r="J80" s="265">
        <v>1.4883526642102947</v>
      </c>
      <c r="K80" s="265">
        <v>1.9228717306072598</v>
      </c>
      <c r="L80" s="265">
        <v>1.4733692481276408</v>
      </c>
      <c r="M80" s="265">
        <v>1.8629380662766439</v>
      </c>
      <c r="N80" s="265">
        <v>2.3573907970042249</v>
      </c>
      <c r="O80" s="265">
        <v>2.0077777550756322</v>
      </c>
      <c r="P80" s="265">
        <v>1.573258688678667</v>
      </c>
      <c r="Q80" s="265">
        <v>1.8279767620837848</v>
      </c>
      <c r="R80" s="265">
        <v>1.5083305523205</v>
      </c>
      <c r="S80" s="265">
        <v>1.5932365767888723</v>
      </c>
      <c r="T80" s="265">
        <v>1.8929048984419519</v>
      </c>
      <c r="U80" s="265">
        <v>1.7830265138358226</v>
      </c>
      <c r="V80" s="265">
        <v>1.8479546501939901</v>
      </c>
      <c r="W80" s="265">
        <v>1.788020985863374</v>
      </c>
      <c r="X80" s="265">
        <v>1.6381868250368343</v>
      </c>
      <c r="Y80" s="265">
        <v>1.7409302496036045</v>
      </c>
    </row>
    <row r="81" spans="2:25" ht="13">
      <c r="B81" s="484"/>
      <c r="C81" s="263">
        <v>41395</v>
      </c>
      <c r="D81" s="265">
        <v>1.636490006248289</v>
      </c>
      <c r="E81" s="265">
        <v>2.4080483575425276</v>
      </c>
      <c r="F81" s="265">
        <v>1.7003770034892132</v>
      </c>
      <c r="G81" s="265">
        <v>1.4644865521381083</v>
      </c>
      <c r="H81" s="265">
        <v>1.3465413264625561</v>
      </c>
      <c r="I81" s="265">
        <v>1.3907707860908882</v>
      </c>
      <c r="J81" s="265">
        <v>1.4644865521381083</v>
      </c>
      <c r="K81" s="265">
        <v>1.7003770034892132</v>
      </c>
      <c r="L81" s="265">
        <v>1.4497433989286643</v>
      </c>
      <c r="M81" s="265">
        <v>1.8330653823742096</v>
      </c>
      <c r="N81" s="265">
        <v>2.3245038226890111</v>
      </c>
      <c r="O81" s="265">
        <v>1.9755825300655017</v>
      </c>
      <c r="P81" s="265">
        <v>1.5480310869916245</v>
      </c>
      <c r="Q81" s="265">
        <v>1.7986646915521733</v>
      </c>
      <c r="R81" s="265">
        <v>1.4841440897507006</v>
      </c>
      <c r="S81" s="265">
        <v>1.5726030090073648</v>
      </c>
      <c r="T81" s="265">
        <v>1.8478085355836533</v>
      </c>
      <c r="U81" s="265">
        <v>1.7839215383427294</v>
      </c>
      <c r="V81" s="265">
        <v>1.7937503071490253</v>
      </c>
      <c r="W81" s="265">
        <v>1.5087160117664404</v>
      </c>
      <c r="X81" s="265">
        <v>1.6414043906514368</v>
      </c>
      <c r="Y81" s="265">
        <v>1.6987388753548305</v>
      </c>
    </row>
    <row r="82" spans="2:25" ht="13">
      <c r="B82" s="484"/>
      <c r="C82" s="263">
        <v>41426</v>
      </c>
      <c r="D82" s="265">
        <v>1.5324753618919855</v>
      </c>
      <c r="E82" s="265">
        <v>2.2549937757569758</v>
      </c>
      <c r="F82" s="265">
        <v>1.5600875305747239</v>
      </c>
      <c r="G82" s="265">
        <v>1.3714043779093443</v>
      </c>
      <c r="H82" s="265">
        <v>1.2793638156335494</v>
      </c>
      <c r="I82" s="265">
        <v>1.3023739562024983</v>
      </c>
      <c r="J82" s="265">
        <v>1.3575982935679751</v>
      </c>
      <c r="K82" s="265">
        <v>1.5923017273712521</v>
      </c>
      <c r="L82" s="265">
        <v>1.3575982935679751</v>
      </c>
      <c r="M82" s="265">
        <v>1.7027504021022062</v>
      </c>
      <c r="N82" s="265">
        <v>2.1721572697087601</v>
      </c>
      <c r="O82" s="265">
        <v>1.8730254423124268</v>
      </c>
      <c r="P82" s="265">
        <v>1.4220266871610314</v>
      </c>
      <c r="Q82" s="265">
        <v>1.7303625707849446</v>
      </c>
      <c r="R82" s="265">
        <v>1.3898124903645033</v>
      </c>
      <c r="S82" s="265">
        <v>1.4910571088678779</v>
      </c>
      <c r="T82" s="265">
        <v>1.7303625707849446</v>
      </c>
      <c r="U82" s="265">
        <v>1.6935463458746267</v>
      </c>
      <c r="V82" s="265">
        <v>1.6613321490780983</v>
      </c>
      <c r="W82" s="265">
        <v>1.412822630933452</v>
      </c>
      <c r="X82" s="265">
        <v>1.5462814462333547</v>
      </c>
      <c r="Y82" s="265">
        <v>1.5920825831753576</v>
      </c>
    </row>
    <row r="83" spans="2:25" ht="13">
      <c r="B83" s="484"/>
      <c r="C83" s="263">
        <v>41456</v>
      </c>
      <c r="D83" s="265">
        <v>1.4830144459738337</v>
      </c>
      <c r="E83" s="265">
        <v>2.0291544964372519</v>
      </c>
      <c r="F83" s="265">
        <v>1.5451767281404016</v>
      </c>
      <c r="G83" s="265">
        <v>1.3231685775455164</v>
      </c>
      <c r="H83" s="265">
        <v>1.2476858063432554</v>
      </c>
      <c r="I83" s="265">
        <v>1.2565661323670509</v>
      </c>
      <c r="J83" s="265">
        <v>1.3098480885098234</v>
      </c>
      <c r="K83" s="265">
        <v>1.5362964021166063</v>
      </c>
      <c r="L83" s="265">
        <v>1.3098480885098234</v>
      </c>
      <c r="M83" s="265">
        <v>1.6428603144021514</v>
      </c>
      <c r="N83" s="265">
        <v>1.9314709101755021</v>
      </c>
      <c r="O83" s="265">
        <v>1.8071463458423664</v>
      </c>
      <c r="P83" s="265">
        <v>1.420852163807266</v>
      </c>
      <c r="Q83" s="265">
        <v>1.6828217815092306</v>
      </c>
      <c r="R83" s="265">
        <v>1.3364890665812095</v>
      </c>
      <c r="S83" s="265">
        <v>1.4474931418786521</v>
      </c>
      <c r="T83" s="265">
        <v>1.6695012924735375</v>
      </c>
      <c r="U83" s="265">
        <v>1.6428603144021514</v>
      </c>
      <c r="V83" s="265">
        <v>1.5984586842831743</v>
      </c>
      <c r="W83" s="265">
        <v>1.434172652842959</v>
      </c>
      <c r="X83" s="265">
        <v>1.5185357500690155</v>
      </c>
      <c r="Y83" s="265">
        <v>1.5320676754386087</v>
      </c>
    </row>
    <row r="84" spans="2:25" ht="13">
      <c r="B84" s="484"/>
      <c r="C84" s="263">
        <v>41487</v>
      </c>
      <c r="D84" s="265">
        <v>1.4302847761031823</v>
      </c>
      <c r="E84" s="265">
        <v>1.9212780574520358</v>
      </c>
      <c r="F84" s="265">
        <v>1.4857883644295744</v>
      </c>
      <c r="G84" s="265">
        <v>1.2765825315070194</v>
      </c>
      <c r="H84" s="265">
        <v>1.2082704227976138</v>
      </c>
      <c r="I84" s="265">
        <v>1.2125399295919514</v>
      </c>
      <c r="J84" s="265">
        <v>1.2723130247126815</v>
      </c>
      <c r="K84" s="265">
        <v>1.5114054051956016</v>
      </c>
      <c r="L84" s="265">
        <v>1.2765825315070194</v>
      </c>
      <c r="M84" s="265">
        <v>1.5797175139050073</v>
      </c>
      <c r="N84" s="265">
        <v>1.8316184147709409</v>
      </c>
      <c r="O84" s="265">
        <v>1.7547672924728597</v>
      </c>
      <c r="P84" s="265">
        <v>1.3107385858617222</v>
      </c>
      <c r="Q84" s="265">
        <v>1.6309515954370615</v>
      </c>
      <c r="R84" s="265">
        <v>1.285121545095695</v>
      </c>
      <c r="S84" s="265">
        <v>1.4003982285428171</v>
      </c>
      <c r="T84" s="265">
        <v>1.6394906090257373</v>
      </c>
      <c r="U84" s="265">
        <v>1.6266820886427238</v>
      </c>
      <c r="V84" s="265">
        <v>1.5583699799333179</v>
      </c>
      <c r="W84" s="265">
        <v>1.528483432372953</v>
      </c>
      <c r="X84" s="265">
        <v>1.4772493508408986</v>
      </c>
      <c r="Y84" s="265">
        <v>1.4866016038189722</v>
      </c>
    </row>
    <row r="85" spans="2:25" ht="13">
      <c r="B85" s="484"/>
      <c r="C85" s="263">
        <v>41518</v>
      </c>
      <c r="D85" s="265">
        <v>1.4996633858143862</v>
      </c>
      <c r="E85" s="265">
        <v>1.9819339900630657</v>
      </c>
      <c r="F85" s="265">
        <v>1.5238870234707127</v>
      </c>
      <c r="G85" s="265">
        <v>1.325693624464406</v>
      </c>
      <c r="H85" s="265">
        <v>1.2684377536403619</v>
      </c>
      <c r="I85" s="265">
        <v>1.2508205626175792</v>
      </c>
      <c r="J85" s="265">
        <v>1.4005666863112332</v>
      </c>
      <c r="K85" s="265">
        <v>1.6031643830732354</v>
      </c>
      <c r="L85" s="265">
        <v>1.374140899777059</v>
      </c>
      <c r="M85" s="265">
        <v>1.6295901696074095</v>
      </c>
      <c r="N85" s="265">
        <v>1.9070609282162387</v>
      </c>
      <c r="O85" s="265">
        <v>1.8498050573921947</v>
      </c>
      <c r="P85" s="265">
        <v>1.3961623885555374</v>
      </c>
      <c r="Q85" s="265">
        <v>1.6912503381871493</v>
      </c>
      <c r="R85" s="265">
        <v>1.325693624464406</v>
      </c>
      <c r="S85" s="265">
        <v>1.4534182593795815</v>
      </c>
      <c r="T85" s="265">
        <v>1.783740591056759</v>
      </c>
      <c r="U85" s="265">
        <v>1.7044632314542365</v>
      </c>
      <c r="V85" s="265">
        <v>1.6251858718517138</v>
      </c>
      <c r="W85" s="265">
        <v>1.50626983244793</v>
      </c>
      <c r="X85" s="265">
        <v>1.5282913212264084</v>
      </c>
      <c r="Y85" s="265">
        <v>1.5537733296700762</v>
      </c>
    </row>
    <row r="86" spans="2:25" ht="13">
      <c r="B86" s="484"/>
      <c r="C86" s="263">
        <v>41548</v>
      </c>
      <c r="D86" s="265">
        <v>1.5557550919865153</v>
      </c>
      <c r="E86" s="265">
        <v>2.0560639982200644</v>
      </c>
      <c r="F86" s="265">
        <v>1.5991608875044945</v>
      </c>
      <c r="G86" s="265">
        <v>1.379847394361021</v>
      </c>
      <c r="H86" s="265">
        <v>1.3113119277536855</v>
      </c>
      <c r="I86" s="265">
        <v>1.3158809588608411</v>
      </c>
      <c r="J86" s="265">
        <v>1.4666589853969791</v>
      </c>
      <c r="K86" s="265">
        <v>1.5626086386472489</v>
      </c>
      <c r="L86" s="265">
        <v>1.425537705432578</v>
      </c>
      <c r="M86" s="265">
        <v>1.6905415096476084</v>
      </c>
      <c r="N86" s="265">
        <v>1.9327001583268606</v>
      </c>
      <c r="O86" s="265">
        <v>1.923562096112549</v>
      </c>
      <c r="P86" s="265">
        <v>1.5077802653613803</v>
      </c>
      <c r="Q86" s="265">
        <v>1.7545079451477881</v>
      </c>
      <c r="R86" s="265">
        <v>1.4163996432182666</v>
      </c>
      <c r="S86" s="265">
        <v>1.5077802653613803</v>
      </c>
      <c r="T86" s="265">
        <v>1.8595956606123694</v>
      </c>
      <c r="U86" s="265">
        <v>1.818474380647968</v>
      </c>
      <c r="V86" s="265">
        <v>1.7133866651833869</v>
      </c>
      <c r="W86" s="265">
        <v>1.4026925498967993</v>
      </c>
      <c r="X86" s="265">
        <v>1.5854537941830273</v>
      </c>
      <c r="Y86" s="265">
        <v>1.608842881993467</v>
      </c>
    </row>
    <row r="87" spans="2:25" ht="13">
      <c r="B87" s="484"/>
      <c r="C87" s="263">
        <v>41579</v>
      </c>
      <c r="D87" s="265">
        <v>1.485612216001917</v>
      </c>
      <c r="E87" s="265">
        <v>1.9604853290347877</v>
      </c>
      <c r="F87" s="265">
        <v>1.5378918247761779</v>
      </c>
      <c r="G87" s="265">
        <v>1.3157034874855686</v>
      </c>
      <c r="H87" s="265">
        <v>1.2764937809048729</v>
      </c>
      <c r="I87" s="265">
        <v>1.2416407083886989</v>
      </c>
      <c r="J87" s="265">
        <v>1.3984795347114818</v>
      </c>
      <c r="K87" s="265">
        <v>1.5248219225826127</v>
      </c>
      <c r="L87" s="265">
        <v>1.3854096325179168</v>
      </c>
      <c r="M87" s="265">
        <v>1.6119546038730477</v>
      </c>
      <c r="N87" s="265">
        <v>1.8210730389700915</v>
      </c>
      <c r="O87" s="265">
        <v>1.8428562092927006</v>
      </c>
      <c r="P87" s="265">
        <v>1.4768989478728736</v>
      </c>
      <c r="Q87" s="265">
        <v>1.672947480776352</v>
      </c>
      <c r="R87" s="265">
        <v>1.3505565600017426</v>
      </c>
      <c r="S87" s="265">
        <v>1.4376892412921776</v>
      </c>
      <c r="T87" s="265">
        <v>1.7731500642603526</v>
      </c>
      <c r="U87" s="265">
        <v>1.7600801620667872</v>
      </c>
      <c r="V87" s="265">
        <v>1.6337377741956565</v>
      </c>
      <c r="W87" s="265">
        <v>1.3549131940662644</v>
      </c>
      <c r="X87" s="265">
        <v>1.5161086544535691</v>
      </c>
      <c r="Y87" s="265">
        <v>1.5418335413107456</v>
      </c>
    </row>
    <row r="88" spans="2:25" ht="13">
      <c r="B88" s="484"/>
      <c r="C88" s="263">
        <v>41609</v>
      </c>
      <c r="D88" s="265">
        <v>1.4709106855722849</v>
      </c>
      <c r="E88" s="265">
        <v>1.7906738780879989</v>
      </c>
      <c r="F88" s="265">
        <v>1.5135457779077133</v>
      </c>
      <c r="G88" s="265">
        <v>1.2918432977634848</v>
      </c>
      <c r="H88" s="265">
        <v>1.2492082054280564</v>
      </c>
      <c r="I88" s="265">
        <v>1.2151001315597136</v>
      </c>
      <c r="J88" s="265">
        <v>1.3685864639672563</v>
      </c>
      <c r="K88" s="265">
        <v>1.4922282317399991</v>
      </c>
      <c r="L88" s="265">
        <v>1.3515324270330848</v>
      </c>
      <c r="M88" s="265">
        <v>1.5774984164108563</v>
      </c>
      <c r="N88" s="265">
        <v>1.7778833503873703</v>
      </c>
      <c r="O88" s="265">
        <v>1.8077279150221703</v>
      </c>
      <c r="P88" s="265">
        <v>1.4794377040393707</v>
      </c>
      <c r="Q88" s="265">
        <v>1.6371875456804561</v>
      </c>
      <c r="R88" s="265">
        <v>1.3557959362666279</v>
      </c>
      <c r="S88" s="265">
        <v>1.4069580470691418</v>
      </c>
      <c r="T88" s="265">
        <v>1.7906738780879989</v>
      </c>
      <c r="U88" s="265">
        <v>1.7309847488183987</v>
      </c>
      <c r="V88" s="265">
        <v>1.6158699995127419</v>
      </c>
      <c r="W88" s="265">
        <v>1.3259513716318276</v>
      </c>
      <c r="X88" s="265">
        <v>1.4837012132729135</v>
      </c>
      <c r="Y88" s="265">
        <v>1.5111094869171176</v>
      </c>
    </row>
    <row r="89" spans="2:25" ht="13">
      <c r="B89" s="484">
        <v>2014</v>
      </c>
      <c r="C89" s="263">
        <v>41670</v>
      </c>
      <c r="D89" s="265">
        <v>1.4608289479207608</v>
      </c>
      <c r="E89" s="265">
        <v>1.7420804982388385</v>
      </c>
      <c r="F89" s="265">
        <v>1.4902134382525001</v>
      </c>
      <c r="G89" s="265">
        <v>1.2719286529310072</v>
      </c>
      <c r="H89" s="265">
        <v>1.2257530252668452</v>
      </c>
      <c r="I89" s="265">
        <v>1.1963685349351059</v>
      </c>
      <c r="J89" s="265">
        <v>1.3474887709269086</v>
      </c>
      <c r="K89" s="265">
        <v>1.4692245165869722</v>
      </c>
      <c r="L89" s="265">
        <v>1.3348954179275918</v>
      </c>
      <c r="M89" s="265">
        <v>1.5531802032490849</v>
      </c>
      <c r="N89" s="265">
        <v>1.6833115175753592</v>
      </c>
      <c r="O89" s="265">
        <v>1.7840583415698947</v>
      </c>
      <c r="P89" s="265">
        <v>1.3726754769255425</v>
      </c>
      <c r="Q89" s="265">
        <v>1.6119491839125635</v>
      </c>
      <c r="R89" s="265">
        <v>1.3348954179275918</v>
      </c>
      <c r="S89" s="265">
        <v>1.3852688299248592</v>
      </c>
      <c r="T89" s="265">
        <v>1.7630694199043666</v>
      </c>
      <c r="U89" s="265">
        <v>1.6959048705746764</v>
      </c>
      <c r="V89" s="265">
        <v>1.5783669092477184</v>
      </c>
      <c r="W89" s="265">
        <v>1.4902134382525001</v>
      </c>
      <c r="X89" s="265">
        <v>1.4608289479207608</v>
      </c>
      <c r="Y89" s="265">
        <v>1.4882144933319739</v>
      </c>
    </row>
    <row r="90" spans="2:25" ht="13">
      <c r="B90" s="484"/>
      <c r="C90" s="263">
        <v>41671</v>
      </c>
      <c r="D90" s="265">
        <v>1.4599275070479261</v>
      </c>
      <c r="E90" s="265">
        <v>1.72002953416566</v>
      </c>
      <c r="F90" s="265">
        <v>1.4934890589340855</v>
      </c>
      <c r="G90" s="265">
        <v>1.3047053295744397</v>
      </c>
      <c r="H90" s="265">
        <v>1.2291918378305815</v>
      </c>
      <c r="I90" s="265">
        <v>1.1830447039871126</v>
      </c>
      <c r="J90" s="265">
        <v>1.3466572694321388</v>
      </c>
      <c r="K90" s="265">
        <v>1.468317895019466</v>
      </c>
      <c r="L90" s="265">
        <v>1.3340716874748291</v>
      </c>
      <c r="M90" s="265">
        <v>1.5522217747348641</v>
      </c>
      <c r="N90" s="265">
        <v>1.6990535642368105</v>
      </c>
      <c r="O90" s="265">
        <v>1.7871526379379785</v>
      </c>
      <c r="P90" s="265">
        <v>1.4473419250906165</v>
      </c>
      <c r="Q90" s="265">
        <v>1.594173714592563</v>
      </c>
      <c r="R90" s="265">
        <v>1.3340716874748291</v>
      </c>
      <c r="S90" s="265">
        <v>1.3844140153040678</v>
      </c>
      <c r="T90" s="265">
        <v>1.7619814740233593</v>
      </c>
      <c r="U90" s="265">
        <v>1.6948583702510407</v>
      </c>
      <c r="V90" s="265">
        <v>1.598368908578333</v>
      </c>
      <c r="W90" s="265">
        <v>1.4557323130621562</v>
      </c>
      <c r="X90" s="265">
        <v>1.468317895019466</v>
      </c>
      <c r="Y90" s="265">
        <v>1.4912915763701107</v>
      </c>
    </row>
    <row r="91" spans="2:25" ht="13">
      <c r="B91" s="484"/>
      <c r="C91" s="263">
        <v>41699</v>
      </c>
      <c r="D91" s="265">
        <v>1.4960731473876421</v>
      </c>
      <c r="E91" s="265">
        <v>1.76261491502567</v>
      </c>
      <c r="F91" s="265">
        <v>1.5433628158395503</v>
      </c>
      <c r="G91" s="265">
        <v>1.3370078989584961</v>
      </c>
      <c r="H91" s="265">
        <v>1.2596248051281009</v>
      </c>
      <c r="I91" s="265">
        <v>1.2123351366761925</v>
      </c>
      <c r="J91" s="265">
        <v>1.3833517740413663</v>
      </c>
      <c r="K91" s="265">
        <v>1.6766336996585642</v>
      </c>
      <c r="L91" s="265">
        <v>1.4057928712521808</v>
      </c>
      <c r="M91" s="265">
        <v>1.5863534235231032</v>
      </c>
      <c r="N91" s="265">
        <v>1.7282224288788277</v>
      </c>
      <c r="O91" s="265">
        <v>1.8399980088560657</v>
      </c>
      <c r="P91" s="265">
        <v>1.4444844181673784</v>
      </c>
      <c r="Q91" s="265">
        <v>1.6809327604269197</v>
      </c>
      <c r="R91" s="265">
        <v>1.3714003851053385</v>
      </c>
      <c r="S91" s="265">
        <v>1.4616806612407995</v>
      </c>
      <c r="T91" s="265">
        <v>1.8056055227092231</v>
      </c>
      <c r="U91" s="265">
        <v>1.758315854257315</v>
      </c>
      <c r="V91" s="265">
        <v>1.6680355781218537</v>
      </c>
      <c r="W91" s="265">
        <v>1.453082539704089</v>
      </c>
      <c r="X91" s="265">
        <v>1.5046712689243527</v>
      </c>
      <c r="Y91" s="265">
        <v>1.5418847578039534</v>
      </c>
    </row>
    <row r="92" spans="2:25" ht="13">
      <c r="B92" s="484"/>
      <c r="C92" s="263">
        <v>41730</v>
      </c>
      <c r="D92" s="265">
        <v>1.5586020951553445</v>
      </c>
      <c r="E92" s="265">
        <v>1.8362840776255496</v>
      </c>
      <c r="F92" s="265">
        <v>1.6257832199465232</v>
      </c>
      <c r="G92" s="265">
        <v>1.4063248789620064</v>
      </c>
      <c r="H92" s="265">
        <v>1.3301862708653374</v>
      </c>
      <c r="I92" s="265">
        <v>1.2630051460741585</v>
      </c>
      <c r="J92" s="265">
        <v>1.4412590638534193</v>
      </c>
      <c r="K92" s="265">
        <v>1.7467092445706447</v>
      </c>
      <c r="L92" s="265">
        <v>1.4645485204476945</v>
      </c>
      <c r="M92" s="265">
        <v>1.6526556698629946</v>
      </c>
      <c r="N92" s="265">
        <v>1.7870179194453522</v>
      </c>
      <c r="O92" s="265">
        <v>1.9213801690277093</v>
      </c>
      <c r="P92" s="265">
        <v>1.4914209703641659</v>
      </c>
      <c r="Q92" s="265">
        <v>1.7511879862233901</v>
      </c>
      <c r="R92" s="265">
        <v>1.4690272621004397</v>
      </c>
      <c r="S92" s="265">
        <v>1.5227721619333825</v>
      </c>
      <c r="T92" s="265">
        <v>1.8855502358057472</v>
      </c>
      <c r="U92" s="265">
        <v>1.8631565275420212</v>
      </c>
      <c r="V92" s="265">
        <v>1.7377517612651543</v>
      </c>
      <c r="W92" s="265">
        <v>1.6123469949882876</v>
      </c>
      <c r="X92" s="265">
        <v>1.5675595784608352</v>
      </c>
      <c r="Y92" s="265">
        <v>1.6159299883104834</v>
      </c>
    </row>
    <row r="93" spans="2:25" ht="13">
      <c r="B93" s="484"/>
      <c r="C93" s="263">
        <v>41760</v>
      </c>
      <c r="D93" s="265">
        <v>1.5714484814048486</v>
      </c>
      <c r="E93" s="265">
        <v>1.8461142618223148</v>
      </c>
      <c r="F93" s="265">
        <v>1.6254810939459894</v>
      </c>
      <c r="G93" s="265">
        <v>1.4498751031872814</v>
      </c>
      <c r="H93" s="265">
        <v>1.3192962895461908</v>
      </c>
      <c r="I93" s="265">
        <v>1.2697663947168116</v>
      </c>
      <c r="J93" s="265">
        <v>1.4488845052906938</v>
      </c>
      <c r="K93" s="265">
        <v>1.75605990758708</v>
      </c>
      <c r="L93" s="265">
        <v>1.4723886917460902</v>
      </c>
      <c r="M93" s="265">
        <v>1.6615028356400834</v>
      </c>
      <c r="N93" s="265">
        <v>1.7965843669929358</v>
      </c>
      <c r="O93" s="265">
        <v>1.9361686160575495</v>
      </c>
      <c r="P93" s="265">
        <v>1.5129131511519458</v>
      </c>
      <c r="Q93" s="265">
        <v>1.75605990758708</v>
      </c>
      <c r="R93" s="265">
        <v>1.490399562593137</v>
      </c>
      <c r="S93" s="265">
        <v>1.5309240219989928</v>
      </c>
      <c r="T93" s="265">
        <v>1.8776332858046469</v>
      </c>
      <c r="U93" s="265">
        <v>1.8596224149575999</v>
      </c>
      <c r="V93" s="265">
        <v>1.7515571898753182</v>
      </c>
      <c r="W93" s="265">
        <v>1.6660055533518452</v>
      </c>
      <c r="X93" s="265">
        <v>1.6119729408107042</v>
      </c>
      <c r="Y93" s="265">
        <v>1.6290789798128162</v>
      </c>
    </row>
    <row r="94" spans="2:25" ht="13">
      <c r="B94" s="484"/>
      <c r="C94" s="263">
        <v>41791</v>
      </c>
      <c r="D94" s="265">
        <v>1.561192948239073</v>
      </c>
      <c r="E94" s="265">
        <v>1.834066214263667</v>
      </c>
      <c r="F94" s="265">
        <v>1.6148729349980093</v>
      </c>
      <c r="G94" s="265">
        <v>1.4806729681006681</v>
      </c>
      <c r="H94" s="265">
        <v>1.3106863433640354</v>
      </c>
      <c r="I94" s="265">
        <v>1.2614796888350102</v>
      </c>
      <c r="J94" s="265">
        <v>1.5030396292502248</v>
      </c>
      <c r="K94" s="265">
        <v>1.6059262705381867</v>
      </c>
      <c r="L94" s="265">
        <v>1.4627796391810224</v>
      </c>
      <c r="M94" s="265">
        <v>1.6506595928373005</v>
      </c>
      <c r="N94" s="265">
        <v>1.7803862275047306</v>
      </c>
      <c r="O94" s="265">
        <v>1.9056395299422493</v>
      </c>
      <c r="P94" s="265">
        <v>1.5119862937100477</v>
      </c>
      <c r="Q94" s="265">
        <v>1.7759128952748193</v>
      </c>
      <c r="R94" s="265">
        <v>1.5119862937100477</v>
      </c>
      <c r="S94" s="265">
        <v>1.5209329581698703</v>
      </c>
      <c r="T94" s="265">
        <v>1.8653795398730468</v>
      </c>
      <c r="U94" s="265">
        <v>1.8251195498038446</v>
      </c>
      <c r="V94" s="265">
        <v>1.7580195663551739</v>
      </c>
      <c r="W94" s="265">
        <v>1.5209329581698703</v>
      </c>
      <c r="X94" s="265">
        <v>1.6372395961475665</v>
      </c>
      <c r="Y94" s="265">
        <v>1.614233887536594</v>
      </c>
    </row>
    <row r="95" spans="2:25" ht="13">
      <c r="B95" s="484"/>
      <c r="C95" s="263">
        <v>41821</v>
      </c>
      <c r="D95" s="265">
        <v>1.5642925406854822</v>
      </c>
      <c r="E95" s="265">
        <v>1.6452042238243865</v>
      </c>
      <c r="F95" s="265">
        <v>1.6317189433012356</v>
      </c>
      <c r="G95" s="265">
        <v>1.4654004835157102</v>
      </c>
      <c r="H95" s="265">
        <v>1.3170623977610525</v>
      </c>
      <c r="I95" s="265">
        <v>1.2676163691761664</v>
      </c>
      <c r="J95" s="265">
        <v>1.5103514185928792</v>
      </c>
      <c r="K95" s="265">
        <v>1.5777778212086326</v>
      </c>
      <c r="L95" s="265">
        <v>1.4698955770234272</v>
      </c>
      <c r="M95" s="265">
        <v>1.6586895043475371</v>
      </c>
      <c r="N95" s="265">
        <v>1.7890472160713273</v>
      </c>
      <c r="O95" s="265">
        <v>1.9239000213028346</v>
      </c>
      <c r="P95" s="265">
        <v>1.5553023536700483</v>
      </c>
      <c r="Q95" s="265">
        <v>1.7845521225636105</v>
      </c>
      <c r="R95" s="265">
        <v>1.433934828961692</v>
      </c>
      <c r="S95" s="265">
        <v>1.5418170731468976</v>
      </c>
      <c r="T95" s="265">
        <v>1.9643558628722866</v>
      </c>
      <c r="U95" s="265">
        <v>1.8025324965944778</v>
      </c>
      <c r="V95" s="265">
        <v>1.7620766550250258</v>
      </c>
      <c r="W95" s="265">
        <v>1.4833808575465779</v>
      </c>
      <c r="X95" s="265">
        <v>1.6496993173321033</v>
      </c>
      <c r="Y95" s="265">
        <v>1.6094575278344472</v>
      </c>
    </row>
    <row r="96" spans="2:25" ht="13">
      <c r="B96" s="484"/>
      <c r="C96" s="263">
        <v>41852</v>
      </c>
      <c r="D96" s="265">
        <v>1.5387813204671146</v>
      </c>
      <c r="E96" s="265">
        <v>1.6137362845013292</v>
      </c>
      <c r="F96" s="265">
        <v>1.6313727466270267</v>
      </c>
      <c r="G96" s="265">
        <v>1.4594172409014752</v>
      </c>
      <c r="H96" s="265">
        <v>1.2830526196444993</v>
      </c>
      <c r="I96" s="265">
        <v>1.2433705798616796</v>
      </c>
      <c r="J96" s="265">
        <v>1.4814628185585972</v>
      </c>
      <c r="K96" s="265">
        <v>1.5475995515299632</v>
      </c>
      <c r="L96" s="265">
        <v>1.4417807787757777</v>
      </c>
      <c r="M96" s="265">
        <v>1.7548279815069099</v>
      </c>
      <c r="N96" s="265">
        <v>1.7548279815069099</v>
      </c>
      <c r="O96" s="265">
        <v>1.8871014474496419</v>
      </c>
      <c r="P96" s="265">
        <v>1.4946901651528706</v>
      </c>
      <c r="Q96" s="265">
        <v>1.7548279815069099</v>
      </c>
      <c r="R96" s="265">
        <v>1.3712349302729874</v>
      </c>
      <c r="S96" s="265">
        <v>1.53437220493569</v>
      </c>
      <c r="T96" s="265">
        <v>1.9620564114838566</v>
      </c>
      <c r="U96" s="265">
        <v>1.7327824038497879</v>
      </c>
      <c r="V96" s="265">
        <v>1.7283732883183633</v>
      </c>
      <c r="W96" s="265">
        <v>1.4990992806842949</v>
      </c>
      <c r="X96" s="265">
        <v>1.6093271689699047</v>
      </c>
      <c r="Y96" s="265">
        <v>1.5868616755478855</v>
      </c>
    </row>
    <row r="97" spans="2:25" ht="13">
      <c r="B97" s="484"/>
      <c r="C97" s="263">
        <v>41883</v>
      </c>
      <c r="D97" s="265">
        <v>1.483152810332969</v>
      </c>
      <c r="E97" s="265">
        <v>1.573170755468785</v>
      </c>
      <c r="F97" s="265">
        <v>1.573170755468785</v>
      </c>
      <c r="G97" s="265">
        <v>1.4745796727009866</v>
      </c>
      <c r="H97" s="265">
        <v>1.234531819005477</v>
      </c>
      <c r="I97" s="265">
        <v>1.2088124061095296</v>
      </c>
      <c r="J97" s="265">
        <v>1.4402871221730564</v>
      </c>
      <c r="K97" s="265">
        <v>1.5217319296768901</v>
      </c>
      <c r="L97" s="265">
        <v>1.4017080028291355</v>
      </c>
      <c r="M97" s="265">
        <v>1.6074633059967149</v>
      </c>
      <c r="N97" s="265">
        <v>1.6546155629726185</v>
      </c>
      <c r="O97" s="265">
        <v>1.8346514532442508</v>
      </c>
      <c r="P97" s="265">
        <v>1.4574333974370215</v>
      </c>
      <c r="Q97" s="265">
        <v>1.6589021317886099</v>
      </c>
      <c r="R97" s="265">
        <v>1.3545557458532318</v>
      </c>
      <c r="S97" s="265">
        <v>1.500299085596934</v>
      </c>
      <c r="T97" s="265">
        <v>1.9075231231161018</v>
      </c>
      <c r="U97" s="265">
        <v>1.6546155629726185</v>
      </c>
      <c r="V97" s="265">
        <v>1.6889081135005486</v>
      </c>
      <c r="W97" s="265">
        <v>1.5474513425728376</v>
      </c>
      <c r="X97" s="265">
        <v>1.5517379113888288</v>
      </c>
      <c r="Y97" s="265">
        <v>1.5394905719145682</v>
      </c>
    </row>
    <row r="98" spans="2:25" ht="13">
      <c r="B98" s="484"/>
      <c r="C98" s="263">
        <v>41913</v>
      </c>
      <c r="D98" s="265">
        <v>1.4214171550346297</v>
      </c>
      <c r="E98" s="265">
        <v>1.4990232640738768</v>
      </c>
      <c r="F98" s="265">
        <v>1.5071923281832711</v>
      </c>
      <c r="G98" s="265">
        <v>1.4214171550346297</v>
      </c>
      <c r="H98" s="265">
        <v>1.1477535073699165</v>
      </c>
      <c r="I98" s="265">
        <v>1.1518380394246137</v>
      </c>
      <c r="J98" s="265">
        <v>1.3724027703782631</v>
      </c>
      <c r="K98" s="265">
        <v>1.4704315396909962</v>
      </c>
      <c r="L98" s="265">
        <v>1.3356419818859881</v>
      </c>
      <c r="M98" s="265">
        <v>1.5112768602379685</v>
      </c>
      <c r="N98" s="265">
        <v>1.5725448410584266</v>
      </c>
      <c r="O98" s="265">
        <v>1.7481797194104067</v>
      </c>
      <c r="P98" s="265">
        <v>1.3846563665423548</v>
      </c>
      <c r="Q98" s="265">
        <v>1.5847984372225181</v>
      </c>
      <c r="R98" s="265">
        <v>1.2825430651749246</v>
      </c>
      <c r="S98" s="265">
        <v>1.4377552832534186</v>
      </c>
      <c r="T98" s="265">
        <v>1.8094477002308647</v>
      </c>
      <c r="U98" s="265">
        <v>1.5480376487302432</v>
      </c>
      <c r="V98" s="265">
        <v>1.6133901616053987</v>
      </c>
      <c r="W98" s="265">
        <v>1.4745160717456933</v>
      </c>
      <c r="X98" s="265">
        <v>1.466347007636299</v>
      </c>
      <c r="Y98" s="265">
        <v>1.464790995424986</v>
      </c>
    </row>
    <row r="99" spans="2:25" ht="13">
      <c r="B99" s="484"/>
      <c r="C99" s="263">
        <v>41944</v>
      </c>
      <c r="D99" s="265">
        <v>1.3616573763962387</v>
      </c>
      <c r="E99" s="265">
        <v>1.4401390695602869</v>
      </c>
      <c r="F99" s="265">
        <v>1.4479872388766917</v>
      </c>
      <c r="G99" s="265">
        <v>1.3616573763962387</v>
      </c>
      <c r="H99" s="265">
        <v>1.1458327201951057</v>
      </c>
      <c r="I99" s="265">
        <v>1.1065918736130815</v>
      </c>
      <c r="J99" s="265">
        <v>1.318492445156012</v>
      </c>
      <c r="K99" s="265">
        <v>1.4244427309274772</v>
      </c>
      <c r="L99" s="265">
        <v>1.2831756832321903</v>
      </c>
      <c r="M99" s="265">
        <v>1.4519113235348942</v>
      </c>
      <c r="N99" s="265">
        <v>1.5303930166989426</v>
      </c>
      <c r="O99" s="265">
        <v>1.6795082337106344</v>
      </c>
      <c r="P99" s="265">
        <v>1.318492445156012</v>
      </c>
      <c r="Q99" s="265">
        <v>1.5303930166989426</v>
      </c>
      <c r="R99" s="265">
        <v>1.2203903287009517</v>
      </c>
      <c r="S99" s="265">
        <v>1.3812777996872507</v>
      </c>
      <c r="T99" s="265">
        <v>1.7383695035836706</v>
      </c>
      <c r="U99" s="265">
        <v>1.4833040008005134</v>
      </c>
      <c r="V99" s="265">
        <v>1.553937524648157</v>
      </c>
      <c r="W99" s="265">
        <v>1.4165945616110724</v>
      </c>
      <c r="X99" s="265">
        <v>1.4087463922946675</v>
      </c>
      <c r="Y99" s="265">
        <v>1.4096806981656682</v>
      </c>
    </row>
    <row r="100" spans="2:25" ht="13">
      <c r="B100" s="484"/>
      <c r="C100" s="263">
        <v>41974</v>
      </c>
      <c r="D100" s="265">
        <v>1.3184996383425758</v>
      </c>
      <c r="E100" s="265">
        <v>1.3980642716908345</v>
      </c>
      <c r="F100" s="265">
        <v>1.3942754796266319</v>
      </c>
      <c r="G100" s="265">
        <v>1.3071332621499674</v>
      </c>
      <c r="H100" s="265">
        <v>1.1176936589398272</v>
      </c>
      <c r="I100" s="265">
        <v>1.0760169462335962</v>
      </c>
      <c r="J100" s="265">
        <v>1.273034133572142</v>
      </c>
      <c r="K100" s="265">
        <v>1.3753315193056177</v>
      </c>
      <c r="L100" s="265">
        <v>1.2465125891227224</v>
      </c>
      <c r="M100" s="265">
        <v>1.4018530637550375</v>
      </c>
      <c r="N100" s="265">
        <v>1.4776289050390934</v>
      </c>
      <c r="O100" s="265">
        <v>1.617814211414597</v>
      </c>
      <c r="P100" s="265">
        <v>1.2919780938931562</v>
      </c>
      <c r="Q100" s="265">
        <v>1.4700513209106878</v>
      </c>
      <c r="R100" s="265">
        <v>1.1858919160954775</v>
      </c>
      <c r="S100" s="265">
        <v>1.3412323907277925</v>
      </c>
      <c r="T100" s="265">
        <v>1.701167636827059</v>
      </c>
      <c r="U100" s="265">
        <v>1.4321634002686596</v>
      </c>
      <c r="V100" s="265">
        <v>1.5003616574243102</v>
      </c>
      <c r="W100" s="265">
        <v>1.3715427272414149</v>
      </c>
      <c r="X100" s="265">
        <v>1.3601763510488065</v>
      </c>
      <c r="Y100" s="265">
        <v>1.3646868177919051</v>
      </c>
    </row>
    <row r="101" spans="2:25" ht="13">
      <c r="B101" s="484">
        <v>2015</v>
      </c>
      <c r="C101" s="263">
        <v>42035</v>
      </c>
      <c r="D101" s="265">
        <v>1.3324584047376296</v>
      </c>
      <c r="E101" s="265">
        <v>1.4083819605631356</v>
      </c>
      <c r="F101" s="265">
        <v>1.3931972493980345</v>
      </c>
      <c r="G101" s="265">
        <v>1.2907004490336014</v>
      </c>
      <c r="H101" s="265">
        <v>1.119872448426213</v>
      </c>
      <c r="I101" s="265">
        <v>1.0781144927221846</v>
      </c>
      <c r="J101" s="265">
        <v>1.2755157378685003</v>
      </c>
      <c r="K101" s="265">
        <v>1.3780125382329331</v>
      </c>
      <c r="L101" s="265">
        <v>1.2489424933295732</v>
      </c>
      <c r="M101" s="265">
        <v>1.4045857827718604</v>
      </c>
      <c r="N101" s="265">
        <v>1.4994902275537429</v>
      </c>
      <c r="O101" s="265">
        <v>1.6247640946658277</v>
      </c>
      <c r="P101" s="265">
        <v>1.2793119156597756</v>
      </c>
      <c r="Q101" s="265">
        <v>1.4767131608060911</v>
      </c>
      <c r="R101" s="265">
        <v>1.1882036486691683</v>
      </c>
      <c r="S101" s="265">
        <v>1.3476431159027309</v>
      </c>
      <c r="T101" s="265">
        <v>1.7196685394477103</v>
      </c>
      <c r="U101" s="265">
        <v>1.4463437384758886</v>
      </c>
      <c r="V101" s="265">
        <v>1.5032864053450181</v>
      </c>
      <c r="W101" s="265">
        <v>1.4235666717282369</v>
      </c>
      <c r="X101" s="265">
        <v>1.362827827067832</v>
      </c>
      <c r="Y101" s="265">
        <v>1.3715048048764613</v>
      </c>
    </row>
    <row r="102" spans="2:25" ht="13">
      <c r="B102" s="484"/>
      <c r="C102" s="263">
        <v>42036</v>
      </c>
      <c r="D102" s="265">
        <v>1.2462497115162701</v>
      </c>
      <c r="E102" s="265">
        <v>1.313710522111168</v>
      </c>
      <c r="F102" s="265">
        <v>1.2995082461964527</v>
      </c>
      <c r="G102" s="265">
        <v>1.1965417458147667</v>
      </c>
      <c r="H102" s="265">
        <v>1.0296650038168613</v>
      </c>
      <c r="I102" s="265">
        <v>1.0119121589234674</v>
      </c>
      <c r="J102" s="265">
        <v>1.1929911768360877</v>
      </c>
      <c r="K102" s="265">
        <v>1.2000923147934455</v>
      </c>
      <c r="L102" s="265">
        <v>1.168137193985336</v>
      </c>
      <c r="M102" s="265">
        <v>1.3314633670045621</v>
      </c>
      <c r="N102" s="265">
        <v>1.3847219016847447</v>
      </c>
      <c r="O102" s="265">
        <v>1.5196435228745404</v>
      </c>
      <c r="P102" s="265">
        <v>1.2000923147934455</v>
      </c>
      <c r="Q102" s="265">
        <v>1.3989241775994601</v>
      </c>
      <c r="R102" s="265">
        <v>1.1113280903264746</v>
      </c>
      <c r="S102" s="265">
        <v>1.2604519874309854</v>
      </c>
      <c r="T102" s="265">
        <v>1.6084077473415113</v>
      </c>
      <c r="U102" s="265">
        <v>1.3421150739405987</v>
      </c>
      <c r="V102" s="265">
        <v>1.4060253155568176</v>
      </c>
      <c r="W102" s="265">
        <v>1.3314633670045621</v>
      </c>
      <c r="X102" s="265">
        <v>1.2782048323243798</v>
      </c>
      <c r="Y102" s="265">
        <v>1.2776976081845681</v>
      </c>
    </row>
    <row r="103" spans="2:25" ht="13">
      <c r="B103" s="484"/>
      <c r="C103" s="263">
        <v>42064</v>
      </c>
      <c r="D103" s="265">
        <v>1.1212057594996272</v>
      </c>
      <c r="E103" s="265">
        <v>1.1785401449285855</v>
      </c>
      <c r="F103" s="265">
        <v>1.1530581958490485</v>
      </c>
      <c r="G103" s="265">
        <v>1.0734271049754953</v>
      </c>
      <c r="H103" s="265">
        <v>0.93964687230792632</v>
      </c>
      <c r="I103" s="265">
        <v>0.91097967959344706</v>
      </c>
      <c r="J103" s="265">
        <v>1.0702418613405533</v>
      </c>
      <c r="K103" s="265">
        <v>1.0766123486104375</v>
      </c>
      <c r="L103" s="265">
        <v>1.0575008868007847</v>
      </c>
      <c r="M103" s="265">
        <v>1.1944663631032961</v>
      </c>
      <c r="N103" s="265">
        <v>1.24543026126237</v>
      </c>
      <c r="O103" s="265">
        <v>1.3696547630251128</v>
      </c>
      <c r="P103" s="265">
        <v>1.086168079515264</v>
      </c>
      <c r="Q103" s="265">
        <v>1.2900236721515597</v>
      </c>
      <c r="R103" s="265">
        <v>1.0033517450067686</v>
      </c>
      <c r="S103" s="265">
        <v>1.1371319776743378</v>
      </c>
      <c r="T103" s="265">
        <v>1.4429153666287817</v>
      </c>
      <c r="U103" s="265">
        <v>1.2103925812780065</v>
      </c>
      <c r="V103" s="265">
        <v>1.2645417230720228</v>
      </c>
      <c r="W103" s="265">
        <v>1.1944663631032961</v>
      </c>
      <c r="X103" s="265">
        <v>1.1466877085791642</v>
      </c>
      <c r="Y103" s="265">
        <v>1.1507830218240893</v>
      </c>
    </row>
    <row r="104" spans="2:25" ht="13">
      <c r="B104" s="484"/>
      <c r="C104" s="263">
        <v>42095</v>
      </c>
      <c r="D104" s="265">
        <v>1.1566695802472378</v>
      </c>
      <c r="E104" s="265">
        <v>1.2158174565098807</v>
      </c>
      <c r="F104" s="265">
        <v>1.1632415664986426</v>
      </c>
      <c r="G104" s="265">
        <v>1.1106656764874046</v>
      </c>
      <c r="H104" s="265">
        <v>0.9529380064536902</v>
      </c>
      <c r="I104" s="265">
        <v>0.93979403395088068</v>
      </c>
      <c r="J104" s="265">
        <v>1.1040936902359997</v>
      </c>
      <c r="K104" s="265">
        <v>1.1139516696131069</v>
      </c>
      <c r="L104" s="265">
        <v>1.0909497177331902</v>
      </c>
      <c r="M104" s="265">
        <v>1.2322474221383926</v>
      </c>
      <c r="N104" s="265">
        <v>1.2683933465211188</v>
      </c>
      <c r="O104" s="265">
        <v>1.4195490303034284</v>
      </c>
      <c r="P104" s="265">
        <v>1.1040936902359997</v>
      </c>
      <c r="Q104" s="265">
        <v>1.3308272159094638</v>
      </c>
      <c r="R104" s="265">
        <v>1.0416598208476546</v>
      </c>
      <c r="S104" s="265">
        <v>1.1763855390014522</v>
      </c>
      <c r="T104" s="265">
        <v>1.4885548859431783</v>
      </c>
      <c r="U104" s="265">
        <v>1.2979672846524402</v>
      </c>
      <c r="V104" s="265">
        <v>1.3242552296580594</v>
      </c>
      <c r="W104" s="265">
        <v>1.2322474221383926</v>
      </c>
      <c r="X104" s="265">
        <v>1.1862435183785593</v>
      </c>
      <c r="Y104" s="265">
        <v>1.1881212287361034</v>
      </c>
    </row>
    <row r="105" spans="2:25" ht="13">
      <c r="B105" s="484"/>
      <c r="C105" s="263">
        <v>42125</v>
      </c>
      <c r="D105" s="265">
        <v>1.149682449215554</v>
      </c>
      <c r="E105" s="265">
        <v>1.2084730290049859</v>
      </c>
      <c r="F105" s="265">
        <v>1.1725454524669996</v>
      </c>
      <c r="G105" s="265">
        <v>1.1104887293559329</v>
      </c>
      <c r="H105" s="265">
        <v>0.96351227988235355</v>
      </c>
      <c r="I105" s="265">
        <v>0.94718156327417802</v>
      </c>
      <c r="J105" s="265">
        <v>1.0974241560693925</v>
      </c>
      <c r="K105" s="265">
        <v>1.1235533026424733</v>
      </c>
      <c r="L105" s="265">
        <v>1.084359582782852</v>
      </c>
      <c r="M105" s="265">
        <v>1.2248037456131613</v>
      </c>
      <c r="N105" s="265">
        <v>1.2607313221511474</v>
      </c>
      <c r="O105" s="265">
        <v>1.4011754849814566</v>
      </c>
      <c r="P105" s="265">
        <v>1.0974241560693925</v>
      </c>
      <c r="Q105" s="265">
        <v>1.2052068856833507</v>
      </c>
      <c r="R105" s="265">
        <v>1.0418997196015958</v>
      </c>
      <c r="S105" s="265">
        <v>1.1692793091453646</v>
      </c>
      <c r="T105" s="265">
        <v>1.4469014914843477</v>
      </c>
      <c r="U105" s="265">
        <v>1.3358526185487545</v>
      </c>
      <c r="V105" s="265">
        <v>1.3064573286540386</v>
      </c>
      <c r="W105" s="265">
        <v>1.2248037456131613</v>
      </c>
      <c r="X105" s="265">
        <v>1.1790777391102698</v>
      </c>
      <c r="Y105" s="265">
        <v>1.178611147207179</v>
      </c>
    </row>
    <row r="106" spans="2:25" ht="13">
      <c r="B106" s="484"/>
      <c r="C106" s="263">
        <v>42156</v>
      </c>
      <c r="D106" s="265">
        <v>1.1344142379469446</v>
      </c>
      <c r="E106" s="265">
        <v>1.1922597231680352</v>
      </c>
      <c r="F106" s="265">
        <v>1.1504824282861366</v>
      </c>
      <c r="G106" s="265">
        <v>1.0605005623866621</v>
      </c>
      <c r="H106" s="265">
        <v>0.93838231580880405</v>
      </c>
      <c r="I106" s="265">
        <v>0.92874140160528895</v>
      </c>
      <c r="J106" s="265">
        <v>1.0797823907936923</v>
      </c>
      <c r="K106" s="265">
        <v>1.1472687902182981</v>
      </c>
      <c r="L106" s="265">
        <v>1.0765687527258541</v>
      </c>
      <c r="M106" s="265">
        <v>1.2436779322534492</v>
      </c>
      <c r="N106" s="265">
        <v>1.2436779322534492</v>
      </c>
      <c r="O106" s="265">
        <v>1.381864369170499</v>
      </c>
      <c r="P106" s="265">
        <v>1.0829960288615308</v>
      </c>
      <c r="Q106" s="265">
        <v>1.1890460851001969</v>
      </c>
      <c r="R106" s="265">
        <v>1.0605005623866621</v>
      </c>
      <c r="S106" s="265">
        <v>1.1569097044218133</v>
      </c>
      <c r="T106" s="265">
        <v>1.4429234924594281</v>
      </c>
      <c r="U106" s="265">
        <v>1.3208052458815702</v>
      </c>
      <c r="V106" s="265">
        <v>1.2886688652031864</v>
      </c>
      <c r="W106" s="265">
        <v>1.1408415140826214</v>
      </c>
      <c r="X106" s="265">
        <v>1.16333698055749</v>
      </c>
      <c r="Y106" s="265">
        <v>1.1630309197891244</v>
      </c>
    </row>
    <row r="107" spans="2:25" ht="13">
      <c r="B107" s="484"/>
      <c r="C107" s="263">
        <v>42186</v>
      </c>
      <c r="D107" s="265">
        <v>1.0952041148055567</v>
      </c>
      <c r="E107" s="265">
        <v>1.1479476557452013</v>
      </c>
      <c r="F107" s="265">
        <v>1.1045117985007882</v>
      </c>
      <c r="G107" s="265">
        <v>1.0300503289389373</v>
      </c>
      <c r="H107" s="265">
        <v>0.88422995104697932</v>
      </c>
      <c r="I107" s="265">
        <v>0.89974275720569818</v>
      </c>
      <c r="J107" s="265">
        <v>1.0424605738659125</v>
      </c>
      <c r="K107" s="265">
        <v>1.092101553573813</v>
      </c>
      <c r="L107" s="265">
        <v>1.0424605738659125</v>
      </c>
      <c r="M107" s="265">
        <v>1.2006911966848457</v>
      </c>
      <c r="N107" s="265">
        <v>1.209998880380077</v>
      </c>
      <c r="O107" s="265">
        <v>1.3216910847228531</v>
      </c>
      <c r="P107" s="265">
        <v>1.033152890170681</v>
      </c>
      <c r="Q107" s="265">
        <v>1.1107169209642758</v>
      </c>
      <c r="R107" s="265">
        <v>0.98040934923103673</v>
      </c>
      <c r="S107" s="265">
        <v>1.1169220434277634</v>
      </c>
      <c r="T107" s="265">
        <v>1.3930499930529605</v>
      </c>
      <c r="U107" s="265">
        <v>1.2503321763927462</v>
      </c>
      <c r="V107" s="265">
        <v>1.2441270539292586</v>
      </c>
      <c r="W107" s="265">
        <v>1.178973268062639</v>
      </c>
      <c r="X107" s="265">
        <v>1.1107169209642758</v>
      </c>
      <c r="Y107" s="265">
        <v>1.118547194549153</v>
      </c>
    </row>
    <row r="108" spans="2:25" ht="13">
      <c r="B108" s="484"/>
      <c r="C108" s="263">
        <v>42217</v>
      </c>
      <c r="D108" s="265">
        <v>1.0044661004547402</v>
      </c>
      <c r="E108" s="265">
        <v>1.0670673871686334</v>
      </c>
      <c r="F108" s="265">
        <v>1.0158481525845389</v>
      </c>
      <c r="G108" s="265">
        <v>0.91625519644879982</v>
      </c>
      <c r="H108" s="265">
        <v>0.81097121424816132</v>
      </c>
      <c r="I108" s="265">
        <v>0.82519877941040976</v>
      </c>
      <c r="J108" s="265">
        <v>0.9560923789030954</v>
      </c>
      <c r="K108" s="265">
        <v>1.0016205874222905</v>
      </c>
      <c r="L108" s="265">
        <v>0.9560923789030954</v>
      </c>
      <c r="M108" s="265">
        <v>1.1012135435580297</v>
      </c>
      <c r="N108" s="265">
        <v>1.1097500826553786</v>
      </c>
      <c r="O108" s="265">
        <v>1.217879577888467</v>
      </c>
      <c r="P108" s="265">
        <v>0.94186481374084707</v>
      </c>
      <c r="Q108" s="265">
        <v>0.99308404832494146</v>
      </c>
      <c r="R108" s="265">
        <v>0.85934493579980609</v>
      </c>
      <c r="S108" s="265">
        <v>1.0243846916818879</v>
      </c>
      <c r="T108" s="265">
        <v>1.2861718906672592</v>
      </c>
      <c r="U108" s="265">
        <v>1.115441108720278</v>
      </c>
      <c r="V108" s="265">
        <v>1.1410507260123253</v>
      </c>
      <c r="W108" s="265">
        <v>1.0812949523308817</v>
      </c>
      <c r="X108" s="265">
        <v>1.0044661004547402</v>
      </c>
      <c r="Y108" s="265">
        <v>1.0204551736846958</v>
      </c>
    </row>
    <row r="109" spans="2:25" ht="13">
      <c r="B109" s="484"/>
      <c r="C109" s="263">
        <v>42248</v>
      </c>
      <c r="D109" s="265">
        <v>0.90363208168161124</v>
      </c>
      <c r="E109" s="265">
        <v>0.95994909527083361</v>
      </c>
      <c r="F109" s="265">
        <v>0.91643140295188918</v>
      </c>
      <c r="G109" s="265">
        <v>0.84219533958427806</v>
      </c>
      <c r="H109" s="265">
        <v>0.73212117665988907</v>
      </c>
      <c r="I109" s="265">
        <v>0.75004022643827806</v>
      </c>
      <c r="J109" s="265">
        <v>0.86011438936266682</v>
      </c>
      <c r="K109" s="265">
        <v>0.93435045273027795</v>
      </c>
      <c r="L109" s="265">
        <v>0.86523411787077797</v>
      </c>
      <c r="M109" s="265">
        <v>0.99066746631950031</v>
      </c>
      <c r="N109" s="265">
        <v>1.0009069233357226</v>
      </c>
      <c r="O109" s="265">
        <v>1.0956219007357781</v>
      </c>
      <c r="P109" s="265">
        <v>0.82939601831400023</v>
      </c>
      <c r="Q109" s="265">
        <v>0.90619194593566688</v>
      </c>
      <c r="R109" s="265">
        <v>0.76539941196261141</v>
      </c>
      <c r="S109" s="265">
        <v>0.92155113146000023</v>
      </c>
      <c r="T109" s="265">
        <v>1.1570586428331113</v>
      </c>
      <c r="U109" s="265">
        <v>0.99834705908166688</v>
      </c>
      <c r="V109" s="265">
        <v>1.0265055658762781</v>
      </c>
      <c r="W109" s="265">
        <v>0.96762868803300017</v>
      </c>
      <c r="X109" s="265">
        <v>0.9087518101897224</v>
      </c>
      <c r="Y109" s="265">
        <v>0.92057594507750307</v>
      </c>
    </row>
    <row r="110" spans="2:25" ht="13">
      <c r="B110" s="484"/>
      <c r="C110" s="263">
        <v>42278</v>
      </c>
      <c r="D110" s="265">
        <v>0.91491589032790899</v>
      </c>
      <c r="E110" s="265">
        <v>0.96646044752948146</v>
      </c>
      <c r="F110" s="265">
        <v>0.91491589032790899</v>
      </c>
      <c r="G110" s="265">
        <v>0.85306242168602231</v>
      </c>
      <c r="H110" s="265">
        <v>0.78347726946389962</v>
      </c>
      <c r="I110" s="265">
        <v>0.75770499086311338</v>
      </c>
      <c r="J110" s="265">
        <v>0.79120895304413541</v>
      </c>
      <c r="K110" s="265">
        <v>0.88914361172712297</v>
      </c>
      <c r="L110" s="265">
        <v>0.87110301670657253</v>
      </c>
      <c r="M110" s="265">
        <v>0.99738718185042485</v>
      </c>
      <c r="N110" s="265">
        <v>1.0128505490108966</v>
      </c>
      <c r="O110" s="265">
        <v>1.1082079798338054</v>
      </c>
      <c r="P110" s="265">
        <v>0.81182677592476438</v>
      </c>
      <c r="Q110" s="265">
        <v>0.90202975102751604</v>
      </c>
      <c r="R110" s="265">
        <v>0.75512776300303486</v>
      </c>
      <c r="S110" s="265">
        <v>0.92780202962830216</v>
      </c>
      <c r="T110" s="265">
        <v>1.1391347141547488</v>
      </c>
      <c r="U110" s="265">
        <v>1.0180050047310538</v>
      </c>
      <c r="V110" s="265">
        <v>1.0308911440314468</v>
      </c>
      <c r="W110" s="265">
        <v>0.81182677592476438</v>
      </c>
      <c r="X110" s="265">
        <v>0.90460697888759456</v>
      </c>
      <c r="Y110" s="265">
        <v>0.91246138760402473</v>
      </c>
    </row>
    <row r="111" spans="2:25" ht="13">
      <c r="B111" s="484"/>
      <c r="C111" s="263">
        <v>42309</v>
      </c>
      <c r="D111" s="265">
        <v>0.94003378825672712</v>
      </c>
      <c r="E111" s="265">
        <v>0.99564142080149121</v>
      </c>
      <c r="F111" s="265">
        <v>0.94268177075885884</v>
      </c>
      <c r="G111" s="265">
        <v>0.85794633069064685</v>
      </c>
      <c r="H111" s="265">
        <v>0.80498668064801426</v>
      </c>
      <c r="I111" s="265">
        <v>0.77850685562669797</v>
      </c>
      <c r="J111" s="265">
        <v>0.81293062815440909</v>
      </c>
      <c r="K111" s="265">
        <v>0.88707413821409464</v>
      </c>
      <c r="L111" s="265">
        <v>0.89501808572048946</v>
      </c>
      <c r="M111" s="265">
        <v>1.0247692283249392</v>
      </c>
      <c r="N111" s="265">
        <v>1.0433051058398606</v>
      </c>
      <c r="O111" s="265">
        <v>1.1439284409208623</v>
      </c>
      <c r="P111" s="265">
        <v>0.8420584356778571</v>
      </c>
      <c r="Q111" s="265">
        <v>0.88177817320983143</v>
      </c>
      <c r="R111" s="265">
        <v>0.77585887312456636</v>
      </c>
      <c r="S111" s="265">
        <v>0.95327370076738527</v>
      </c>
      <c r="T111" s="265">
        <v>1.1704082659421786</v>
      </c>
      <c r="U111" s="265">
        <v>1.0565450183505187</v>
      </c>
      <c r="V111" s="265">
        <v>1.0591930008526502</v>
      </c>
      <c r="W111" s="265">
        <v>0.86085911144299154</v>
      </c>
      <c r="X111" s="265">
        <v>0.92679387574606908</v>
      </c>
      <c r="Y111" s="265">
        <v>0.93588528233672097</v>
      </c>
    </row>
    <row r="112" spans="2:25" ht="13">
      <c r="B112" s="484"/>
      <c r="C112" s="263">
        <v>42339</v>
      </c>
      <c r="D112" s="265">
        <v>0.91704338636763971</v>
      </c>
      <c r="E112" s="265">
        <v>0.97129102330769723</v>
      </c>
      <c r="F112" s="265">
        <v>0.91962660717430911</v>
      </c>
      <c r="G112" s="265">
        <v>0.83696354136088813</v>
      </c>
      <c r="H112" s="265">
        <v>0.76721657958081413</v>
      </c>
      <c r="I112" s="265">
        <v>0.75946691716080583</v>
      </c>
      <c r="J112" s="265">
        <v>0.74913403393412825</v>
      </c>
      <c r="K112" s="265">
        <v>0.87571185346092928</v>
      </c>
      <c r="L112" s="265">
        <v>0.87312863265425977</v>
      </c>
      <c r="M112" s="265">
        <v>1.0061645041977343</v>
      </c>
      <c r="N112" s="265">
        <v>1.020372218634416</v>
      </c>
      <c r="O112" s="265">
        <v>1.1107849468678452</v>
      </c>
      <c r="P112" s="265">
        <v>0.82921387894087983</v>
      </c>
      <c r="Q112" s="265">
        <v>0.86537897023425159</v>
      </c>
      <c r="R112" s="265">
        <v>0.75688369635413644</v>
      </c>
      <c r="S112" s="265">
        <v>0.9299594904009868</v>
      </c>
      <c r="T112" s="265">
        <v>1.1417835965478782</v>
      </c>
      <c r="U112" s="265">
        <v>1.025538660247755</v>
      </c>
      <c r="V112" s="265">
        <v>1.0358715434744323</v>
      </c>
      <c r="W112" s="265">
        <v>0.78400751482416531</v>
      </c>
      <c r="X112" s="265">
        <v>0.91446016556097032</v>
      </c>
      <c r="Y112" s="265">
        <v>0.90904770291842496</v>
      </c>
    </row>
    <row r="113" spans="2:25" ht="13">
      <c r="B113" s="484">
        <v>2016</v>
      </c>
      <c r="C113" s="263">
        <v>42400</v>
      </c>
      <c r="D113" s="265">
        <v>0.87603489333349782</v>
      </c>
      <c r="E113" s="265">
        <v>0.93279208360580901</v>
      </c>
      <c r="F113" s="265">
        <v>0.87356718940861489</v>
      </c>
      <c r="G113" s="265">
        <v>0.80200377558700509</v>
      </c>
      <c r="H113" s="265">
        <v>0.7353757696151616</v>
      </c>
      <c r="I113" s="265">
        <v>0.7255049539156293</v>
      </c>
      <c r="J113" s="265">
        <v>0.71563413821609689</v>
      </c>
      <c r="K113" s="265">
        <v>0.83655163053536852</v>
      </c>
      <c r="L113" s="265">
        <v>0.83408392661048536</v>
      </c>
      <c r="M113" s="265">
        <v>0.9611706787419646</v>
      </c>
      <c r="N113" s="265">
        <v>0.97721075425370474</v>
      </c>
      <c r="O113" s="265">
        <v>1.0611126876997299</v>
      </c>
      <c r="P113" s="265">
        <v>0.79460066381235595</v>
      </c>
      <c r="Q113" s="265">
        <v>0.8168099991363037</v>
      </c>
      <c r="R113" s="265">
        <v>0.73290806569027855</v>
      </c>
      <c r="S113" s="265">
        <v>0.88837341295791339</v>
      </c>
      <c r="T113" s="265">
        <v>1.0734512073241453</v>
      </c>
      <c r="U113" s="265">
        <v>0.97227534640393853</v>
      </c>
      <c r="V113" s="265">
        <v>0.98954927387812008</v>
      </c>
      <c r="W113" s="265">
        <v>0.78596370007526506</v>
      </c>
      <c r="X113" s="265">
        <v>0.87356718940861489</v>
      </c>
      <c r="Y113" s="265">
        <v>0.86945434953380984</v>
      </c>
    </row>
    <row r="114" spans="2:25" ht="13">
      <c r="B114" s="484"/>
      <c r="C114" s="263">
        <v>42401</v>
      </c>
      <c r="D114" s="265">
        <v>0.89336446753755894</v>
      </c>
      <c r="E114" s="265">
        <v>0.95124441895548528</v>
      </c>
      <c r="F114" s="265">
        <v>0.89588098716442532</v>
      </c>
      <c r="G114" s="265">
        <v>0.81786887873156811</v>
      </c>
      <c r="H114" s="265">
        <v>0.74237328992557716</v>
      </c>
      <c r="I114" s="265">
        <v>0.73985677029871078</v>
      </c>
      <c r="J114" s="265">
        <v>0.72979069179124534</v>
      </c>
      <c r="K114" s="265">
        <v>0.8505836338808308</v>
      </c>
      <c r="L114" s="265">
        <v>0.8505836338808308</v>
      </c>
      <c r="M114" s="265">
        <v>0.98018439466444851</v>
      </c>
      <c r="N114" s="265">
        <v>0.9965417722390798</v>
      </c>
      <c r="O114" s="265">
        <v>1.0896529984331353</v>
      </c>
      <c r="P114" s="265">
        <v>0.78012108432857263</v>
      </c>
      <c r="Q114" s="265">
        <v>0.83296799649276621</v>
      </c>
      <c r="R114" s="265">
        <v>0.74740632917930994</v>
      </c>
      <c r="S114" s="265">
        <v>0.91601314417935631</v>
      </c>
      <c r="T114" s="265">
        <v>1.0946860376868679</v>
      </c>
      <c r="U114" s="265">
        <v>0.97640961522414893</v>
      </c>
      <c r="V114" s="265">
        <v>1.0166739292540108</v>
      </c>
      <c r="W114" s="265">
        <v>0.78389586376887221</v>
      </c>
      <c r="X114" s="265">
        <v>0.89084794791069266</v>
      </c>
      <c r="Y114" s="265">
        <v>0.88461656597749982</v>
      </c>
    </row>
    <row r="115" spans="2:25" ht="13">
      <c r="B115" s="484"/>
      <c r="C115" s="263">
        <v>42430</v>
      </c>
      <c r="D115" s="265">
        <v>0.95844449735047166</v>
      </c>
      <c r="E115" s="265">
        <v>1.0205409014041642</v>
      </c>
      <c r="F115" s="265">
        <v>0.97194371562301352</v>
      </c>
      <c r="G115" s="265">
        <v>0.86664981309718703</v>
      </c>
      <c r="H115" s="265">
        <v>0.75865606691685228</v>
      </c>
      <c r="I115" s="265">
        <v>0.793754034425461</v>
      </c>
      <c r="J115" s="265">
        <v>0.78295465980742751</v>
      </c>
      <c r="K115" s="265">
        <v>0.91254715522382934</v>
      </c>
      <c r="L115" s="265">
        <v>0.888248562333254</v>
      </c>
      <c r="M115" s="265">
        <v>1.0515891034310105</v>
      </c>
      <c r="N115" s="265">
        <v>1.0691380871853149</v>
      </c>
      <c r="O115" s="265">
        <v>1.1690323024021245</v>
      </c>
      <c r="P115" s="265">
        <v>0.83695153289759494</v>
      </c>
      <c r="Q115" s="265">
        <v>0.89094840598776237</v>
      </c>
      <c r="R115" s="265">
        <v>0.79915372173447774</v>
      </c>
      <c r="S115" s="265">
        <v>0.982743090241047</v>
      </c>
      <c r="T115" s="265">
        <v>1.1744319897111413</v>
      </c>
      <c r="U115" s="265">
        <v>1.0340401196767059</v>
      </c>
      <c r="V115" s="265">
        <v>1.0934366800758901</v>
      </c>
      <c r="W115" s="265">
        <v>0.8315518455885782</v>
      </c>
      <c r="X115" s="265">
        <v>0.95034496638694654</v>
      </c>
      <c r="Y115" s="265">
        <v>0.9446238691190596</v>
      </c>
    </row>
    <row r="116" spans="2:25" ht="13">
      <c r="B116" s="484"/>
      <c r="C116" s="263">
        <v>42461</v>
      </c>
      <c r="D116" s="265">
        <v>0.99836083733308634</v>
      </c>
      <c r="E116" s="265">
        <v>1.0600572935727715</v>
      </c>
      <c r="F116" s="265">
        <v>1.0095783748312108</v>
      </c>
      <c r="G116" s="265">
        <v>0.8974029998499653</v>
      </c>
      <c r="H116" s="265">
        <v>0.78803200924325079</v>
      </c>
      <c r="I116" s="265">
        <v>0.82448900611215559</v>
      </c>
      <c r="J116" s="265">
        <v>0.81327146861403099</v>
      </c>
      <c r="K116" s="265">
        <v>0.9590994560896503</v>
      </c>
      <c r="L116" s="265">
        <v>0.9226424592207455</v>
      </c>
      <c r="M116" s="265">
        <v>1.0796879841944895</v>
      </c>
      <c r="N116" s="265">
        <v>1.1133405966888632</v>
      </c>
      <c r="O116" s="265">
        <v>1.2171028185465154</v>
      </c>
      <c r="P116" s="265">
        <v>0.86094600298106039</v>
      </c>
      <c r="Q116" s="265">
        <v>0.93105561234433887</v>
      </c>
      <c r="R116" s="265">
        <v>0.83009777486121783</v>
      </c>
      <c r="S116" s="265">
        <v>1.0207959123293355</v>
      </c>
      <c r="T116" s="265">
        <v>1.2199072029210465</v>
      </c>
      <c r="U116" s="265">
        <v>1.0824923685690204</v>
      </c>
      <c r="V116" s="265">
        <v>1.1329712873105811</v>
      </c>
      <c r="W116" s="265">
        <v>0.87496792485371611</v>
      </c>
      <c r="X116" s="265">
        <v>0.98714329983496174</v>
      </c>
      <c r="Y116" s="265">
        <v>0.9820686995381912</v>
      </c>
    </row>
    <row r="117" spans="2:25" ht="13">
      <c r="B117" s="484"/>
      <c r="C117" s="263">
        <v>42491</v>
      </c>
      <c r="D117" s="265">
        <v>1.011502170868253</v>
      </c>
      <c r="E117" s="265">
        <v>1.1527734237828136</v>
      </c>
      <c r="F117" s="265">
        <v>1.0143275959265441</v>
      </c>
      <c r="G117" s="265">
        <v>0.90978686876976955</v>
      </c>
      <c r="H117" s="265">
        <v>0.7628647657386266</v>
      </c>
      <c r="I117" s="265">
        <v>0.83067496713761557</v>
      </c>
      <c r="J117" s="265">
        <v>0.81937326690445067</v>
      </c>
      <c r="K117" s="265">
        <v>0.96629536993559362</v>
      </c>
      <c r="L117" s="265">
        <v>0.90978686876976955</v>
      </c>
      <c r="M117" s="265">
        <v>1.0877886474421157</v>
      </c>
      <c r="N117" s="265">
        <v>1.1216937481416103</v>
      </c>
      <c r="O117" s="265">
        <v>1.229059900356676</v>
      </c>
      <c r="P117" s="265">
        <v>0.84762751748736287</v>
      </c>
      <c r="Q117" s="265">
        <v>0.94086654441097273</v>
      </c>
      <c r="R117" s="265">
        <v>0.83632581725419797</v>
      </c>
      <c r="S117" s="265">
        <v>1.0284547212180002</v>
      </c>
      <c r="T117" s="265">
        <v>1.2177582001235112</v>
      </c>
      <c r="U117" s="265">
        <v>1.1103920479084453</v>
      </c>
      <c r="V117" s="265">
        <v>1.1386462984913575</v>
      </c>
      <c r="W117" s="265">
        <v>0.89283431842002225</v>
      </c>
      <c r="X117" s="265">
        <v>0.99454962051850571</v>
      </c>
      <c r="Y117" s="265">
        <v>0.99158965140981958</v>
      </c>
    </row>
    <row r="118" spans="2:25" ht="13">
      <c r="B118" s="484"/>
      <c r="C118" s="263">
        <v>42522</v>
      </c>
      <c r="D118" s="265">
        <v>1.045415026845504</v>
      </c>
      <c r="E118" s="265">
        <v>0.98409179901378452</v>
      </c>
      <c r="F118" s="265">
        <v>1.0687762564956829</v>
      </c>
      <c r="G118" s="265">
        <v>0.91108795635697559</v>
      </c>
      <c r="H118" s="265">
        <v>0.77092057845590234</v>
      </c>
      <c r="I118" s="265">
        <v>0.8614453433503455</v>
      </c>
      <c r="J118" s="265">
        <v>0.84684457481898368</v>
      </c>
      <c r="K118" s="265">
        <v>1.0162134897827804</v>
      </c>
      <c r="L118" s="265">
        <v>0.94028949341969914</v>
      </c>
      <c r="M118" s="265">
        <v>1.1242591769148575</v>
      </c>
      <c r="N118" s="265">
        <v>1.1622211750963982</v>
      </c>
      <c r="O118" s="265">
        <v>1.2761071696410202</v>
      </c>
      <c r="P118" s="265">
        <v>0.87604611188170722</v>
      </c>
      <c r="Q118" s="265">
        <v>0.97241118418869499</v>
      </c>
      <c r="R118" s="265">
        <v>0.84684457481898368</v>
      </c>
      <c r="S118" s="265">
        <v>1.0658561027894105</v>
      </c>
      <c r="T118" s="265">
        <v>1.249825786284569</v>
      </c>
      <c r="U118" s="265">
        <v>1.144700252858764</v>
      </c>
      <c r="V118" s="265">
        <v>1.1622211750963982</v>
      </c>
      <c r="W118" s="265">
        <v>0.9213084943289287</v>
      </c>
      <c r="X118" s="265">
        <v>1.0278941046078698</v>
      </c>
      <c r="Y118" s="265">
        <v>1.0130847536689169</v>
      </c>
    </row>
    <row r="119" spans="2:25" ht="13">
      <c r="B119" s="484"/>
      <c r="C119" s="263">
        <v>42552</v>
      </c>
      <c r="D119" s="265">
        <v>1.0929406616666837</v>
      </c>
      <c r="E119" s="265">
        <v>1.0379883378957331</v>
      </c>
      <c r="F119" s="265">
        <v>1.1051522891713395</v>
      </c>
      <c r="G119" s="265">
        <v>0.94334822473465163</v>
      </c>
      <c r="H119" s="265">
        <v>0.77238543966947193</v>
      </c>
      <c r="I119" s="265">
        <v>0.90671334222068467</v>
      </c>
      <c r="J119" s="265">
        <v>0.88534299408753714</v>
      </c>
      <c r="K119" s="265">
        <v>1.0624115929050446</v>
      </c>
      <c r="L119" s="265">
        <v>0.97693020037245482</v>
      </c>
      <c r="M119" s="265">
        <v>1.1753691473231096</v>
      </c>
      <c r="N119" s="265">
        <v>1.2181098435894047</v>
      </c>
      <c r="O119" s="265">
        <v>1.3310673980074696</v>
      </c>
      <c r="P119" s="265">
        <v>0.92808369035383198</v>
      </c>
      <c r="Q119" s="265">
        <v>1.010512176010258</v>
      </c>
      <c r="R119" s="265">
        <v>0.88534299408753714</v>
      </c>
      <c r="S119" s="265">
        <v>1.120416823552159</v>
      </c>
      <c r="T119" s="265">
        <v>1.3066441429981583</v>
      </c>
      <c r="U119" s="265">
        <v>1.2058982160847489</v>
      </c>
      <c r="V119" s="265">
        <v>1.2150569367132407</v>
      </c>
      <c r="W119" s="265">
        <v>0.96471857286779916</v>
      </c>
      <c r="X119" s="265">
        <v>1.0685174066573724</v>
      </c>
      <c r="Y119" s="265">
        <v>1.0577595443318426</v>
      </c>
    </row>
    <row r="120" spans="2:25" ht="13">
      <c r="B120" s="484"/>
      <c r="C120" s="263">
        <v>42583</v>
      </c>
      <c r="D120" s="265">
        <v>1.1153826355757481</v>
      </c>
      <c r="E120" s="265">
        <v>1.068648726263915</v>
      </c>
      <c r="F120" s="265">
        <v>1.1091514476675035</v>
      </c>
      <c r="G120" s="265">
        <v>0.94714056205314912</v>
      </c>
      <c r="H120" s="265">
        <v>0.77266730062230582</v>
      </c>
      <c r="I120" s="265">
        <v>0.92844699832841593</v>
      </c>
      <c r="J120" s="265">
        <v>0.90352224669543835</v>
      </c>
      <c r="K120" s="265">
        <v>1.0842266960345259</v>
      </c>
      <c r="L120" s="265">
        <v>1.0094524411355932</v>
      </c>
      <c r="M120" s="265">
        <v>1.1995036723370474</v>
      </c>
      <c r="N120" s="265">
        <v>1.240006393740636</v>
      </c>
      <c r="O120" s="265">
        <v>1.3677457458596463</v>
      </c>
      <c r="P120" s="265">
        <v>0.95648734391551571</v>
      </c>
      <c r="Q120" s="265">
        <v>1.021914816952082</v>
      </c>
      <c r="R120" s="265">
        <v>0.90352224669543835</v>
      </c>
      <c r="S120" s="265">
        <v>1.1434229811628478</v>
      </c>
      <c r="T120" s="265">
        <v>1.3552833700431575</v>
      </c>
      <c r="U120" s="265">
        <v>1.2555843635112471</v>
      </c>
      <c r="V120" s="265">
        <v>1.2431219876947583</v>
      </c>
      <c r="W120" s="265">
        <v>0.95960293786963802</v>
      </c>
      <c r="X120" s="265">
        <v>1.0904578839427703</v>
      </c>
      <c r="Y120" s="265">
        <v>1.0797758475286372</v>
      </c>
    </row>
    <row r="121" spans="2:25" ht="13">
      <c r="B121" s="484"/>
      <c r="C121" s="263">
        <v>42614</v>
      </c>
      <c r="D121" s="265">
        <v>1.099383187246102</v>
      </c>
      <c r="E121" s="265">
        <v>1.0441069376080299</v>
      </c>
      <c r="F121" s="265">
        <v>1.1147377010344552</v>
      </c>
      <c r="G121" s="265">
        <v>0.9059163135128494</v>
      </c>
      <c r="H121" s="265">
        <v>0.75544207838698629</v>
      </c>
      <c r="I121" s="265">
        <v>0.91512902178586142</v>
      </c>
      <c r="J121" s="265">
        <v>0.89056179972449601</v>
      </c>
      <c r="K121" s="265">
        <v>1.0686741596693952</v>
      </c>
      <c r="L121" s="265">
        <v>0.98268888245461627</v>
      </c>
      <c r="M121" s="265">
        <v>1.1669430479148568</v>
      </c>
      <c r="N121" s="265">
        <v>1.2130065892799171</v>
      </c>
      <c r="O121" s="265">
        <v>1.3389136023444148</v>
      </c>
      <c r="P121" s="265">
        <v>0.93662534108955608</v>
      </c>
      <c r="Q121" s="265">
        <v>1.0072561045159816</v>
      </c>
      <c r="R121" s="265">
        <v>0.95505075763558012</v>
      </c>
      <c r="S121" s="265">
        <v>1.127021312065138</v>
      </c>
      <c r="T121" s="265">
        <v>1.3358426995867438</v>
      </c>
      <c r="U121" s="265">
        <v>1.259070130644977</v>
      </c>
      <c r="V121" s="265">
        <v>1.2252902003105997</v>
      </c>
      <c r="W121" s="265">
        <v>0.9565862090144156</v>
      </c>
      <c r="X121" s="265">
        <v>1.0748159651847367</v>
      </c>
      <c r="Y121" s="265">
        <v>1.0653839067147479</v>
      </c>
    </row>
    <row r="122" spans="2:25" ht="13">
      <c r="B122" s="484"/>
      <c r="C122" s="263">
        <v>42644</v>
      </c>
      <c r="D122" s="265">
        <v>1.1237207083207126</v>
      </c>
      <c r="E122" s="265">
        <v>1.0703596690987793</v>
      </c>
      <c r="F122" s="265">
        <v>1.1394151316212811</v>
      </c>
      <c r="G122" s="265">
        <v>0.91027655143297936</v>
      </c>
      <c r="H122" s="265">
        <v>0.7721656263879757</v>
      </c>
      <c r="I122" s="265">
        <v>0.92597097473354806</v>
      </c>
      <c r="J122" s="265">
        <v>0.91027655143297936</v>
      </c>
      <c r="K122" s="265">
        <v>1.0923318617195754</v>
      </c>
      <c r="L122" s="265">
        <v>0.97619312929536761</v>
      </c>
      <c r="M122" s="265">
        <v>1.1927761708432143</v>
      </c>
      <c r="N122" s="265">
        <v>1.208470594143783</v>
      </c>
      <c r="O122" s="265">
        <v>1.3622759424893554</v>
      </c>
      <c r="P122" s="265">
        <v>0.95422093667457153</v>
      </c>
      <c r="Q122" s="265">
        <v>1.0295541685173009</v>
      </c>
      <c r="R122" s="265">
        <v>0.97619312929536761</v>
      </c>
      <c r="S122" s="265">
        <v>1.1519706702617361</v>
      </c>
      <c r="T122" s="265">
        <v>1.3591370578292417</v>
      </c>
      <c r="U122" s="265">
        <v>1.2681094026859439</v>
      </c>
      <c r="V122" s="265">
        <v>1.2524149793853752</v>
      </c>
      <c r="W122" s="265">
        <v>1.0122903028866754</v>
      </c>
      <c r="X122" s="265">
        <v>1.0986096310398028</v>
      </c>
      <c r="Y122" s="265">
        <v>1.0850825328616935</v>
      </c>
    </row>
    <row r="123" spans="2:25" ht="13">
      <c r="B123" s="484"/>
      <c r="C123" s="263">
        <v>42675</v>
      </c>
      <c r="D123" s="265">
        <v>1.071205225566497</v>
      </c>
      <c r="E123" s="265">
        <v>1.0173457449514218</v>
      </c>
      <c r="F123" s="265">
        <v>1.086166192404018</v>
      </c>
      <c r="G123" s="265">
        <v>0.86773607657621266</v>
      </c>
      <c r="H123" s="265">
        <v>0.77497808218358299</v>
      </c>
      <c r="I123" s="265">
        <v>0.87970485004622945</v>
      </c>
      <c r="J123" s="265">
        <v>0.86773607657621266</v>
      </c>
      <c r="K123" s="265">
        <v>1.0412832918914552</v>
      </c>
      <c r="L123" s="265">
        <v>0.91261897708877537</v>
      </c>
      <c r="M123" s="265">
        <v>1.1220725128140681</v>
      </c>
      <c r="N123" s="265">
        <v>1.1519944464891101</v>
      </c>
      <c r="O123" s="265">
        <v>1.3075885015993274</v>
      </c>
      <c r="P123" s="265">
        <v>0.90962678372127126</v>
      </c>
      <c r="Q123" s="265">
        <v>0.9874238112763799</v>
      </c>
      <c r="R123" s="265">
        <v>0.93057213729380051</v>
      </c>
      <c r="S123" s="265">
        <v>1.0981349658740347</v>
      </c>
      <c r="T123" s="265">
        <v>1.3016041148643189</v>
      </c>
      <c r="U123" s="265">
        <v>1.2058539271041853</v>
      </c>
      <c r="V123" s="265">
        <v>1.1938851536341686</v>
      </c>
      <c r="W123" s="265">
        <v>0.95450968423383398</v>
      </c>
      <c r="X123" s="265">
        <v>1.0442754852589595</v>
      </c>
      <c r="Y123" s="265">
        <v>1.0345864781641838</v>
      </c>
    </row>
    <row r="124" spans="2:25" ht="13">
      <c r="B124" s="484"/>
      <c r="C124" s="263">
        <v>42705</v>
      </c>
      <c r="D124" s="265">
        <v>1.0679336514354594</v>
      </c>
      <c r="E124" s="265">
        <v>1.0142386633744587</v>
      </c>
      <c r="F124" s="265">
        <v>1.0828489258968486</v>
      </c>
      <c r="G124" s="265">
        <v>0.89193341279106808</v>
      </c>
      <c r="H124" s="265">
        <v>0.76962816220767749</v>
      </c>
      <c r="I124" s="265">
        <v>0.8800011932219568</v>
      </c>
      <c r="J124" s="265">
        <v>0.86508591876056762</v>
      </c>
      <c r="K124" s="265">
        <v>1.041086157404959</v>
      </c>
      <c r="L124" s="265">
        <v>0.90386563236017925</v>
      </c>
      <c r="M124" s="265">
        <v>1.1186455846041823</v>
      </c>
      <c r="N124" s="265">
        <v>1.1454930786346826</v>
      </c>
      <c r="O124" s="265">
        <v>1.3095610977099628</v>
      </c>
      <c r="P124" s="265">
        <v>0.90684868725245715</v>
      </c>
      <c r="Q124" s="265">
        <v>0.97844200466712472</v>
      </c>
      <c r="R124" s="265">
        <v>0.86508591876056762</v>
      </c>
      <c r="S124" s="265">
        <v>1.0888150356814041</v>
      </c>
      <c r="T124" s="265">
        <v>1.2976288781408514</v>
      </c>
      <c r="U124" s="265">
        <v>1.1872558471265722</v>
      </c>
      <c r="V124" s="265">
        <v>1.1872558471265722</v>
      </c>
      <c r="W124" s="265">
        <v>0.95159451063662448</v>
      </c>
      <c r="X124" s="265">
        <v>1.0351200476204034</v>
      </c>
      <c r="Y124" s="265">
        <v>1.0280175359721226</v>
      </c>
    </row>
    <row r="125" spans="2:25" ht="13">
      <c r="B125" s="484">
        <v>2017</v>
      </c>
      <c r="C125" s="263">
        <v>42766</v>
      </c>
      <c r="D125" s="265">
        <v>1.1199367511596094</v>
      </c>
      <c r="E125" s="265">
        <v>1.0636270821068916</v>
      </c>
      <c r="F125" s="265">
        <v>1.1355783258964756</v>
      </c>
      <c r="G125" s="265">
        <v>0.90721133473823112</v>
      </c>
      <c r="H125" s="265">
        <v>0.83213177600127408</v>
      </c>
      <c r="I125" s="265">
        <v>0.92285290947509724</v>
      </c>
      <c r="J125" s="265">
        <v>0.90721133473823112</v>
      </c>
      <c r="K125" s="265">
        <v>1.0855252867385041</v>
      </c>
      <c r="L125" s="265">
        <v>0.95100774400145605</v>
      </c>
      <c r="M125" s="265">
        <v>1.173118105264954</v>
      </c>
      <c r="N125" s="265">
        <v>1.2012729397913129</v>
      </c>
      <c r="O125" s="265">
        <v>1.3827152067389592</v>
      </c>
      <c r="P125" s="265">
        <v>0.99167583831730777</v>
      </c>
      <c r="Q125" s="265">
        <v>1.026087302738413</v>
      </c>
      <c r="R125" s="265">
        <v>0.91033964968560432</v>
      </c>
      <c r="S125" s="265">
        <v>1.1355783258964756</v>
      </c>
      <c r="T125" s="265">
        <v>1.3545603722126003</v>
      </c>
      <c r="U125" s="265">
        <v>1.2732241835808968</v>
      </c>
      <c r="V125" s="265">
        <v>1.2575826088440305</v>
      </c>
      <c r="W125" s="265">
        <v>0.96352100379094896</v>
      </c>
      <c r="X125" s="265">
        <v>1.1011668614753702</v>
      </c>
      <c r="Y125" s="265">
        <v>1.0807583306282211</v>
      </c>
    </row>
    <row r="126" spans="2:25" ht="13">
      <c r="B126" s="484"/>
      <c r="C126" s="263">
        <v>42767</v>
      </c>
      <c r="D126" s="265">
        <v>1.1532782704405329</v>
      </c>
      <c r="E126" s="265">
        <v>1.0952922121502269</v>
      </c>
      <c r="F126" s="265">
        <v>1.1629426134889174</v>
      </c>
      <c r="G126" s="265">
        <v>0.93421982801048753</v>
      </c>
      <c r="H126" s="265">
        <v>0.87623376972018152</v>
      </c>
      <c r="I126" s="265">
        <v>0.95032706642446152</v>
      </c>
      <c r="J126" s="265">
        <v>0.93421982801048753</v>
      </c>
      <c r="K126" s="265">
        <v>1.1178423459297904</v>
      </c>
      <c r="L126" s="265">
        <v>0.9664343048384354</v>
      </c>
      <c r="M126" s="265">
        <v>1.2080428810480444</v>
      </c>
      <c r="N126" s="265">
        <v>1.2370359101931974</v>
      </c>
      <c r="O126" s="265">
        <v>1.4367656665264741</v>
      </c>
      <c r="P126" s="265">
        <v>1.0373061538599209</v>
      </c>
      <c r="Q126" s="265">
        <v>1.0469704969083051</v>
      </c>
      <c r="R126" s="265">
        <v>0.91166969423092414</v>
      </c>
      <c r="S126" s="265">
        <v>1.1693855088545069</v>
      </c>
      <c r="T126" s="265">
        <v>1.4335442188436793</v>
      </c>
      <c r="U126" s="265">
        <v>1.3240149976286566</v>
      </c>
      <c r="V126" s="265">
        <v>1.3079077592146826</v>
      </c>
      <c r="W126" s="265">
        <v>0.98737371477660152</v>
      </c>
      <c r="X126" s="265">
        <v>1.1371710320265589</v>
      </c>
      <c r="Y126" s="265">
        <v>1.1156180130059561</v>
      </c>
    </row>
    <row r="127" spans="2:25" ht="13">
      <c r="B127" s="484"/>
      <c r="C127" s="263">
        <v>42795</v>
      </c>
      <c r="D127" s="265">
        <v>1.1445267324971087</v>
      </c>
      <c r="E127" s="265">
        <v>1.0965717018058891</v>
      </c>
      <c r="F127" s="265">
        <v>1.1477237345431899</v>
      </c>
      <c r="G127" s="265">
        <v>0.96229761587047391</v>
      </c>
      <c r="H127" s="265">
        <v>0.86958455653411615</v>
      </c>
      <c r="I127" s="265">
        <v>0.94631260564006747</v>
      </c>
      <c r="J127" s="265">
        <v>0.92713059336357961</v>
      </c>
      <c r="K127" s="265">
        <v>1.1125567120362956</v>
      </c>
      <c r="L127" s="265">
        <v>0.95910061382439271</v>
      </c>
      <c r="M127" s="265">
        <v>1.1988757672804908</v>
      </c>
      <c r="N127" s="265">
        <v>1.2308457877413039</v>
      </c>
      <c r="O127" s="265">
        <v>1.4290599145983451</v>
      </c>
      <c r="P127" s="265">
        <v>1.0294346588381815</v>
      </c>
      <c r="Q127" s="265">
        <v>1.106162707944133</v>
      </c>
      <c r="R127" s="265">
        <v>0.90155457699492914</v>
      </c>
      <c r="S127" s="265">
        <v>1.1509207365892713</v>
      </c>
      <c r="T127" s="265">
        <v>1.4226659105061825</v>
      </c>
      <c r="U127" s="265">
        <v>1.3203618450315806</v>
      </c>
      <c r="V127" s="265">
        <v>1.2883918245707677</v>
      </c>
      <c r="W127" s="265">
        <v>1.0390256649764253</v>
      </c>
      <c r="X127" s="265">
        <v>1.1349357263588646</v>
      </c>
      <c r="Y127" s="265">
        <v>1.1151447613116947</v>
      </c>
    </row>
    <row r="128" spans="2:25" ht="13">
      <c r="B128" s="484"/>
      <c r="C128" s="263">
        <v>42826</v>
      </c>
      <c r="D128" s="265">
        <v>1.1415189429435391</v>
      </c>
      <c r="E128" s="265">
        <v>1.0873127361557173</v>
      </c>
      <c r="F128" s="265">
        <v>1.1447075433428224</v>
      </c>
      <c r="G128" s="265">
        <v>0.9629573205836558</v>
      </c>
      <c r="H128" s="265">
        <v>0.86092210780657974</v>
      </c>
      <c r="I128" s="265">
        <v>0.94063711778867043</v>
      </c>
      <c r="J128" s="265">
        <v>0.92469411579225214</v>
      </c>
      <c r="K128" s="265">
        <v>1.1096329389507027</v>
      </c>
      <c r="L128" s="265">
        <v>0.9565801197850885</v>
      </c>
      <c r="M128" s="265">
        <v>1.1957251497313606</v>
      </c>
      <c r="N128" s="265">
        <v>1.2307997541234805</v>
      </c>
      <c r="O128" s="265">
        <v>1.4253043784797819</v>
      </c>
      <c r="P128" s="265">
        <v>0.99803192497577564</v>
      </c>
      <c r="Q128" s="265">
        <v>1.1032557381521353</v>
      </c>
      <c r="R128" s="265">
        <v>0.86092210780657974</v>
      </c>
      <c r="S128" s="265">
        <v>1.1478961437421062</v>
      </c>
      <c r="T128" s="265">
        <v>1.3870411736883781</v>
      </c>
      <c r="U128" s="265">
        <v>1.3073261637062874</v>
      </c>
      <c r="V128" s="265">
        <v>1.2850059609113023</v>
      </c>
      <c r="W128" s="265">
        <v>1.020352127770761</v>
      </c>
      <c r="X128" s="265">
        <v>1.1255759409471207</v>
      </c>
      <c r="Y128" s="265">
        <v>1.1055333098659095</v>
      </c>
    </row>
    <row r="129" spans="2:25" ht="10.5" customHeight="1">
      <c r="B129" s="484"/>
      <c r="C129" s="263">
        <v>42856</v>
      </c>
      <c r="D129" s="265">
        <v>1.1154353823581062</v>
      </c>
      <c r="E129" s="265">
        <v>1.0624677804025537</v>
      </c>
      <c r="F129" s="265">
        <v>1.1185511236496093</v>
      </c>
      <c r="G129" s="265">
        <v>0.94095387003393316</v>
      </c>
      <c r="H129" s="265">
        <v>0.84125014870583437</v>
      </c>
      <c r="I129" s="265">
        <v>0.91914368099341159</v>
      </c>
      <c r="J129" s="265">
        <v>0.90356497453589613</v>
      </c>
      <c r="K129" s="265">
        <v>1.0842779694430753</v>
      </c>
      <c r="L129" s="265">
        <v>0.93472238745092706</v>
      </c>
      <c r="M129" s="265">
        <v>1.1684029843136587</v>
      </c>
      <c r="N129" s="265">
        <v>1.1995603972286897</v>
      </c>
      <c r="O129" s="265">
        <v>1.3927363573018812</v>
      </c>
      <c r="P129" s="265">
        <v>0.95030109390844242</v>
      </c>
      <c r="Q129" s="265">
        <v>1.0686992629855598</v>
      </c>
      <c r="R129" s="265">
        <v>0.83813440741433121</v>
      </c>
      <c r="S129" s="265">
        <v>1.1185511236496093</v>
      </c>
      <c r="T129" s="265">
        <v>1.3553474618038441</v>
      </c>
      <c r="U129" s="265">
        <v>1.2899168946822792</v>
      </c>
      <c r="V129" s="265">
        <v>1.2556437404757455</v>
      </c>
      <c r="W129" s="265">
        <v>0.98145850682347335</v>
      </c>
      <c r="X129" s="265">
        <v>1.1029724171920938</v>
      </c>
      <c r="Y129" s="265">
        <v>1.0781948554929979</v>
      </c>
    </row>
    <row r="130" spans="2:25" ht="13">
      <c r="B130" s="484"/>
      <c r="C130" s="263">
        <v>42887</v>
      </c>
      <c r="D130" s="265">
        <v>1.0863737975541414</v>
      </c>
      <c r="E130" s="265">
        <v>1.0378207786690401</v>
      </c>
      <c r="F130" s="265">
        <v>1.0803046701935037</v>
      </c>
      <c r="G130" s="265">
        <v>0.94071474089883766</v>
      </c>
      <c r="H130" s="265">
        <v>0.81933219368608445</v>
      </c>
      <c r="I130" s="265">
        <v>0.89519628569405518</v>
      </c>
      <c r="J130" s="265">
        <v>0.88002346729246095</v>
      </c>
      <c r="K130" s="265">
        <v>1.0560281607509532</v>
      </c>
      <c r="L130" s="265">
        <v>0.91036910409564931</v>
      </c>
      <c r="M130" s="265">
        <v>1.1334095345990833</v>
      </c>
      <c r="N130" s="265">
        <v>1.1713415806030687</v>
      </c>
      <c r="O130" s="265">
        <v>1.3625190924631552</v>
      </c>
      <c r="P130" s="265">
        <v>0.91947279513660574</v>
      </c>
      <c r="Q130" s="265">
        <v>1.0469244697099966</v>
      </c>
      <c r="R130" s="265">
        <v>0.8162976300057655</v>
      </c>
      <c r="S130" s="265">
        <v>1.0894083612344603</v>
      </c>
      <c r="T130" s="265">
        <v>1.1622378895621124</v>
      </c>
      <c r="U130" s="265">
        <v>1.2320328542094452</v>
      </c>
      <c r="V130" s="265">
        <v>1.2229291631684889</v>
      </c>
      <c r="W130" s="265">
        <v>0.95588755930043168</v>
      </c>
      <c r="X130" s="265">
        <v>1.0742355428328663</v>
      </c>
      <c r="Y130" s="265">
        <v>1.0425171272219147</v>
      </c>
    </row>
    <row r="131" spans="2:25" ht="13">
      <c r="B131" s="484"/>
      <c r="C131" s="263">
        <v>42917</v>
      </c>
      <c r="D131" s="265">
        <v>1.1166081727163224</v>
      </c>
      <c r="E131" s="265">
        <v>1.0667038968407325</v>
      </c>
      <c r="F131" s="265">
        <v>1.1259652244429954</v>
      </c>
      <c r="G131" s="265">
        <v>0.93570517266730924</v>
      </c>
      <c r="H131" s="265">
        <v>0.8358966209161296</v>
      </c>
      <c r="I131" s="265">
        <v>0.92946713818286053</v>
      </c>
      <c r="J131" s="265">
        <v>0.90451500024506559</v>
      </c>
      <c r="K131" s="265">
        <v>1.0854180002940788</v>
      </c>
      <c r="L131" s="265">
        <v>0.93570517266730924</v>
      </c>
      <c r="M131" s="265">
        <v>1.1540363796230149</v>
      </c>
      <c r="N131" s="265">
        <v>1.2039406554986045</v>
      </c>
      <c r="O131" s="265">
        <v>1.4004387417587396</v>
      </c>
      <c r="P131" s="265">
        <v>0.94506222439398224</v>
      </c>
      <c r="Q131" s="265">
        <v>1.0635848795985083</v>
      </c>
      <c r="R131" s="265">
        <v>0.80158743125166154</v>
      </c>
      <c r="S131" s="265">
        <v>1.1197271899585466</v>
      </c>
      <c r="T131" s="265">
        <v>1.2039406554986045</v>
      </c>
      <c r="U131" s="265">
        <v>1.2819160865542139</v>
      </c>
      <c r="V131" s="265">
        <v>1.2569639486164188</v>
      </c>
      <c r="W131" s="265">
        <v>0.9731333795740017</v>
      </c>
      <c r="X131" s="265">
        <v>1.104132103747425</v>
      </c>
      <c r="Y131" s="265">
        <v>1.0687832416688823</v>
      </c>
    </row>
    <row r="132" spans="2:25" ht="13">
      <c r="B132" s="484"/>
      <c r="C132" s="263">
        <v>42948</v>
      </c>
      <c r="D132" s="265">
        <v>1.1361770416069303</v>
      </c>
      <c r="E132" s="265">
        <v>1.0790508216378669</v>
      </c>
      <c r="F132" s="265">
        <v>1.1361770416069303</v>
      </c>
      <c r="G132" s="265">
        <v>0.95210366615105901</v>
      </c>
      <c r="H132" s="265">
        <v>0.8695880150846339</v>
      </c>
      <c r="I132" s="265">
        <v>0.94258262948954841</v>
      </c>
      <c r="J132" s="265">
        <v>0.92036687727935695</v>
      </c>
      <c r="K132" s="265">
        <v>1.1044402527352284</v>
      </c>
      <c r="L132" s="265">
        <v>0.95527734503822914</v>
      </c>
      <c r="M132" s="265">
        <v>1.1742611882529728</v>
      </c>
      <c r="N132" s="265">
        <v>1.2250400504476959</v>
      </c>
      <c r="O132" s="265">
        <v>1.4281554992265886</v>
      </c>
      <c r="P132" s="265">
        <v>0.96479838169973975</v>
      </c>
      <c r="Q132" s="265">
        <v>1.0473140327661647</v>
      </c>
      <c r="R132" s="265">
        <v>0.80294075845405966</v>
      </c>
      <c r="S132" s="265">
        <v>1.1330033627197602</v>
      </c>
      <c r="T132" s="265">
        <v>1.2250400504476959</v>
      </c>
      <c r="U132" s="265">
        <v>1.3297714537243126</v>
      </c>
      <c r="V132" s="265">
        <v>1.2821662704167593</v>
      </c>
      <c r="W132" s="265">
        <v>0.98701413390993109</v>
      </c>
      <c r="X132" s="265">
        <v>1.1234823260582496</v>
      </c>
      <c r="Y132" s="265">
        <v>1.086607199940653</v>
      </c>
    </row>
    <row r="133" spans="2:25" ht="13">
      <c r="B133" s="484"/>
      <c r="C133" s="263">
        <v>42979</v>
      </c>
      <c r="D133" s="265">
        <v>1.1420222726243225</v>
      </c>
      <c r="E133" s="265">
        <v>1.059082107573394</v>
      </c>
      <c r="F133" s="265">
        <v>1.1515922916686605</v>
      </c>
      <c r="G133" s="265">
        <v>0.95700190443378985</v>
      </c>
      <c r="H133" s="265">
        <v>0.85173169494607304</v>
      </c>
      <c r="I133" s="265">
        <v>0.94105187269322677</v>
      </c>
      <c r="J133" s="265">
        <v>0.92510184095266357</v>
      </c>
      <c r="K133" s="265">
        <v>1.1101222091431964</v>
      </c>
      <c r="L133" s="265">
        <v>0.9633819171300152</v>
      </c>
      <c r="M133" s="265">
        <v>1.1803023488016742</v>
      </c>
      <c r="N133" s="265">
        <v>1.2281524440233638</v>
      </c>
      <c r="O133" s="265">
        <v>1.4418828693469099</v>
      </c>
      <c r="P133" s="265">
        <v>0.96976192982624043</v>
      </c>
      <c r="Q133" s="265">
        <v>1.068652126617732</v>
      </c>
      <c r="R133" s="265">
        <v>0.81983163146494664</v>
      </c>
      <c r="S133" s="265">
        <v>1.1420222726243225</v>
      </c>
      <c r="T133" s="265">
        <v>1.2217724313271385</v>
      </c>
      <c r="U133" s="265">
        <v>1.3653227169922071</v>
      </c>
      <c r="V133" s="265">
        <v>1.2951425773337288</v>
      </c>
      <c r="W133" s="265">
        <v>0.99209197426302886</v>
      </c>
      <c r="X133" s="265">
        <v>1.1324522535799846</v>
      </c>
      <c r="Y133" s="265">
        <v>1.093260747017458</v>
      </c>
    </row>
    <row r="134" spans="2:25" ht="13">
      <c r="B134" s="484"/>
      <c r="C134" s="263">
        <v>43009</v>
      </c>
      <c r="D134" s="265">
        <v>1.1218250024621059</v>
      </c>
      <c r="E134" s="265">
        <v>1.0403516782609474</v>
      </c>
      <c r="F134" s="265">
        <v>1.1374929494238673</v>
      </c>
      <c r="G134" s="265">
        <v>0.96827912223684565</v>
      </c>
      <c r="H134" s="265">
        <v>0.8429355465427556</v>
      </c>
      <c r="I134" s="265">
        <v>0.93694322831332322</v>
      </c>
      <c r="J134" s="265">
        <v>0.9275424601362664</v>
      </c>
      <c r="K134" s="265">
        <v>1.0904891085385835</v>
      </c>
      <c r="L134" s="265">
        <v>0.94321040709802761</v>
      </c>
      <c r="M134" s="265">
        <v>1.159428075170333</v>
      </c>
      <c r="N134" s="265">
        <v>1.2126990948403213</v>
      </c>
      <c r="O134" s="265">
        <v>1.41951599473557</v>
      </c>
      <c r="P134" s="265">
        <v>0.99648142676801599</v>
      </c>
      <c r="Q134" s="265">
        <v>1.0497524464380041</v>
      </c>
      <c r="R134" s="265">
        <v>0.8398019571504034</v>
      </c>
      <c r="S134" s="265">
        <v>1.1280921812468105</v>
      </c>
      <c r="T134" s="265">
        <v>1.2126990948403213</v>
      </c>
      <c r="U134" s="265">
        <v>1.3255083129650025</v>
      </c>
      <c r="V134" s="265">
        <v>1.3129739553955935</v>
      </c>
      <c r="W134" s="265">
        <v>0.97454630102155015</v>
      </c>
      <c r="X134" s="265">
        <v>1.1249585918544582</v>
      </c>
      <c r="Y134" s="265">
        <v>1.0840727112113862</v>
      </c>
    </row>
    <row r="135" spans="2:25" ht="13">
      <c r="B135" s="484"/>
      <c r="C135" s="263">
        <v>43040</v>
      </c>
      <c r="D135" s="265">
        <v>1.0983684013524044</v>
      </c>
      <c r="E135" s="265">
        <v>1.0799599923911909</v>
      </c>
      <c r="F135" s="265">
        <v>1.1382532874350335</v>
      </c>
      <c r="G135" s="265">
        <v>1.0155305610269438</v>
      </c>
      <c r="H135" s="265">
        <v>0.82224226693420222</v>
      </c>
      <c r="I135" s="265">
        <v>0.91735237990047191</v>
      </c>
      <c r="J135" s="265">
        <v>0.94189692518208978</v>
      </c>
      <c r="K135" s="265">
        <v>1.067687719750382</v>
      </c>
      <c r="L135" s="265">
        <v>0.93269272070148301</v>
      </c>
      <c r="M135" s="265">
        <v>1.1351852192748315</v>
      </c>
      <c r="N135" s="265">
        <v>1.1873423779982695</v>
      </c>
      <c r="O135" s="265">
        <v>1.3959710128920222</v>
      </c>
      <c r="P135" s="265">
        <v>0.97564567494431453</v>
      </c>
      <c r="Q135" s="265">
        <v>1.0799599923911909</v>
      </c>
      <c r="R135" s="265">
        <v>0.85292294853622452</v>
      </c>
      <c r="S135" s="265">
        <v>1.1045045376728089</v>
      </c>
      <c r="T135" s="265">
        <v>1.1873423779982695</v>
      </c>
      <c r="U135" s="265">
        <v>1.389834876571618</v>
      </c>
      <c r="V135" s="265">
        <v>1.3069970362461572</v>
      </c>
      <c r="W135" s="265">
        <v>0.95110112966269655</v>
      </c>
      <c r="X135" s="265">
        <v>1.1045045376728089</v>
      </c>
      <c r="Y135" s="265">
        <v>1.0802521893588291</v>
      </c>
    </row>
    <row r="136" spans="2:25" ht="13">
      <c r="B136" s="484"/>
      <c r="C136" s="263">
        <v>43070</v>
      </c>
      <c r="D136" s="265">
        <v>1.0875128914324943</v>
      </c>
      <c r="E136" s="265">
        <v>1.0692864183917263</v>
      </c>
      <c r="F136" s="265">
        <v>1.1816830021431293</v>
      </c>
      <c r="G136" s="265">
        <v>1.014606999269422</v>
      </c>
      <c r="H136" s="265">
        <v>0.82930452335494675</v>
      </c>
      <c r="I136" s="265">
        <v>0.90828590653160846</v>
      </c>
      <c r="J136" s="265">
        <v>0.93258787058596582</v>
      </c>
      <c r="K136" s="265">
        <v>1.0632109273781369</v>
      </c>
      <c r="L136" s="265">
        <v>0.92347463406558183</v>
      </c>
      <c r="M136" s="265">
        <v>1.1285224557742224</v>
      </c>
      <c r="N136" s="265">
        <v>1.1756075111295401</v>
      </c>
      <c r="O136" s="265">
        <v>1.382174205591578</v>
      </c>
      <c r="P136" s="265">
        <v>0.98119179869468065</v>
      </c>
      <c r="Q136" s="265">
        <v>1.0692864183917263</v>
      </c>
      <c r="R136" s="265">
        <v>0.86575746943648291</v>
      </c>
      <c r="S136" s="265">
        <v>1.0935883824460837</v>
      </c>
      <c r="T136" s="265">
        <v>1.2150982027178707</v>
      </c>
      <c r="U136" s="265">
        <v>1.3791364600847833</v>
      </c>
      <c r="V136" s="265">
        <v>1.306230567921711</v>
      </c>
      <c r="W136" s="265">
        <v>0.94170110710634991</v>
      </c>
      <c r="X136" s="265">
        <v>1.0935883824460837</v>
      </c>
      <c r="Y136" s="265">
        <v>1.0781826730901962</v>
      </c>
    </row>
    <row r="137" spans="2:25" ht="13">
      <c r="B137" s="484">
        <v>2018</v>
      </c>
      <c r="C137" s="263">
        <v>43131</v>
      </c>
      <c r="D137" s="265">
        <v>1.1150532184490625</v>
      </c>
      <c r="E137" s="265">
        <v>1.0963651756817596</v>
      </c>
      <c r="F137" s="265">
        <v>1.2178374536692274</v>
      </c>
      <c r="G137" s="265">
        <v>1.0714477853253561</v>
      </c>
      <c r="H137" s="265">
        <v>0.87210866247412699</v>
      </c>
      <c r="I137" s="265">
        <v>0.93440213836513608</v>
      </c>
      <c r="J137" s="265">
        <v>0.95620485492698926</v>
      </c>
      <c r="K137" s="265">
        <v>1.0901358280926587</v>
      </c>
      <c r="L137" s="265">
        <v>0.96866355010519101</v>
      </c>
      <c r="M137" s="265">
        <v>1.1571013146754934</v>
      </c>
      <c r="N137" s="265">
        <v>1.208493432285576</v>
      </c>
      <c r="O137" s="265">
        <v>1.4202912503150067</v>
      </c>
      <c r="P137" s="265">
        <v>1.0060396356397965</v>
      </c>
      <c r="Q137" s="265">
        <v>1.0963651756817596</v>
      </c>
      <c r="R137" s="265">
        <v>0.92505811698148477</v>
      </c>
      <c r="S137" s="265">
        <v>1.1212825660381633</v>
      </c>
      <c r="T137" s="265">
        <v>1.4327499454932087</v>
      </c>
      <c r="U137" s="265">
        <v>1.4047178813422545</v>
      </c>
      <c r="V137" s="265">
        <v>1.3579977744239979</v>
      </c>
      <c r="W137" s="265">
        <v>0.97177822389974156</v>
      </c>
      <c r="X137" s="265">
        <v>1.1461999563945671</v>
      </c>
      <c r="Y137" s="265">
        <v>1.1223949495362171</v>
      </c>
    </row>
    <row r="138" spans="2:25" ht="13">
      <c r="B138" s="484"/>
      <c r="C138" s="263">
        <v>43132</v>
      </c>
      <c r="D138" s="265">
        <v>1.1044269628258521</v>
      </c>
      <c r="E138" s="265">
        <v>1.0859170137282121</v>
      </c>
      <c r="F138" s="265">
        <v>1.2031466913465987</v>
      </c>
      <c r="G138" s="265">
        <v>1.0488971155329321</v>
      </c>
      <c r="H138" s="265">
        <v>0.87613759062162566</v>
      </c>
      <c r="I138" s="265">
        <v>0.92549745488199897</v>
      </c>
      <c r="J138" s="265">
        <v>0.97177232762609889</v>
      </c>
      <c r="K138" s="265">
        <v>1.0797470306956656</v>
      </c>
      <c r="L138" s="265">
        <v>0.95943236156100564</v>
      </c>
      <c r="M138" s="265">
        <v>1.146074348295542</v>
      </c>
      <c r="N138" s="265">
        <v>1.2000616998303255</v>
      </c>
      <c r="O138" s="265">
        <v>1.4098411229369119</v>
      </c>
      <c r="P138" s="265">
        <v>0.9964522597562856</v>
      </c>
      <c r="Q138" s="265">
        <v>1.1075119543421255</v>
      </c>
      <c r="R138" s="265">
        <v>0.91932747184945229</v>
      </c>
      <c r="S138" s="265">
        <v>1.1105969458583989</v>
      </c>
      <c r="T138" s="265">
        <v>1.4190960974857316</v>
      </c>
      <c r="U138" s="265">
        <v>1.382076199290452</v>
      </c>
      <c r="V138" s="265">
        <v>1.3450563010951719</v>
      </c>
      <c r="W138" s="265">
        <v>1.0519821070492055</v>
      </c>
      <c r="X138" s="265">
        <v>1.1753817677001388</v>
      </c>
      <c r="Y138" s="265">
        <v>1.1199253725861775</v>
      </c>
    </row>
    <row r="139" spans="2:25" ht="13">
      <c r="B139" s="484"/>
      <c r="C139" s="263">
        <v>43160</v>
      </c>
      <c r="D139" s="265">
        <v>1.0917249341087805</v>
      </c>
      <c r="E139" s="265">
        <v>1.021586181358775</v>
      </c>
      <c r="F139" s="265">
        <v>1.1984578187283539</v>
      </c>
      <c r="G139" s="265">
        <v>1.0551308022392123</v>
      </c>
      <c r="H139" s="265">
        <v>0.88130867585876416</v>
      </c>
      <c r="I139" s="265">
        <v>0.9179028077283321</v>
      </c>
      <c r="J139" s="265">
        <v>0.96059596157616156</v>
      </c>
      <c r="K139" s="265">
        <v>1.0795268901522577</v>
      </c>
      <c r="L139" s="265">
        <v>0.94839791761963887</v>
      </c>
      <c r="M139" s="265">
        <v>1.1328933324620445</v>
      </c>
      <c r="N139" s="265">
        <v>1.1862597747718313</v>
      </c>
      <c r="O139" s="265">
        <v>1.3936265220327171</v>
      </c>
      <c r="P139" s="265">
        <v>0.98804156047833769</v>
      </c>
      <c r="Q139" s="265">
        <v>1.1283190659783486</v>
      </c>
      <c r="R139" s="265">
        <v>0.975843516521815</v>
      </c>
      <c r="S139" s="265">
        <v>1.1039229780653033</v>
      </c>
      <c r="T139" s="265">
        <v>1.3936265220327171</v>
      </c>
      <c r="U139" s="265">
        <v>1.3783789670870634</v>
      </c>
      <c r="V139" s="265">
        <v>1.3326363022501035</v>
      </c>
      <c r="W139" s="265">
        <v>1.1283190659783486</v>
      </c>
      <c r="X139" s="265">
        <v>1.1679627088370472</v>
      </c>
      <c r="Y139" s="265">
        <v>1.1173553478983789</v>
      </c>
    </row>
    <row r="140" spans="2:25" ht="13">
      <c r="B140" s="484"/>
      <c r="C140" s="263">
        <v>43191</v>
      </c>
      <c r="D140" s="265">
        <v>1.0506250925830172</v>
      </c>
      <c r="E140" s="265">
        <v>1.056494506508062</v>
      </c>
      <c r="F140" s="265">
        <v>1.1562745432338235</v>
      </c>
      <c r="G140" s="265">
        <v>1.0183433159952711</v>
      </c>
      <c r="H140" s="265">
        <v>0.88334679571924068</v>
      </c>
      <c r="I140" s="265">
        <v>0.8862815026817632</v>
      </c>
      <c r="J140" s="265">
        <v>0.92443269319455423</v>
      </c>
      <c r="K140" s="265">
        <v>1.0388862647329278</v>
      </c>
      <c r="L140" s="265">
        <v>0.91269386534446473</v>
      </c>
      <c r="M140" s="265">
        <v>1.0873089296145473</v>
      </c>
      <c r="N140" s="265">
        <v>1.1416010084212116</v>
      </c>
      <c r="O140" s="265">
        <v>1.3499652027603013</v>
      </c>
      <c r="P140" s="265">
        <v>0.94204093496968866</v>
      </c>
      <c r="Q140" s="265">
        <v>1.0917109900583308</v>
      </c>
      <c r="R140" s="265">
        <v>0.99193095333256931</v>
      </c>
      <c r="S140" s="265">
        <v>1.0799721622082412</v>
      </c>
      <c r="T140" s="265">
        <v>1.3411610818727344</v>
      </c>
      <c r="U140" s="265">
        <v>1.3323569609851671</v>
      </c>
      <c r="V140" s="265">
        <v>1.2824669426222866</v>
      </c>
      <c r="W140" s="265">
        <v>1.0212780229577934</v>
      </c>
      <c r="X140" s="265">
        <v>1.1386663014586891</v>
      </c>
      <c r="Y140" s="265">
        <v>1.0822780033930803</v>
      </c>
    </row>
    <row r="141" spans="2:25" ht="13">
      <c r="B141" s="484"/>
      <c r="C141" s="263">
        <v>43221</v>
      </c>
      <c r="D141" s="265">
        <v>0.9845829862802723</v>
      </c>
      <c r="E141" s="265">
        <v>0.99008344989077657</v>
      </c>
      <c r="F141" s="265">
        <v>1.0973424902956108</v>
      </c>
      <c r="G141" s="265">
        <v>0.9405792773962377</v>
      </c>
      <c r="H141" s="265">
        <v>0.84707139601766446</v>
      </c>
      <c r="I141" s="265">
        <v>0.83882070060190783</v>
      </c>
      <c r="J141" s="265">
        <v>0.86907325045968165</v>
      </c>
      <c r="K141" s="265">
        <v>0.98183275447502005</v>
      </c>
      <c r="L141" s="265">
        <v>0.85532209143342086</v>
      </c>
      <c r="M141" s="265">
        <v>1.0189608838459243</v>
      </c>
      <c r="N141" s="265">
        <v>1.0753406358535935</v>
      </c>
      <c r="O141" s="265">
        <v>1.2733573258317488</v>
      </c>
      <c r="P141" s="265">
        <v>0.87732394587543816</v>
      </c>
      <c r="Q141" s="265">
        <v>1.0725904040483412</v>
      </c>
      <c r="R141" s="265">
        <v>0.91582719114896838</v>
      </c>
      <c r="S141" s="265">
        <v>1.0175857679432982</v>
      </c>
      <c r="T141" s="265">
        <v>1.2458550077792272</v>
      </c>
      <c r="U141" s="265">
        <v>1.2321038487529665</v>
      </c>
      <c r="V141" s="265">
        <v>1.2128522261162014</v>
      </c>
      <c r="W141" s="265">
        <v>0.95708066822775062</v>
      </c>
      <c r="X141" s="265">
        <v>1.0753406358535935</v>
      </c>
      <c r="Y141" s="265">
        <v>1.0180441399108402</v>
      </c>
    </row>
    <row r="142" spans="2:25" ht="13">
      <c r="B142" s="484"/>
      <c r="C142" s="263">
        <v>43252</v>
      </c>
      <c r="D142" s="265">
        <v>1.1104716759679241</v>
      </c>
      <c r="E142" s="265">
        <v>0.89844844427953763</v>
      </c>
      <c r="F142" s="265">
        <v>1.0839687720068756</v>
      </c>
      <c r="G142" s="265">
        <v>0.92760163863669076</v>
      </c>
      <c r="H142" s="265">
        <v>0.85869408833796512</v>
      </c>
      <c r="I142" s="265">
        <v>0.81628944200028786</v>
      </c>
      <c r="J142" s="265">
        <v>0.85604379794186025</v>
      </c>
      <c r="K142" s="265">
        <v>0.93820280022111002</v>
      </c>
      <c r="L142" s="265">
        <v>0.85339350754575549</v>
      </c>
      <c r="M142" s="265">
        <v>0.98193259175683978</v>
      </c>
      <c r="N142" s="265">
        <v>1.0389138352730936</v>
      </c>
      <c r="O142" s="265">
        <v>1.2350353245848511</v>
      </c>
      <c r="P142" s="265">
        <v>0.84544263635744099</v>
      </c>
      <c r="Q142" s="265">
        <v>1.0336132544808838</v>
      </c>
      <c r="R142" s="265">
        <v>0.89579815388343276</v>
      </c>
      <c r="S142" s="265">
        <v>0.99385889853931153</v>
      </c>
      <c r="T142" s="265">
        <v>1.2456364861692704</v>
      </c>
      <c r="U142" s="265">
        <v>1.1634774838900206</v>
      </c>
      <c r="V142" s="265">
        <v>1.1767289358705448</v>
      </c>
      <c r="W142" s="265">
        <v>0.92230105784448102</v>
      </c>
      <c r="X142" s="265">
        <v>1.0442144160653033</v>
      </c>
      <c r="Y142" s="265">
        <v>0.99619367817397531</v>
      </c>
    </row>
    <row r="143" spans="2:25" ht="13">
      <c r="B143" s="484"/>
      <c r="C143" s="263">
        <v>43282</v>
      </c>
      <c r="D143" s="265">
        <v>1.0943480449421126</v>
      </c>
      <c r="E143" s="265">
        <v>0.9742048228243626</v>
      </c>
      <c r="F143" s="265">
        <v>1.0760653807068028</v>
      </c>
      <c r="G143" s="265">
        <v>0.90368597505959636</v>
      </c>
      <c r="H143" s="265">
        <v>0.8566734098830856</v>
      </c>
      <c r="I143" s="265">
        <v>0.82533169976541176</v>
      </c>
      <c r="J143" s="265">
        <v>0.84361436400072154</v>
      </c>
      <c r="K143" s="265">
        <v>0.92458044847137899</v>
      </c>
      <c r="L143" s="265">
        <v>0.8462261731771944</v>
      </c>
      <c r="M143" s="265">
        <v>0.96767529988318057</v>
      </c>
      <c r="N143" s="265">
        <v>1.0212173880008735</v>
      </c>
      <c r="O143" s="265">
        <v>1.2223266945892806</v>
      </c>
      <c r="P143" s="265">
        <v>0.84361436400072154</v>
      </c>
      <c r="Q143" s="265">
        <v>1.0186055788244006</v>
      </c>
      <c r="R143" s="265">
        <v>0.88279150164781384</v>
      </c>
      <c r="S143" s="265">
        <v>0.99248748705967227</v>
      </c>
      <c r="T143" s="265">
        <v>1.2876219240011011</v>
      </c>
      <c r="U143" s="265">
        <v>1.1674787018833515</v>
      </c>
      <c r="V143" s="265">
        <v>1.1753141294127698</v>
      </c>
      <c r="W143" s="265">
        <v>0.9298040668243247</v>
      </c>
      <c r="X143" s="265">
        <v>1.0473354797656016</v>
      </c>
      <c r="Y143" s="265">
        <v>0.99528585403446479</v>
      </c>
    </row>
    <row r="144" spans="2:25" ht="13">
      <c r="B144" s="484"/>
      <c r="C144" s="263">
        <v>43313</v>
      </c>
      <c r="D144" s="265">
        <v>1.0662238173844159</v>
      </c>
      <c r="E144" s="265">
        <v>0.96698102769947014</v>
      </c>
      <c r="F144" s="265">
        <v>1.0509556958944242</v>
      </c>
      <c r="G144" s="265">
        <v>0.92117666322949532</v>
      </c>
      <c r="H144" s="265">
        <v>0.85755949035453016</v>
      </c>
      <c r="I144" s="265">
        <v>0.81429981279955388</v>
      </c>
      <c r="J144" s="265">
        <v>0.82193387354454961</v>
      </c>
      <c r="K144" s="265">
        <v>0.92626603705949251</v>
      </c>
      <c r="L144" s="265">
        <v>0.84738074269453567</v>
      </c>
      <c r="M144" s="265">
        <v>0.96061931041197368</v>
      </c>
      <c r="N144" s="265">
        <v>0.99497258376445485</v>
      </c>
      <c r="O144" s="265">
        <v>1.1960028500493447</v>
      </c>
      <c r="P144" s="265">
        <v>0.82193387354454961</v>
      </c>
      <c r="Q144" s="265">
        <v>1.0458663220644271</v>
      </c>
      <c r="R144" s="265">
        <v>0.86773823801452454</v>
      </c>
      <c r="S144" s="265">
        <v>0.98479383610446047</v>
      </c>
      <c r="T144" s="265">
        <v>1.3435946911192638</v>
      </c>
      <c r="U144" s="265">
        <v>1.1680112939843599</v>
      </c>
      <c r="V144" s="265">
        <v>1.1680112939843599</v>
      </c>
      <c r="W144" s="265">
        <v>0.89064042024951195</v>
      </c>
      <c r="X144" s="265">
        <v>1.0407769482344298</v>
      </c>
      <c r="Y144" s="265">
        <v>0.98836851534219672</v>
      </c>
    </row>
    <row r="145" spans="2:25" ht="13">
      <c r="B145" s="484"/>
      <c r="C145" s="263">
        <v>43344</v>
      </c>
      <c r="D145" s="265">
        <v>1.0178432615988873</v>
      </c>
      <c r="E145" s="265">
        <v>1.0251309221831273</v>
      </c>
      <c r="F145" s="265">
        <v>1.0639984452990754</v>
      </c>
      <c r="G145" s="265">
        <v>0.88909459127730961</v>
      </c>
      <c r="H145" s="265">
        <v>0.86723160952458878</v>
      </c>
      <c r="I145" s="265">
        <v>0.80650110465592018</v>
      </c>
      <c r="J145" s="265">
        <v>0.78463812290319945</v>
      </c>
      <c r="K145" s="265">
        <v>0.88423615088781615</v>
      </c>
      <c r="L145" s="265">
        <v>0.82350564601914744</v>
      </c>
      <c r="M145" s="265">
        <v>0.9461812658538582</v>
      </c>
      <c r="N145" s="265">
        <v>0.95225431634072499</v>
      </c>
      <c r="O145" s="265">
        <v>1.1490211521152116</v>
      </c>
      <c r="P145" s="265">
        <v>0.81621798543490709</v>
      </c>
      <c r="Q145" s="265">
        <v>1.0324185827673678</v>
      </c>
      <c r="R145" s="265">
        <v>0.84293940757712138</v>
      </c>
      <c r="S145" s="265">
        <v>0.95711275673021845</v>
      </c>
      <c r="T145" s="265">
        <v>1.2947743638000164</v>
      </c>
      <c r="U145" s="265">
        <v>1.1198705097782506</v>
      </c>
      <c r="V145" s="265">
        <v>1.1320166107519845</v>
      </c>
      <c r="W145" s="265">
        <v>0.94496665575648475</v>
      </c>
      <c r="X145" s="265">
        <v>0.99840950004091333</v>
      </c>
      <c r="Y145" s="265">
        <v>0.96896966482362534</v>
      </c>
    </row>
    <row r="146" spans="2:25" ht="13">
      <c r="B146" s="484"/>
      <c r="C146" s="263">
        <v>43374</v>
      </c>
      <c r="D146" s="265">
        <v>1.1148334038822039</v>
      </c>
      <c r="E146" s="265">
        <v>1.274475418757937</v>
      </c>
      <c r="F146" s="265">
        <v>1.1786902098324969</v>
      </c>
      <c r="G146" s="265">
        <v>1.0084053939650481</v>
      </c>
      <c r="H146" s="265">
        <v>0.98978049222954612</v>
      </c>
      <c r="I146" s="265">
        <v>0.9046380842958216</v>
      </c>
      <c r="J146" s="265">
        <v>0.85940618008103054</v>
      </c>
      <c r="K146" s="265">
        <v>0.97913769123783045</v>
      </c>
      <c r="L146" s="265">
        <v>0.91794158553546612</v>
      </c>
      <c r="M146" s="265">
        <v>1.0363427465683015</v>
      </c>
      <c r="N146" s="265">
        <v>1.0429944971881238</v>
      </c>
      <c r="O146" s="265">
        <v>1.2664933180141502</v>
      </c>
      <c r="P146" s="265">
        <v>0.89399528330410605</v>
      </c>
      <c r="Q146" s="265">
        <v>1.130797605369777</v>
      </c>
      <c r="R146" s="265">
        <v>0.9472092882626838</v>
      </c>
      <c r="S146" s="265">
        <v>1.0483158976839815</v>
      </c>
      <c r="T146" s="265">
        <v>1.4181532321460968</v>
      </c>
      <c r="U146" s="265">
        <v>1.274475418757937</v>
      </c>
      <c r="V146" s="265">
        <v>1.2452077160307191</v>
      </c>
      <c r="W146" s="265">
        <v>1.1441011066094213</v>
      </c>
      <c r="X146" s="265">
        <v>1.0988692023946303</v>
      </c>
      <c r="Y146" s="265">
        <v>1.0844887510546339</v>
      </c>
    </row>
    <row r="147" spans="2:25" ht="13">
      <c r="B147" s="484"/>
      <c r="C147" s="263">
        <v>43405</v>
      </c>
      <c r="D147" s="265">
        <v>1.106514571529301</v>
      </c>
      <c r="E147" s="265">
        <v>1.2042258821416734</v>
      </c>
      <c r="F147" s="265">
        <v>1.1830991122795389</v>
      </c>
      <c r="G147" s="265">
        <v>0.96919056742542575</v>
      </c>
      <c r="H147" s="265">
        <v>0.98503564482202677</v>
      </c>
      <c r="I147" s="265">
        <v>0.91373279653732242</v>
      </c>
      <c r="J147" s="265">
        <v>0.88996518044242101</v>
      </c>
      <c r="K147" s="265">
        <v>0.98239479858925993</v>
      </c>
      <c r="L147" s="265">
        <v>0.92693702770115649</v>
      </c>
      <c r="M147" s="265">
        <v>1.0286096076626794</v>
      </c>
      <c r="N147" s="265">
        <v>1.0352117232445965</v>
      </c>
      <c r="O147" s="265">
        <v>1.2649653454953105</v>
      </c>
      <c r="P147" s="265">
        <v>0.88732433420965406</v>
      </c>
      <c r="Q147" s="265">
        <v>1.1223596489259018</v>
      </c>
      <c r="R147" s="265">
        <v>0.96126802872712536</v>
      </c>
      <c r="S147" s="265">
        <v>1.0616201855722647</v>
      </c>
      <c r="T147" s="265">
        <v>1.4683105054183561</v>
      </c>
      <c r="U147" s="265">
        <v>1.301937192754046</v>
      </c>
      <c r="V147" s="265">
        <v>1.2359160369348752</v>
      </c>
      <c r="W147" s="265">
        <v>1.0827469554343994</v>
      </c>
      <c r="X147" s="265">
        <v>1.1170779564603681</v>
      </c>
      <c r="Y147" s="265">
        <v>1.0823068143956049</v>
      </c>
    </row>
    <row r="148" spans="2:25" ht="13">
      <c r="B148" s="484"/>
      <c r="C148" s="263">
        <v>43435</v>
      </c>
      <c r="D148" s="265">
        <v>1.0784918102832521</v>
      </c>
      <c r="E148" s="265">
        <v>1.2766872026264751</v>
      </c>
      <c r="F148" s="265">
        <v>1.1531368281787517</v>
      </c>
      <c r="G148" s="265">
        <v>0.95236746970120123</v>
      </c>
      <c r="H148" s="265">
        <v>0.99869886011909736</v>
      </c>
      <c r="I148" s="265">
        <v>0.9008881470146497</v>
      </c>
      <c r="J148" s="265">
        <v>0.86742658726839139</v>
      </c>
      <c r="K148" s="265">
        <v>0.95751540196985641</v>
      </c>
      <c r="L148" s="265">
        <v>0.91375797768628753</v>
      </c>
      <c r="M148" s="265">
        <v>1.0025598093205887</v>
      </c>
      <c r="N148" s="265">
        <v>1.0115686907907353</v>
      </c>
      <c r="O148" s="265">
        <v>1.2380777106115615</v>
      </c>
      <c r="P148" s="265">
        <v>0.86742658726839139</v>
      </c>
      <c r="Q148" s="265">
        <v>1.0990835393578726</v>
      </c>
      <c r="R148" s="265">
        <v>0.91633194382061522</v>
      </c>
      <c r="S148" s="265">
        <v>1.0501781828056489</v>
      </c>
      <c r="T148" s="265">
        <v>1.433699136820457</v>
      </c>
      <c r="U148" s="265">
        <v>1.2869830671637854</v>
      </c>
      <c r="V148" s="265">
        <v>1.204616150865303</v>
      </c>
      <c r="W148" s="265">
        <v>1.1068054377608554</v>
      </c>
      <c r="X148" s="265">
        <v>1.096509573223545</v>
      </c>
      <c r="Y148" s="265">
        <v>1.0672766721265394</v>
      </c>
    </row>
    <row r="149" spans="2:25" ht="13">
      <c r="B149" s="484">
        <v>2019</v>
      </c>
      <c r="C149" s="263">
        <v>43496</v>
      </c>
      <c r="D149" s="265">
        <v>1.1198172916894444</v>
      </c>
      <c r="E149" s="265">
        <v>1.2908633696563285</v>
      </c>
      <c r="F149" s="265">
        <v>1.1973225457681889</v>
      </c>
      <c r="G149" s="265">
        <v>1.0155860879283742</v>
      </c>
      <c r="H149" s="265">
        <v>1.071710582261258</v>
      </c>
      <c r="I149" s="265">
        <v>0.95144380869079281</v>
      </c>
      <c r="J149" s="265">
        <v>0.90066450429437417</v>
      </c>
      <c r="K149" s="265">
        <v>0.98886013824604879</v>
      </c>
      <c r="L149" s="265">
        <v>0.96747937850018828</v>
      </c>
      <c r="M149" s="265">
        <v>1.0409757401265838</v>
      </c>
      <c r="N149" s="265">
        <v>1.0530024174836303</v>
      </c>
      <c r="O149" s="265">
        <v>1.3095715344339565</v>
      </c>
      <c r="P149" s="265">
        <v>0.87928374454851355</v>
      </c>
      <c r="Q149" s="265">
        <v>1.1411980514353048</v>
      </c>
      <c r="R149" s="265">
        <v>0.94877121372256024</v>
      </c>
      <c r="S149" s="265">
        <v>1.1224898866576769</v>
      </c>
      <c r="T149" s="265">
        <v>1.501998372146701</v>
      </c>
      <c r="U149" s="265">
        <v>1.3175893193386541</v>
      </c>
      <c r="V149" s="265">
        <v>1.2587922300375376</v>
      </c>
      <c r="W149" s="265">
        <v>1.1492158363400025</v>
      </c>
      <c r="X149" s="265">
        <v>1.1492158363400025</v>
      </c>
      <c r="Y149" s="265">
        <v>1.1131358042688626</v>
      </c>
    </row>
    <row r="150" spans="2:25" ht="13">
      <c r="B150" s="484"/>
      <c r="C150" s="263">
        <v>43497</v>
      </c>
      <c r="D150" s="265">
        <v>1.125247574608077</v>
      </c>
      <c r="E150" s="265">
        <v>1.1655309006680319</v>
      </c>
      <c r="F150" s="265">
        <v>1.2031286716573233</v>
      </c>
      <c r="G150" s="265">
        <v>1.0581086978414851</v>
      </c>
      <c r="H150" s="265">
        <v>1.0339387022055122</v>
      </c>
      <c r="I150" s="265">
        <v>0.9694853805095841</v>
      </c>
      <c r="J150" s="265">
        <v>0.95337205008560211</v>
      </c>
      <c r="K150" s="265">
        <v>0.9963409312162208</v>
      </c>
      <c r="L150" s="265">
        <v>0.98022760079223881</v>
      </c>
      <c r="M150" s="265">
        <v>1.0567659203061535</v>
      </c>
      <c r="N150" s="265">
        <v>1.0581086978414851</v>
      </c>
      <c r="O150" s="265">
        <v>1.3105508744838699</v>
      </c>
      <c r="P150" s="265">
        <v>0.88354761824834682</v>
      </c>
      <c r="Q150" s="265">
        <v>1.1467320151733862</v>
      </c>
      <c r="R150" s="265">
        <v>0.95605760515626581</v>
      </c>
      <c r="S150" s="265">
        <v>1.1440464601027225</v>
      </c>
      <c r="T150" s="265">
        <v>1.5119675047836449</v>
      </c>
      <c r="U150" s="265">
        <v>1.318607539695861</v>
      </c>
      <c r="V150" s="265">
        <v>1.2810097687065696</v>
      </c>
      <c r="W150" s="265">
        <v>1.1279331296787407</v>
      </c>
      <c r="X150" s="265">
        <v>1.1709020108093593</v>
      </c>
      <c r="Y150" s="265">
        <v>1.1167433168843086</v>
      </c>
    </row>
    <row r="151" spans="2:25" ht="13">
      <c r="B151" s="484"/>
      <c r="C151" s="263">
        <v>43525</v>
      </c>
      <c r="D151" s="265">
        <v>1.0893064343104846</v>
      </c>
      <c r="E151" s="265">
        <v>1.084106880924754</v>
      </c>
      <c r="F151" s="265">
        <v>1.1646999584035729</v>
      </c>
      <c r="G151" s="265">
        <v>0.99831425006020524</v>
      </c>
      <c r="H151" s="265">
        <v>0.99831425006020524</v>
      </c>
      <c r="I151" s="265">
        <v>0.93072005604571217</v>
      </c>
      <c r="J151" s="265">
        <v>0.92292072596711683</v>
      </c>
      <c r="K151" s="265">
        <v>0.97231648313155417</v>
      </c>
      <c r="L151" s="265">
        <v>0.96711692974582386</v>
      </c>
      <c r="M151" s="265">
        <v>1.0230121286424239</v>
      </c>
      <c r="N151" s="265">
        <v>1.0243120169888564</v>
      </c>
      <c r="O151" s="265">
        <v>1.258291919346717</v>
      </c>
      <c r="P151" s="265">
        <v>0.85532653195262376</v>
      </c>
      <c r="Q151" s="265">
        <v>1.1205037546248657</v>
      </c>
      <c r="R151" s="265">
        <v>0.95671782297436336</v>
      </c>
      <c r="S151" s="265">
        <v>1.125703308010596</v>
      </c>
      <c r="T151" s="265">
        <v>1.4636742780830614</v>
      </c>
      <c r="U151" s="265">
        <v>1.2712908028110426</v>
      </c>
      <c r="V151" s="265">
        <v>1.2608916960395822</v>
      </c>
      <c r="W151" s="265">
        <v>1.0919062110033495</v>
      </c>
      <c r="X151" s="265">
        <v>1.1309028613963261</v>
      </c>
      <c r="Y151" s="265">
        <v>1.0814452047868206</v>
      </c>
    </row>
    <row r="152" spans="2:25" ht="13">
      <c r="B152" s="484"/>
      <c r="C152" s="263">
        <v>43556</v>
      </c>
      <c r="D152" s="265">
        <v>1.0754186359453091</v>
      </c>
      <c r="E152" s="265">
        <v>1.203750215413723</v>
      </c>
      <c r="F152" s="265">
        <v>1.1498509520369891</v>
      </c>
      <c r="G152" s="265">
        <v>0.975320003959946</v>
      </c>
      <c r="H152" s="265">
        <v>0.975320003959946</v>
      </c>
      <c r="I152" s="265">
        <v>0.92142074058321211</v>
      </c>
      <c r="J152" s="265">
        <v>0.95222031965563148</v>
      </c>
      <c r="K152" s="265">
        <v>0.95992021442373643</v>
      </c>
      <c r="L152" s="265">
        <v>0.96505347760247284</v>
      </c>
      <c r="M152" s="265">
        <v>1.0099695304164178</v>
      </c>
      <c r="N152" s="265">
        <v>1.0138194778004703</v>
      </c>
      <c r="O152" s="265">
        <v>1.2319831628967739</v>
      </c>
      <c r="P152" s="265">
        <v>0.84442179290216379</v>
      </c>
      <c r="Q152" s="265">
        <v>1.1062182150177282</v>
      </c>
      <c r="R152" s="265">
        <v>0.9547869512449999</v>
      </c>
      <c r="S152" s="265">
        <v>1.1113514781964648</v>
      </c>
      <c r="T152" s="265">
        <v>1.4475802164037093</v>
      </c>
      <c r="U152" s="265">
        <v>1.2422496892542469</v>
      </c>
      <c r="V152" s="265">
        <v>1.2448163208436152</v>
      </c>
      <c r="W152" s="265">
        <v>1.1062182150177282</v>
      </c>
      <c r="X152" s="265">
        <v>1.1164847413752013</v>
      </c>
      <c r="Y152" s="265">
        <v>1.0765797311881182</v>
      </c>
    </row>
    <row r="153" spans="2:25" ht="13">
      <c r="B153" s="484"/>
      <c r="C153" s="263">
        <v>43586</v>
      </c>
      <c r="D153" s="265">
        <v>1.0471025769764657</v>
      </c>
      <c r="E153" s="265">
        <v>1.1720551517946596</v>
      </c>
      <c r="F153" s="265">
        <v>1.1195750703710181</v>
      </c>
      <c r="G153" s="265">
        <v>0.912153796172816</v>
      </c>
      <c r="H153" s="265">
        <v>0.98962439256009627</v>
      </c>
      <c r="I153" s="265">
        <v>0.90965474467645224</v>
      </c>
      <c r="J153" s="265">
        <v>0.92714810515099932</v>
      </c>
      <c r="K153" s="265">
        <v>0.93464525964009104</v>
      </c>
      <c r="L153" s="265">
        <v>0.94963956861827414</v>
      </c>
      <c r="M153" s="265">
        <v>0.99837107279736992</v>
      </c>
      <c r="N153" s="265">
        <v>0.98962439256009627</v>
      </c>
      <c r="O153" s="265">
        <v>1.2070418727437537</v>
      </c>
      <c r="P153" s="265">
        <v>0.82218794230371639</v>
      </c>
      <c r="Q153" s="265">
        <v>1.0770911949328319</v>
      </c>
      <c r="R153" s="265">
        <v>0.92964715664736319</v>
      </c>
      <c r="S153" s="265">
        <v>1.0820892979255599</v>
      </c>
      <c r="T153" s="265">
        <v>1.3919716834746809</v>
      </c>
      <c r="U153" s="265">
        <v>1.2045428212473901</v>
      </c>
      <c r="V153" s="265">
        <v>1.2145390272328456</v>
      </c>
      <c r="W153" s="265">
        <v>1.0745921434364683</v>
      </c>
      <c r="X153" s="265">
        <v>1.0920855039110153</v>
      </c>
      <c r="Y153" s="265">
        <v>1.0497801321511411</v>
      </c>
    </row>
    <row r="154" spans="2:25" ht="13">
      <c r="B154" s="484"/>
      <c r="C154" s="263">
        <v>43617</v>
      </c>
      <c r="D154" s="265">
        <v>1.0858223866815244</v>
      </c>
      <c r="E154" s="265">
        <v>1.1972552330474087</v>
      </c>
      <c r="F154" s="265">
        <v>1.1609747714399117</v>
      </c>
      <c r="G154" s="265">
        <v>0.90182861710064555</v>
      </c>
      <c r="H154" s="265">
        <v>1.0210358480967079</v>
      </c>
      <c r="I154" s="265">
        <v>0.95365784796849873</v>
      </c>
      <c r="J154" s="265">
        <v>0.96143223259867672</v>
      </c>
      <c r="K154" s="265">
        <v>0.96661515568546197</v>
      </c>
      <c r="L154" s="265">
        <v>0.98475538648921057</v>
      </c>
      <c r="M154" s="265">
        <v>1.0365846173570639</v>
      </c>
      <c r="N154" s="265">
        <v>1.028810232726886</v>
      </c>
      <c r="O154" s="265">
        <v>1.2439015408284766</v>
      </c>
      <c r="P154" s="265">
        <v>0.85259084777618499</v>
      </c>
      <c r="Q154" s="265">
        <v>1.1169199252022362</v>
      </c>
      <c r="R154" s="265">
        <v>0.96920661722885471</v>
      </c>
      <c r="S154" s="265">
        <v>1.1221028482890216</v>
      </c>
      <c r="T154" s="265">
        <v>1.4615843104734598</v>
      </c>
      <c r="U154" s="265">
        <v>1.2387186177416913</v>
      </c>
      <c r="V154" s="265">
        <v>1.2594503100888326</v>
      </c>
      <c r="W154" s="265">
        <v>1.1169199252022362</v>
      </c>
      <c r="X154" s="265">
        <v>1.1298772329191997</v>
      </c>
      <c r="Y154" s="265">
        <v>1.0861925954734377</v>
      </c>
    </row>
    <row r="155" spans="2:25" ht="13">
      <c r="B155" s="484"/>
      <c r="C155" s="263">
        <v>43647</v>
      </c>
      <c r="D155" s="265">
        <v>1.108659438963334</v>
      </c>
      <c r="E155" s="265">
        <v>1.243603666617582</v>
      </c>
      <c r="F155" s="265">
        <v>1.1853924311588868</v>
      </c>
      <c r="G155" s="265">
        <v>0.96048538506847292</v>
      </c>
      <c r="H155" s="265">
        <v>1.0319264467677809</v>
      </c>
      <c r="I155" s="265">
        <v>0.98429907230157565</v>
      </c>
      <c r="J155" s="265">
        <v>0.9816531070534531</v>
      </c>
      <c r="K155" s="265">
        <v>0.98959100279782064</v>
      </c>
      <c r="L155" s="265">
        <v>1.0054667942865556</v>
      </c>
      <c r="M155" s="265">
        <v>1.0610320644971285</v>
      </c>
      <c r="N155" s="265">
        <v>1.0530941687527609</v>
      </c>
      <c r="O155" s="265">
        <v>1.243603666617582</v>
      </c>
      <c r="P155" s="265">
        <v>0.89962818436165504</v>
      </c>
      <c r="Q155" s="265">
        <v>1.108659438963334</v>
      </c>
      <c r="R155" s="265">
        <v>0.98429907230157565</v>
      </c>
      <c r="S155" s="265">
        <v>1.145702952437049</v>
      </c>
      <c r="T155" s="265">
        <v>1.494970365189221</v>
      </c>
      <c r="U155" s="265">
        <v>1.2541875276100722</v>
      </c>
      <c r="V155" s="265">
        <v>1.2859391105875424</v>
      </c>
      <c r="W155" s="265">
        <v>1.1404110219408039</v>
      </c>
      <c r="X155" s="265">
        <v>1.1589327786776615</v>
      </c>
      <c r="Y155" s="265">
        <v>1.1105494141405641</v>
      </c>
    </row>
    <row r="156" spans="2:25" ht="13">
      <c r="B156" s="484"/>
      <c r="C156" s="263">
        <v>43678</v>
      </c>
      <c r="D156" s="265">
        <v>1.0422932713399882</v>
      </c>
      <c r="E156" s="265">
        <v>1.1691595167775524</v>
      </c>
      <c r="F156" s="265">
        <v>1.1144329010986032</v>
      </c>
      <c r="G156" s="265">
        <v>0.92040217278232839</v>
      </c>
      <c r="H156" s="265">
        <v>0.96517849470146866</v>
      </c>
      <c r="I156" s="265">
        <v>0.92537731966223291</v>
      </c>
      <c r="J156" s="265">
        <v>0.92288974622228059</v>
      </c>
      <c r="K156" s="265">
        <v>0.93035246654213732</v>
      </c>
      <c r="L156" s="265">
        <v>0.94527790718185067</v>
      </c>
      <c r="M156" s="265">
        <v>0.99751694942084768</v>
      </c>
      <c r="N156" s="265">
        <v>0.99254180254094337</v>
      </c>
      <c r="O156" s="265">
        <v>1.1641843698976477</v>
      </c>
      <c r="P156" s="265">
        <v>0.84577496958376119</v>
      </c>
      <c r="Q156" s="265">
        <v>0.9502530540617552</v>
      </c>
      <c r="R156" s="265">
        <v>0.92537731966223291</v>
      </c>
      <c r="S156" s="265">
        <v>1.0895571666990806</v>
      </c>
      <c r="T156" s="265">
        <v>1.3806032591734925</v>
      </c>
      <c r="U156" s="265">
        <v>1.1542340761378387</v>
      </c>
      <c r="V156" s="265">
        <v>1.2089606918167881</v>
      </c>
      <c r="W156" s="265">
        <v>1.0721441526194149</v>
      </c>
      <c r="X156" s="265">
        <v>1.0820944463792237</v>
      </c>
      <c r="Y156" s="265">
        <v>1.0380288597286413</v>
      </c>
    </row>
    <row r="157" spans="2:25" ht="13">
      <c r="B157" s="484"/>
      <c r="C157" s="263">
        <v>43709</v>
      </c>
      <c r="D157" s="265">
        <v>1.016620162562174</v>
      </c>
      <c r="E157" s="265">
        <v>1.1403615188644911</v>
      </c>
      <c r="F157" s="265">
        <v>1.0384568724978771</v>
      </c>
      <c r="G157" s="265">
        <v>0.88074730074002172</v>
      </c>
      <c r="H157" s="265">
        <v>0.94868373165109787</v>
      </c>
      <c r="I157" s="265">
        <v>0.90258401067572491</v>
      </c>
      <c r="J157" s="265">
        <v>0.90015770957175778</v>
      </c>
      <c r="K157" s="265">
        <v>0.90743661288365884</v>
      </c>
      <c r="L157" s="265">
        <v>0.92199441950746075</v>
      </c>
      <c r="M157" s="265">
        <v>0.97294674269076786</v>
      </c>
      <c r="N157" s="265">
        <v>0.96566783937886691</v>
      </c>
      <c r="O157" s="265">
        <v>1.1233774111367221</v>
      </c>
      <c r="P157" s="265">
        <v>0.80067936430911069</v>
      </c>
      <c r="Q157" s="265">
        <v>0.92684702171539479</v>
      </c>
      <c r="R157" s="265">
        <v>0.90258401067572491</v>
      </c>
      <c r="S157" s="265">
        <v>1.0627198835375469</v>
      </c>
      <c r="T157" s="265">
        <v>1.3296130049739172</v>
      </c>
      <c r="U157" s="265">
        <v>1.125803712240689</v>
      </c>
      <c r="V157" s="265">
        <v>1.1791823365279632</v>
      </c>
      <c r="W157" s="265">
        <v>1.0457357758097778</v>
      </c>
      <c r="X157" s="265">
        <v>1.048162076913745</v>
      </c>
      <c r="Y157" s="265">
        <v>1.00668388185069</v>
      </c>
    </row>
    <row r="158" spans="2:25" ht="13">
      <c r="B158" s="484"/>
      <c r="C158" s="263">
        <v>43739</v>
      </c>
      <c r="D158" s="265">
        <v>1.0255000000000001</v>
      </c>
      <c r="E158" s="265">
        <v>0.97899999999999998</v>
      </c>
      <c r="F158" s="265">
        <v>1.0548999999999999</v>
      </c>
      <c r="G158" s="265">
        <v>0.86150000000000004</v>
      </c>
      <c r="H158" s="265">
        <v>0.9496</v>
      </c>
      <c r="I158" s="265">
        <v>0.91049999999999998</v>
      </c>
      <c r="J158" s="265">
        <v>0.90800000000000003</v>
      </c>
      <c r="K158" s="265">
        <v>0.91539999999999999</v>
      </c>
      <c r="L158" s="265">
        <v>0.93010000000000004</v>
      </c>
      <c r="M158" s="265">
        <v>0.98640000000000005</v>
      </c>
      <c r="N158" s="265">
        <v>0.97660000000000002</v>
      </c>
      <c r="O158" s="265">
        <v>1.1406000000000001</v>
      </c>
      <c r="P158" s="265">
        <v>0.80769999999999997</v>
      </c>
      <c r="Q158" s="265">
        <v>0.93500000000000005</v>
      </c>
      <c r="R158" s="265">
        <v>0.91049999999999998</v>
      </c>
      <c r="S158" s="265">
        <v>1.0720000000000001</v>
      </c>
      <c r="T158" s="265">
        <v>1.3143</v>
      </c>
      <c r="U158" s="265">
        <v>1.1308</v>
      </c>
      <c r="V158" s="265">
        <v>1.1895</v>
      </c>
      <c r="W158" s="265">
        <v>1.0548999999999999</v>
      </c>
      <c r="X158" s="265">
        <v>1.0647</v>
      </c>
      <c r="Y158" s="265">
        <v>1.0055889717061288</v>
      </c>
    </row>
    <row r="159" spans="2:25" ht="13">
      <c r="B159" s="484"/>
      <c r="C159" s="263">
        <v>43770</v>
      </c>
      <c r="D159" s="265">
        <v>1.0083</v>
      </c>
      <c r="E159" s="265">
        <v>1.1311</v>
      </c>
      <c r="F159" s="265">
        <v>1.0468</v>
      </c>
      <c r="G159" s="265">
        <v>0.81340000000000001</v>
      </c>
      <c r="H159" s="265">
        <v>0.9</v>
      </c>
      <c r="I159" s="265">
        <v>0.8952</v>
      </c>
      <c r="J159" s="265">
        <v>0.89280000000000004</v>
      </c>
      <c r="K159" s="265">
        <v>0.90249999999999997</v>
      </c>
      <c r="L159" s="265">
        <v>0.91449999999999998</v>
      </c>
      <c r="M159" s="265">
        <v>0.9698</v>
      </c>
      <c r="N159" s="265">
        <v>0.96020000000000005</v>
      </c>
      <c r="O159" s="265">
        <v>1.1093999999999999</v>
      </c>
      <c r="P159" s="265">
        <v>0.79420000000000002</v>
      </c>
      <c r="Q159" s="265">
        <v>0.91930000000000001</v>
      </c>
      <c r="R159" s="265">
        <v>0.9</v>
      </c>
      <c r="S159" s="265">
        <v>1.0541</v>
      </c>
      <c r="T159" s="265">
        <v>1.2970999999999999</v>
      </c>
      <c r="U159" s="265">
        <v>1.0998000000000001</v>
      </c>
      <c r="V159" s="265">
        <v>1.1696</v>
      </c>
      <c r="W159" s="265">
        <v>1.0371999999999999</v>
      </c>
      <c r="X159" s="265">
        <v>1.0468</v>
      </c>
      <c r="Y159" s="265">
        <v>1.0056</v>
      </c>
    </row>
    <row r="160" spans="2:25" ht="13">
      <c r="B160" s="484"/>
      <c r="C160" s="263">
        <v>43800</v>
      </c>
      <c r="D160" s="265">
        <v>1.0196000000000001</v>
      </c>
      <c r="E160" s="265">
        <v>1.1436999999999999</v>
      </c>
      <c r="F160" s="265">
        <v>1.0585</v>
      </c>
      <c r="G160" s="265">
        <v>0.84919999999999995</v>
      </c>
      <c r="H160" s="265">
        <v>0.87360000000000004</v>
      </c>
      <c r="I160" s="265">
        <v>0.91249999999999998</v>
      </c>
      <c r="J160" s="265">
        <v>0.90280000000000005</v>
      </c>
      <c r="K160" s="265">
        <v>0.91249999999999998</v>
      </c>
      <c r="L160" s="265">
        <v>0.92469999999999997</v>
      </c>
      <c r="M160" s="265">
        <v>1.0024999999999999</v>
      </c>
      <c r="N160" s="265">
        <v>0.97089999999999999</v>
      </c>
      <c r="O160" s="265">
        <v>1.1145</v>
      </c>
      <c r="P160" s="265">
        <v>0.80300000000000005</v>
      </c>
      <c r="Q160" s="265">
        <v>0.92949999999999999</v>
      </c>
      <c r="R160" s="265">
        <v>0.91010000000000002</v>
      </c>
      <c r="S160" s="265">
        <v>1.0658000000000001</v>
      </c>
      <c r="T160" s="265">
        <v>1.3067</v>
      </c>
      <c r="U160" s="265">
        <v>1.1072</v>
      </c>
      <c r="V160" s="265">
        <v>1.1826000000000001</v>
      </c>
      <c r="W160" s="265">
        <v>1.0488</v>
      </c>
      <c r="X160" s="265">
        <v>1.0561</v>
      </c>
      <c r="Y160" s="265">
        <v>0.99339999999999995</v>
      </c>
    </row>
    <row r="161" spans="2:25" ht="13">
      <c r="B161" s="484">
        <v>2020</v>
      </c>
      <c r="C161" s="263">
        <v>43861</v>
      </c>
      <c r="D161" s="265">
        <v>1.0098</v>
      </c>
      <c r="E161" s="265">
        <v>1.1327</v>
      </c>
      <c r="F161" s="265">
        <v>1.0483</v>
      </c>
      <c r="G161" s="265">
        <v>0.84350000000000003</v>
      </c>
      <c r="H161" s="265">
        <v>0.85309999999999997</v>
      </c>
      <c r="I161" s="265">
        <v>0.90610000000000002</v>
      </c>
      <c r="J161" s="265">
        <v>0.89410000000000001</v>
      </c>
      <c r="K161" s="265">
        <v>0.91820000000000002</v>
      </c>
      <c r="L161" s="265">
        <v>0.91579999999999995</v>
      </c>
      <c r="M161" s="265">
        <v>0.9929</v>
      </c>
      <c r="N161" s="265">
        <v>0.98570000000000002</v>
      </c>
      <c r="O161" s="265">
        <v>1.1086</v>
      </c>
      <c r="P161" s="265">
        <v>0.79290000000000005</v>
      </c>
      <c r="Q161" s="265">
        <v>0.97599999999999998</v>
      </c>
      <c r="R161" s="265">
        <v>0.90610000000000002</v>
      </c>
      <c r="S161" s="265">
        <v>1.0556000000000001</v>
      </c>
      <c r="T161" s="265">
        <v>1.2941</v>
      </c>
      <c r="U161" s="265">
        <v>1.1133999999999999</v>
      </c>
      <c r="V161" s="265">
        <v>1.1857</v>
      </c>
      <c r="W161" s="265">
        <v>1.0387</v>
      </c>
      <c r="X161" s="265">
        <v>1.0387</v>
      </c>
      <c r="Y161" s="265">
        <v>1.0044999999999999</v>
      </c>
    </row>
    <row r="162" spans="2:25" ht="13">
      <c r="B162" s="484"/>
      <c r="C162" s="263">
        <v>43862</v>
      </c>
      <c r="D162" s="265">
        <v>0.96519999999999995</v>
      </c>
      <c r="E162" s="265">
        <v>1.0827</v>
      </c>
      <c r="F162" s="265">
        <v>0.97899999999999998</v>
      </c>
      <c r="G162" s="265">
        <v>0.82240000000000002</v>
      </c>
      <c r="H162" s="265">
        <v>0.81779999999999997</v>
      </c>
      <c r="I162" s="265">
        <v>0.87309999999999999</v>
      </c>
      <c r="J162" s="265">
        <v>0.8639</v>
      </c>
      <c r="K162" s="265">
        <v>0.87770000000000004</v>
      </c>
      <c r="L162" s="265">
        <v>0.87539999999999996</v>
      </c>
      <c r="M162" s="265">
        <v>0.99060000000000004</v>
      </c>
      <c r="N162" s="265">
        <v>0.94220000000000004</v>
      </c>
      <c r="O162" s="265">
        <v>1.0711999999999999</v>
      </c>
      <c r="P162" s="265">
        <v>0.75790000000000002</v>
      </c>
      <c r="Q162" s="265">
        <v>0.93300000000000005</v>
      </c>
      <c r="R162" s="265">
        <v>0.87080000000000002</v>
      </c>
      <c r="S162" s="265">
        <v>1.0089999999999999</v>
      </c>
      <c r="T162" s="265">
        <v>1.2301</v>
      </c>
      <c r="U162" s="265">
        <v>1.1056999999999999</v>
      </c>
      <c r="V162" s="265">
        <v>1.1334</v>
      </c>
      <c r="W162" s="265">
        <v>0.9929</v>
      </c>
      <c r="X162" s="265">
        <v>0.97209999999999996</v>
      </c>
      <c r="Y162" s="265">
        <v>1.0004999999999999</v>
      </c>
    </row>
    <row r="163" spans="2:25" ht="13">
      <c r="B163" s="484"/>
      <c r="C163" s="263">
        <v>43891</v>
      </c>
      <c r="D163" s="265">
        <v>0.8579</v>
      </c>
      <c r="E163" s="265">
        <v>0.86819999999999997</v>
      </c>
      <c r="F163" s="265">
        <v>0.87019999999999997</v>
      </c>
      <c r="G163" s="265">
        <v>0.73099999999999998</v>
      </c>
      <c r="H163" s="265">
        <v>0.74529999999999996</v>
      </c>
      <c r="I163" s="265">
        <v>0.77600000000000002</v>
      </c>
      <c r="J163" s="265">
        <v>0.76780000000000004</v>
      </c>
      <c r="K163" s="265">
        <v>0.78010000000000002</v>
      </c>
      <c r="L163" s="265">
        <v>0.77810000000000001</v>
      </c>
      <c r="M163" s="265">
        <v>0.88049999999999995</v>
      </c>
      <c r="N163" s="265">
        <v>0.83750000000000002</v>
      </c>
      <c r="O163" s="265">
        <v>0.96030000000000004</v>
      </c>
      <c r="P163" s="265">
        <v>0.67359999999999998</v>
      </c>
      <c r="Q163" s="265">
        <v>0.86199999999999999</v>
      </c>
      <c r="R163" s="265">
        <v>0.78420000000000001</v>
      </c>
      <c r="S163" s="265">
        <v>0.89680000000000004</v>
      </c>
      <c r="T163" s="265">
        <v>1.0994999999999999</v>
      </c>
      <c r="U163" s="265">
        <v>0.99919999999999998</v>
      </c>
      <c r="V163" s="265">
        <v>1.0054000000000001</v>
      </c>
      <c r="W163" s="265">
        <v>0.88049999999999995</v>
      </c>
      <c r="X163" s="265">
        <v>0.86409999999999998</v>
      </c>
      <c r="Y163" s="265">
        <v>0.96030000000000004</v>
      </c>
    </row>
    <row r="164" spans="2:25" ht="13">
      <c r="B164" s="484"/>
      <c r="C164" s="263">
        <v>43922</v>
      </c>
      <c r="D164" s="265">
        <v>0.78680000000000005</v>
      </c>
      <c r="E164" s="265">
        <v>0.79990000000000006</v>
      </c>
      <c r="F164" s="265">
        <v>0.79800000000000004</v>
      </c>
      <c r="G164" s="265">
        <v>0.67030000000000001</v>
      </c>
      <c r="H164" s="265">
        <v>0.66100000000000003</v>
      </c>
      <c r="I164" s="265">
        <v>0.7117</v>
      </c>
      <c r="J164" s="265">
        <v>0.70409999999999995</v>
      </c>
      <c r="K164" s="265">
        <v>0.71540000000000004</v>
      </c>
      <c r="L164" s="265">
        <v>0.71350000000000002</v>
      </c>
      <c r="M164" s="265">
        <v>0.80740000000000001</v>
      </c>
      <c r="N164" s="265">
        <v>0.76990000000000003</v>
      </c>
      <c r="O164" s="265">
        <v>0.875</v>
      </c>
      <c r="P164" s="265">
        <v>0.61780000000000002</v>
      </c>
      <c r="Q164" s="265">
        <v>0.79049999999999998</v>
      </c>
      <c r="R164" s="265">
        <v>0.73229999999999995</v>
      </c>
      <c r="S164" s="265">
        <v>0.82240000000000002</v>
      </c>
      <c r="T164" s="265">
        <v>0.99709999999999999</v>
      </c>
      <c r="U164" s="265">
        <v>0.9163</v>
      </c>
      <c r="V164" s="265">
        <v>0.92010000000000003</v>
      </c>
      <c r="W164" s="265">
        <v>0.80740000000000001</v>
      </c>
      <c r="X164" s="265">
        <v>0.79620000000000002</v>
      </c>
      <c r="Y164" s="265">
        <v>0.85319999999999996</v>
      </c>
    </row>
    <row r="165" spans="2:25" ht="13">
      <c r="B165" s="484"/>
      <c r="C165" s="263">
        <v>43952</v>
      </c>
      <c r="D165" s="265">
        <v>0.74250000000000005</v>
      </c>
      <c r="E165" s="265">
        <v>0.746</v>
      </c>
      <c r="F165" s="265">
        <v>0.75309999999999999</v>
      </c>
      <c r="G165" s="265">
        <v>0.63260000000000005</v>
      </c>
      <c r="H165" s="265">
        <v>0.62370000000000003</v>
      </c>
      <c r="I165" s="265">
        <v>0.67869999999999997</v>
      </c>
      <c r="J165" s="265">
        <v>0.64680000000000004</v>
      </c>
      <c r="K165" s="265">
        <v>0.67510000000000003</v>
      </c>
      <c r="L165" s="265">
        <v>0.67330000000000001</v>
      </c>
      <c r="M165" s="265">
        <v>0.7752</v>
      </c>
      <c r="N165" s="265">
        <v>0.72829999999999995</v>
      </c>
      <c r="O165" s="265">
        <v>0.82930000000000004</v>
      </c>
      <c r="P165" s="265">
        <v>0.58299999999999996</v>
      </c>
      <c r="Q165" s="265">
        <v>0.746</v>
      </c>
      <c r="R165" s="265">
        <v>0.69820000000000004</v>
      </c>
      <c r="S165" s="265">
        <v>0.77610000000000001</v>
      </c>
      <c r="T165" s="265">
        <v>0.92849999999999999</v>
      </c>
      <c r="U165" s="265">
        <v>0.85409999999999997</v>
      </c>
      <c r="V165" s="265">
        <v>0.87</v>
      </c>
      <c r="W165" s="265">
        <v>0.76190000000000002</v>
      </c>
      <c r="X165" s="265">
        <v>0.75129999999999997</v>
      </c>
      <c r="Y165" s="265">
        <v>0.78159999999999996</v>
      </c>
    </row>
    <row r="166" spans="2:25" ht="12.75" customHeight="1">
      <c r="B166" s="484"/>
      <c r="C166" s="263">
        <v>43983</v>
      </c>
      <c r="D166" s="265">
        <v>0.80630000000000002</v>
      </c>
      <c r="E166" s="265">
        <v>0.81010000000000004</v>
      </c>
      <c r="F166" s="265">
        <v>0.73119999999999996</v>
      </c>
      <c r="G166" s="265">
        <v>0.68700000000000006</v>
      </c>
      <c r="H166" s="265">
        <v>0.64659999999999995</v>
      </c>
      <c r="I166" s="265">
        <v>0.73699999999999999</v>
      </c>
      <c r="J166" s="265">
        <v>0.70240000000000002</v>
      </c>
      <c r="K166" s="265">
        <v>0.73699999999999999</v>
      </c>
      <c r="L166" s="265">
        <v>0.73119999999999996</v>
      </c>
      <c r="M166" s="265">
        <v>0.84189999999999998</v>
      </c>
      <c r="N166" s="265">
        <v>0.79279999999999995</v>
      </c>
      <c r="O166" s="265">
        <v>0.90439999999999998</v>
      </c>
      <c r="P166" s="265">
        <v>0.6331</v>
      </c>
      <c r="Q166" s="265">
        <v>0.81010000000000004</v>
      </c>
      <c r="R166" s="265">
        <v>0.74660000000000004</v>
      </c>
      <c r="S166" s="265">
        <v>0.84289999999999998</v>
      </c>
      <c r="T166" s="265">
        <v>1.0353000000000001</v>
      </c>
      <c r="U166" s="265">
        <v>0.92749999999999999</v>
      </c>
      <c r="V166" s="265">
        <v>0.94479999999999997</v>
      </c>
      <c r="W166" s="265">
        <v>0.82750000000000001</v>
      </c>
      <c r="X166" s="265">
        <v>0.81779999999999997</v>
      </c>
      <c r="Y166" s="265">
        <v>0.79590000000000005</v>
      </c>
    </row>
    <row r="167" spans="2:25" ht="13">
      <c r="B167" s="484"/>
      <c r="C167" s="263">
        <v>44013</v>
      </c>
      <c r="D167" s="265">
        <v>0.79349999999999998</v>
      </c>
      <c r="E167" s="265">
        <v>0.79159999999999997</v>
      </c>
      <c r="F167" s="265">
        <v>0.71970000000000001</v>
      </c>
      <c r="G167" s="265">
        <v>0.67989999999999995</v>
      </c>
      <c r="H167" s="265">
        <v>0.66659999999999997</v>
      </c>
      <c r="I167" s="265">
        <v>0.72909999999999997</v>
      </c>
      <c r="J167" s="265">
        <v>0.69130000000000003</v>
      </c>
      <c r="K167" s="265">
        <v>0.74239999999999995</v>
      </c>
      <c r="L167" s="265">
        <v>0.71970000000000001</v>
      </c>
      <c r="M167" s="265">
        <v>0.85219999999999996</v>
      </c>
      <c r="N167" s="265">
        <v>0.78029999999999999</v>
      </c>
      <c r="O167" s="265">
        <v>0.89580000000000004</v>
      </c>
      <c r="P167" s="265">
        <v>0.62309999999999999</v>
      </c>
      <c r="Q167" s="265">
        <v>0.87309999999999999</v>
      </c>
      <c r="R167" s="265">
        <v>0.74050000000000005</v>
      </c>
      <c r="S167" s="265">
        <v>0.82950000000000002</v>
      </c>
      <c r="T167" s="265">
        <v>1.0378000000000001</v>
      </c>
      <c r="U167" s="265">
        <v>0.90529999999999999</v>
      </c>
      <c r="V167" s="265">
        <v>0.92989999999999995</v>
      </c>
      <c r="W167" s="265">
        <v>0.81440000000000001</v>
      </c>
      <c r="X167" s="265">
        <v>0.81440000000000001</v>
      </c>
      <c r="Y167" s="265">
        <v>0.79190000000000005</v>
      </c>
    </row>
    <row r="168" spans="2:25" ht="13">
      <c r="B168" s="484"/>
      <c r="C168" s="263">
        <v>44044</v>
      </c>
      <c r="D168" s="265">
        <v>0.90090000000000003</v>
      </c>
      <c r="E168" s="265">
        <v>0.82579999999999998</v>
      </c>
      <c r="F168" s="265">
        <v>0.71230000000000004</v>
      </c>
      <c r="G168" s="265">
        <v>0.82220000000000004</v>
      </c>
      <c r="H168" s="265">
        <v>0.68300000000000005</v>
      </c>
      <c r="I168" s="265">
        <v>0.71409999999999996</v>
      </c>
      <c r="J168" s="265">
        <v>0.69030000000000002</v>
      </c>
      <c r="K168" s="265">
        <v>0.71779999999999999</v>
      </c>
      <c r="L168" s="265">
        <v>0.78190000000000004</v>
      </c>
      <c r="M168" s="265">
        <v>0.84870000000000001</v>
      </c>
      <c r="N168" s="265">
        <v>0.77459999999999996</v>
      </c>
      <c r="O168" s="265">
        <v>0.87709999999999999</v>
      </c>
      <c r="P168" s="265">
        <v>0.60240000000000005</v>
      </c>
      <c r="Q168" s="265">
        <v>0.97409999999999997</v>
      </c>
      <c r="R168" s="265">
        <v>0.7581</v>
      </c>
      <c r="S168" s="265">
        <v>0.81479999999999997</v>
      </c>
      <c r="T168" s="265">
        <v>1.2158</v>
      </c>
      <c r="U168" s="265">
        <v>0.97409999999999997</v>
      </c>
      <c r="V168" s="265">
        <v>0.91190000000000004</v>
      </c>
      <c r="W168" s="265">
        <v>0.78739999999999999</v>
      </c>
      <c r="X168" s="265">
        <v>0.80569999999999997</v>
      </c>
      <c r="Y168" s="265">
        <v>0.81869999999999998</v>
      </c>
    </row>
    <row r="169" spans="2:25" ht="13">
      <c r="B169" s="484"/>
      <c r="C169" s="263">
        <v>44075</v>
      </c>
      <c r="D169" s="265">
        <v>0.91120000000000001</v>
      </c>
      <c r="E169" s="265">
        <v>1.0205</v>
      </c>
      <c r="F169" s="265">
        <v>0.82969999999999999</v>
      </c>
      <c r="G169" s="265">
        <v>0.83709999999999996</v>
      </c>
      <c r="H169" s="265">
        <v>0.79079999999999995</v>
      </c>
      <c r="I169" s="265">
        <v>0.74270000000000003</v>
      </c>
      <c r="J169" s="265">
        <v>0.70379999999999998</v>
      </c>
      <c r="K169" s="265">
        <v>0.77410000000000001</v>
      </c>
      <c r="L169" s="265">
        <v>0.84450000000000003</v>
      </c>
      <c r="M169" s="265">
        <v>0.90469999999999995</v>
      </c>
      <c r="N169" s="265">
        <v>0.82599999999999996</v>
      </c>
      <c r="O169" s="265">
        <v>0.89080000000000004</v>
      </c>
      <c r="P169" s="265">
        <v>0.60929999999999995</v>
      </c>
      <c r="Q169" s="265">
        <v>1.0001</v>
      </c>
      <c r="R169" s="265">
        <v>0.85189999999999999</v>
      </c>
      <c r="S169" s="265">
        <v>0.87790000000000001</v>
      </c>
      <c r="T169" s="265">
        <v>1.3409</v>
      </c>
      <c r="U169" s="265">
        <v>1.0705</v>
      </c>
      <c r="V169" s="265">
        <v>0.95189999999999997</v>
      </c>
      <c r="W169" s="265">
        <v>0.81859999999999999</v>
      </c>
      <c r="X169" s="265">
        <v>0.87050000000000005</v>
      </c>
      <c r="Y169" s="265">
        <v>0.87939999999999996</v>
      </c>
    </row>
    <row r="170" spans="2:25" ht="13">
      <c r="B170" s="484"/>
      <c r="C170" s="263">
        <v>44105</v>
      </c>
      <c r="D170" s="265">
        <v>0.87450000000000006</v>
      </c>
      <c r="E170" s="265">
        <v>0.95630000000000004</v>
      </c>
      <c r="F170" s="265">
        <v>0.84430000000000005</v>
      </c>
      <c r="G170" s="265">
        <v>0.86209999999999998</v>
      </c>
      <c r="H170" s="265">
        <v>0.87990000000000002</v>
      </c>
      <c r="I170" s="265">
        <v>0.73409999999999997</v>
      </c>
      <c r="J170" s="265">
        <v>0.68259999999999998</v>
      </c>
      <c r="K170" s="265">
        <v>0.74299999999999999</v>
      </c>
      <c r="L170" s="265">
        <v>0.88700000000000001</v>
      </c>
      <c r="M170" s="265">
        <v>0.88880000000000003</v>
      </c>
      <c r="N170" s="265">
        <v>1.1554</v>
      </c>
      <c r="O170" s="265">
        <v>1.0611999999999999</v>
      </c>
      <c r="P170" s="265">
        <v>0.79279999999999995</v>
      </c>
      <c r="Q170" s="265">
        <v>1.0576000000000001</v>
      </c>
      <c r="R170" s="265">
        <v>0.92789999999999995</v>
      </c>
      <c r="S170" s="265">
        <v>0.87450000000000006</v>
      </c>
      <c r="T170" s="265">
        <v>1.3757999999999999</v>
      </c>
      <c r="U170" s="265">
        <v>1.2674000000000001</v>
      </c>
      <c r="V170" s="265">
        <v>0.92610000000000003</v>
      </c>
      <c r="W170" s="265">
        <v>0.82479999999999998</v>
      </c>
      <c r="X170" s="265">
        <v>0.87809999999999999</v>
      </c>
      <c r="Y170" s="265">
        <v>0.92830000000000001</v>
      </c>
    </row>
    <row r="171" spans="2:25" ht="13">
      <c r="B171" s="484"/>
      <c r="C171" s="263">
        <v>44136</v>
      </c>
      <c r="D171" s="265">
        <v>0.90810000000000002</v>
      </c>
      <c r="E171" s="265">
        <v>1.3935</v>
      </c>
      <c r="F171" s="265">
        <v>0.96160000000000001</v>
      </c>
      <c r="G171" s="265">
        <v>0.95609999999999995</v>
      </c>
      <c r="H171" s="265">
        <v>0.86199999999999999</v>
      </c>
      <c r="I171" s="265">
        <v>0.77339999999999998</v>
      </c>
      <c r="J171" s="265">
        <v>0.72719999999999996</v>
      </c>
      <c r="K171" s="265">
        <v>0.77149999999999996</v>
      </c>
      <c r="L171" s="265">
        <v>0.9506</v>
      </c>
      <c r="M171" s="265">
        <v>0.96440000000000003</v>
      </c>
      <c r="N171" s="265">
        <v>1.2643</v>
      </c>
      <c r="O171" s="265">
        <v>1.3123</v>
      </c>
      <c r="P171" s="265">
        <v>1.0649999999999999</v>
      </c>
      <c r="Q171" s="265">
        <v>1.1647000000000001</v>
      </c>
      <c r="R171" s="265">
        <v>1.0465</v>
      </c>
      <c r="S171" s="265">
        <v>0.98560000000000003</v>
      </c>
      <c r="T171" s="265">
        <v>1.5763</v>
      </c>
      <c r="U171" s="265">
        <v>1.3676999999999999</v>
      </c>
      <c r="V171" s="265">
        <v>0.98750000000000004</v>
      </c>
      <c r="W171" s="265">
        <v>0.85640000000000005</v>
      </c>
      <c r="X171" s="265">
        <v>0.97460000000000002</v>
      </c>
      <c r="Y171" s="265">
        <v>1.0414000000000001</v>
      </c>
    </row>
    <row r="172" spans="2:25" ht="13">
      <c r="B172" s="484"/>
      <c r="C172" s="263">
        <v>43800</v>
      </c>
      <c r="D172" s="265">
        <v>0.95620000000000005</v>
      </c>
      <c r="E172" s="265">
        <v>1.5159</v>
      </c>
      <c r="F172" s="265">
        <v>1.0747</v>
      </c>
      <c r="G172" s="265">
        <v>1.0066999999999999</v>
      </c>
      <c r="H172" s="265">
        <v>0.8901</v>
      </c>
      <c r="I172" s="265">
        <v>0.90759999999999996</v>
      </c>
      <c r="J172" s="265">
        <v>0.76570000000000005</v>
      </c>
      <c r="K172" s="265">
        <v>0.85119999999999996</v>
      </c>
      <c r="L172" s="265">
        <v>1.0864</v>
      </c>
      <c r="M172" s="265">
        <v>1.0154000000000001</v>
      </c>
      <c r="N172" s="265">
        <v>1.3331999999999999</v>
      </c>
      <c r="O172" s="265">
        <v>1.4866999999999999</v>
      </c>
      <c r="P172" s="265">
        <v>1.1213</v>
      </c>
      <c r="Q172" s="265">
        <v>1.409</v>
      </c>
      <c r="R172" s="265">
        <v>1.236</v>
      </c>
      <c r="S172" s="265">
        <v>1.1369</v>
      </c>
      <c r="T172" s="265">
        <v>1.8424</v>
      </c>
      <c r="U172" s="265">
        <v>1.5081</v>
      </c>
      <c r="V172" s="265">
        <v>1.0456000000000001</v>
      </c>
      <c r="W172" s="265">
        <v>0.90169999999999995</v>
      </c>
      <c r="X172" s="265">
        <v>1.0358000000000001</v>
      </c>
      <c r="Y172" s="265">
        <v>1.1489</v>
      </c>
    </row>
    <row r="173" spans="2:25" ht="13">
      <c r="B173" s="484">
        <v>2021</v>
      </c>
      <c r="C173" s="263">
        <v>44227</v>
      </c>
      <c r="D173" s="265">
        <v>1.1575</v>
      </c>
      <c r="E173" s="265">
        <v>1.4281999999999999</v>
      </c>
      <c r="F173" s="265">
        <v>1.0790999999999999</v>
      </c>
      <c r="G173" s="265">
        <v>1.0286999999999999</v>
      </c>
      <c r="H173" s="265">
        <v>0.88870000000000005</v>
      </c>
      <c r="I173" s="265">
        <v>0.94099999999999995</v>
      </c>
      <c r="J173" s="265">
        <v>0.83640000000000003</v>
      </c>
      <c r="K173" s="265">
        <v>0.87370000000000003</v>
      </c>
      <c r="L173" s="265">
        <v>1.1537999999999999</v>
      </c>
      <c r="M173" s="265">
        <v>0.99319999999999997</v>
      </c>
      <c r="N173" s="265">
        <v>1.2863</v>
      </c>
      <c r="O173" s="265">
        <v>1.4581</v>
      </c>
      <c r="P173" s="265">
        <v>1.3685</v>
      </c>
      <c r="Q173" s="265">
        <v>1.74</v>
      </c>
      <c r="R173" s="265">
        <v>1.1874</v>
      </c>
      <c r="S173" s="265">
        <v>1.2098</v>
      </c>
      <c r="T173" s="265">
        <v>1.7736000000000001</v>
      </c>
      <c r="U173" s="265">
        <v>1.6672</v>
      </c>
      <c r="V173" s="265">
        <v>1.081</v>
      </c>
      <c r="W173" s="265">
        <v>0.89239999999999997</v>
      </c>
      <c r="X173" s="265">
        <v>1.0716000000000001</v>
      </c>
      <c r="Y173" s="265">
        <f>AVERAGE(D173:X173)</f>
        <v>1.1960095238095239</v>
      </c>
    </row>
    <row r="174" spans="2:25" ht="13">
      <c r="B174" s="484"/>
      <c r="C174" s="263">
        <v>44228</v>
      </c>
      <c r="D174" s="265">
        <v>1.2776000000000001</v>
      </c>
      <c r="E174" s="265">
        <v>1.6247</v>
      </c>
      <c r="F174" s="265">
        <v>1.2093</v>
      </c>
      <c r="G174" s="265">
        <v>1.1354</v>
      </c>
      <c r="H174" s="265">
        <v>0.98399999999999999</v>
      </c>
      <c r="I174" s="265">
        <v>0.94340000000000002</v>
      </c>
      <c r="J174" s="265">
        <v>0.82709999999999995</v>
      </c>
      <c r="K174" s="265">
        <v>1.1594</v>
      </c>
      <c r="L174" s="265">
        <v>1.2277</v>
      </c>
      <c r="M174" s="265">
        <v>0.98680000000000001</v>
      </c>
      <c r="N174" s="265">
        <v>1.2942</v>
      </c>
      <c r="O174" s="265">
        <v>1.5379</v>
      </c>
      <c r="P174" s="265">
        <v>1.3459000000000001</v>
      </c>
      <c r="Q174" s="265">
        <v>1.8702000000000001</v>
      </c>
      <c r="R174" s="265">
        <v>1.1741999999999999</v>
      </c>
      <c r="S174" s="265">
        <v>1.2905</v>
      </c>
      <c r="T174" s="265">
        <v>1.8517999999999999</v>
      </c>
      <c r="U174" s="265">
        <v>1.7133</v>
      </c>
      <c r="V174" s="265">
        <v>1.1095999999999999</v>
      </c>
      <c r="W174" s="265">
        <v>1.0708</v>
      </c>
      <c r="X174" s="265">
        <v>1.1354</v>
      </c>
      <c r="Y174" s="265">
        <f>AVERAGE(D174:X174)</f>
        <v>1.2747238095238096</v>
      </c>
    </row>
    <row r="175" spans="2:25" ht="13">
      <c r="B175" s="484"/>
      <c r="C175" s="263">
        <v>44256</v>
      </c>
      <c r="D175" s="265">
        <v>1.2256</v>
      </c>
      <c r="E175" s="265">
        <v>1.532</v>
      </c>
      <c r="F175" s="265">
        <v>1.2858000000000001</v>
      </c>
      <c r="G175" s="265">
        <v>1.1157999999999999</v>
      </c>
      <c r="H175" s="265">
        <v>1.1299999999999999</v>
      </c>
      <c r="I175" s="265">
        <v>1.0184</v>
      </c>
      <c r="J175" s="265">
        <v>0.79349999999999998</v>
      </c>
      <c r="K175" s="265">
        <v>1.1123000000000001</v>
      </c>
      <c r="L175" s="265">
        <v>1.3018000000000001</v>
      </c>
      <c r="M175" s="265">
        <v>1.014</v>
      </c>
      <c r="N175" s="265">
        <v>1.7995000000000001</v>
      </c>
      <c r="O175" s="265">
        <v>1.4984</v>
      </c>
      <c r="P175" s="265">
        <v>1.2910999999999999</v>
      </c>
      <c r="Q175" s="265">
        <v>1.9376</v>
      </c>
      <c r="R175" s="265">
        <v>1.1406000000000001</v>
      </c>
      <c r="S175" s="265">
        <v>1.3886000000000001</v>
      </c>
      <c r="T175" s="265">
        <v>1.8136000000000001</v>
      </c>
      <c r="U175" s="265">
        <v>1.7038</v>
      </c>
      <c r="V175" s="265">
        <v>1.1247</v>
      </c>
      <c r="W175" s="265">
        <v>1.0271999999999999</v>
      </c>
      <c r="X175" s="265">
        <v>1.1672</v>
      </c>
      <c r="Y175" s="265">
        <f t="shared" ref="Y175:Y189" si="0">AVERAGE(D175:X175)</f>
        <v>1.3057857142857143</v>
      </c>
    </row>
    <row r="176" spans="2:25" ht="13">
      <c r="B176" s="484"/>
      <c r="C176" s="263">
        <v>44287</v>
      </c>
      <c r="D176" s="265">
        <v>1.5389773890781147</v>
      </c>
      <c r="E176" s="265">
        <v>1.5281901643883147</v>
      </c>
      <c r="F176" s="265">
        <v>1.3502009570066169</v>
      </c>
      <c r="G176" s="265">
        <v>1.2836797380861844</v>
      </c>
      <c r="H176" s="265">
        <v>1.1182756261759197</v>
      </c>
      <c r="I176" s="265">
        <v>1.1272649800840862</v>
      </c>
      <c r="J176" s="265">
        <v>0.96545660973708824</v>
      </c>
      <c r="K176" s="265">
        <v>1.1488394294636859</v>
      </c>
      <c r="L176" s="265">
        <v>1.4203179174903162</v>
      </c>
      <c r="M176" s="265">
        <v>1.0787224689799868</v>
      </c>
      <c r="N176" s="265">
        <v>1.9255196071292768</v>
      </c>
      <c r="O176" s="265">
        <v>1.5821262878373143</v>
      </c>
      <c r="P176" s="265">
        <v>1.3753711479494835</v>
      </c>
      <c r="Q176" s="265">
        <v>1.9668706351068428</v>
      </c>
      <c r="R176" s="265">
        <v>1.2423287101086182</v>
      </c>
      <c r="S176" s="265">
        <v>1.5317859059515813</v>
      </c>
      <c r="T176" s="265">
        <v>1.9830514721415424</v>
      </c>
      <c r="U176" s="265">
        <v>1.8500090343006774</v>
      </c>
      <c r="V176" s="265">
        <v>1.2189563899473852</v>
      </c>
      <c r="W176" s="265">
        <v>1.2135627776024853</v>
      </c>
      <c r="X176" s="265">
        <v>1.2836797380861844</v>
      </c>
      <c r="Y176" s="265">
        <f t="shared" si="0"/>
        <v>1.4158660469834148</v>
      </c>
    </row>
    <row r="177" spans="2:25" ht="13">
      <c r="B177" s="484"/>
      <c r="C177" s="263">
        <v>44317</v>
      </c>
      <c r="D177" s="265">
        <v>1.7406729414051743</v>
      </c>
      <c r="E177" s="265">
        <v>1.9466809225269592</v>
      </c>
      <c r="F177" s="265">
        <v>1.476075534459762</v>
      </c>
      <c r="G177" s="265">
        <v>1.3721265531597788</v>
      </c>
      <c r="H177" s="265">
        <v>1.2587276644688881</v>
      </c>
      <c r="I177" s="265">
        <v>1.217148071948895</v>
      </c>
      <c r="J177" s="265">
        <v>1.1774584609070831</v>
      </c>
      <c r="K177" s="265">
        <v>1.2681775718597956</v>
      </c>
      <c r="L177" s="265">
        <v>1.6367239601051908</v>
      </c>
      <c r="M177" s="265">
        <v>1.3730715438988697</v>
      </c>
      <c r="N177" s="265">
        <v>2.0600798112178498</v>
      </c>
      <c r="O177" s="265">
        <v>1.6858634785379101</v>
      </c>
      <c r="P177" s="265">
        <v>1.3891363864634125</v>
      </c>
      <c r="Q177" s="265">
        <v>1.8880914967033322</v>
      </c>
      <c r="R177" s="265">
        <v>1.4023662568106832</v>
      </c>
      <c r="S177" s="265">
        <v>1.6801935341033658</v>
      </c>
      <c r="T177" s="265">
        <v>2.4720957734614197</v>
      </c>
      <c r="U177" s="265">
        <v>2.0336200705233085</v>
      </c>
      <c r="V177" s="265">
        <v>1.2965272940325183</v>
      </c>
      <c r="W177" s="265">
        <v>1.2757374977725218</v>
      </c>
      <c r="X177" s="265">
        <v>1.3853564235070495</v>
      </c>
      <c r="Y177" s="265">
        <f t="shared" si="0"/>
        <v>1.5731395832320842</v>
      </c>
    </row>
    <row r="178" spans="2:25" ht="12.75" customHeight="1">
      <c r="B178" s="484"/>
      <c r="C178" s="263">
        <v>44348</v>
      </c>
      <c r="D178" s="265">
        <v>1.8303</v>
      </c>
      <c r="E178" s="265">
        <v>1.8978999999999999</v>
      </c>
      <c r="F178" s="265">
        <v>1.4824999999999999</v>
      </c>
      <c r="G178" s="265">
        <v>1.4428000000000001</v>
      </c>
      <c r="H178" s="265">
        <v>1.3891</v>
      </c>
      <c r="I178" s="265">
        <v>1.3294999999999999</v>
      </c>
      <c r="J178" s="265">
        <v>1.3037000000000001</v>
      </c>
      <c r="K178" s="265">
        <v>1.3613</v>
      </c>
      <c r="L178" s="265">
        <v>1.7567999999999999</v>
      </c>
      <c r="M178" s="265">
        <v>1.6087</v>
      </c>
      <c r="N178" s="265">
        <v>2.2934000000000001</v>
      </c>
      <c r="O178" s="265">
        <v>1.7886</v>
      </c>
      <c r="P178" s="265">
        <v>1.4488000000000001</v>
      </c>
      <c r="Q178" s="265">
        <v>1.9853000000000001</v>
      </c>
      <c r="R178" s="265">
        <v>1.7071000000000001</v>
      </c>
      <c r="S178" s="265">
        <v>1.7666999999999999</v>
      </c>
      <c r="T178" s="265">
        <v>2.4802</v>
      </c>
      <c r="U178" s="265">
        <v>2.2178</v>
      </c>
      <c r="V178" s="265">
        <v>1.3653</v>
      </c>
      <c r="W178" s="265">
        <v>1.3413999999999999</v>
      </c>
      <c r="X178" s="265">
        <v>1.5104</v>
      </c>
      <c r="Y178" s="265">
        <f t="shared" si="0"/>
        <v>1.6813142857142853</v>
      </c>
    </row>
    <row r="179" spans="2:25" ht="13">
      <c r="B179" s="484"/>
      <c r="C179" s="263">
        <v>44378</v>
      </c>
      <c r="D179" s="265">
        <v>1.786</v>
      </c>
      <c r="E179" s="265">
        <v>1.9373</v>
      </c>
      <c r="F179" s="265">
        <v>1.4796</v>
      </c>
      <c r="G179" s="265">
        <v>1.4078999999999999</v>
      </c>
      <c r="H179" s="265">
        <v>1.4467000000000001</v>
      </c>
      <c r="I179" s="265">
        <v>1.3672</v>
      </c>
      <c r="J179" s="265">
        <v>1.2721</v>
      </c>
      <c r="K179" s="265">
        <v>1.3226</v>
      </c>
      <c r="L179" s="265">
        <v>1.7142999999999999</v>
      </c>
      <c r="M179" s="265">
        <v>1.5698000000000001</v>
      </c>
      <c r="N179" s="265">
        <v>2.4298000000000002</v>
      </c>
      <c r="O179" s="265">
        <v>1.7627999999999999</v>
      </c>
      <c r="P179" s="265">
        <v>1.6716</v>
      </c>
      <c r="Q179" s="265">
        <v>1.9373</v>
      </c>
      <c r="R179" s="265">
        <v>1.6832</v>
      </c>
      <c r="S179" s="265">
        <v>1.724</v>
      </c>
      <c r="T179" s="265">
        <v>2.3891</v>
      </c>
      <c r="U179" s="265">
        <v>2.1797</v>
      </c>
      <c r="V179" s="265">
        <v>1.3807</v>
      </c>
      <c r="W179" s="265">
        <v>1.3342000000000001</v>
      </c>
      <c r="X179" s="265">
        <v>1.5552999999999999</v>
      </c>
      <c r="Y179" s="265">
        <f t="shared" si="0"/>
        <v>1.6833904761904765</v>
      </c>
    </row>
    <row r="180" spans="2:25" ht="13">
      <c r="B180" s="484"/>
      <c r="C180" s="263">
        <v>44409</v>
      </c>
      <c r="D180" s="265">
        <v>1.9421999999999999</v>
      </c>
      <c r="E180" s="265">
        <v>1.7613000000000001</v>
      </c>
      <c r="F180" s="265">
        <v>1.569</v>
      </c>
      <c r="G180" s="265">
        <v>1.4510000000000001</v>
      </c>
      <c r="H180" s="265">
        <v>1.4224000000000001</v>
      </c>
      <c r="I180" s="265">
        <v>1.3424</v>
      </c>
      <c r="J180" s="265">
        <v>1.2377</v>
      </c>
      <c r="K180" s="265">
        <v>1.2986</v>
      </c>
      <c r="L180" s="265">
        <v>1.6528</v>
      </c>
      <c r="M180" s="265">
        <v>1.5414000000000001</v>
      </c>
      <c r="N180" s="265">
        <v>2.3877999999999999</v>
      </c>
      <c r="O180" s="265">
        <v>1.7118</v>
      </c>
      <c r="P180" s="265">
        <v>1.7327999999999999</v>
      </c>
      <c r="Q180" s="265">
        <v>1.9021999999999999</v>
      </c>
      <c r="R180" s="265">
        <v>1.5632999999999999</v>
      </c>
      <c r="S180" s="265">
        <v>1.6928000000000001</v>
      </c>
      <c r="T180" s="265">
        <v>2.3210999999999999</v>
      </c>
      <c r="U180" s="265">
        <v>2.1764000000000001</v>
      </c>
      <c r="V180" s="265">
        <v>1.3614999999999999</v>
      </c>
      <c r="W180" s="265">
        <v>1.31</v>
      </c>
      <c r="X180" s="265">
        <v>1.5443</v>
      </c>
      <c r="Y180" s="265">
        <f t="shared" si="0"/>
        <v>1.6629904761904764</v>
      </c>
    </row>
    <row r="181" spans="2:25" ht="13">
      <c r="B181" s="484"/>
      <c r="C181" s="263">
        <v>44440</v>
      </c>
      <c r="D181" s="265">
        <v>1.9319</v>
      </c>
      <c r="E181" s="265">
        <v>1.8049999999999999</v>
      </c>
      <c r="F181" s="265">
        <v>1.5569</v>
      </c>
      <c r="G181" s="265">
        <v>1.4811000000000001</v>
      </c>
      <c r="H181" s="265">
        <v>1.4982</v>
      </c>
      <c r="I181" s="265">
        <v>1.3352999999999999</v>
      </c>
      <c r="J181" s="265">
        <v>1.2311000000000001</v>
      </c>
      <c r="K181" s="265">
        <v>1.2955000000000001</v>
      </c>
      <c r="L181" s="265">
        <v>1.6838</v>
      </c>
      <c r="M181" s="265">
        <v>1.5331999999999999</v>
      </c>
      <c r="N181" s="265">
        <v>2.3769999999999998</v>
      </c>
      <c r="O181" s="265">
        <v>1.5871999999999999</v>
      </c>
      <c r="P181" s="265">
        <v>1.7236</v>
      </c>
      <c r="Q181" s="265">
        <v>1.4641</v>
      </c>
      <c r="R181" s="265">
        <v>1.4793000000000001</v>
      </c>
      <c r="S181" s="265">
        <v>1.6838</v>
      </c>
      <c r="T181" s="265">
        <v>2.2898999999999998</v>
      </c>
      <c r="U181" s="265">
        <v>2.1061999999999999</v>
      </c>
      <c r="V181" s="265">
        <v>1.3827</v>
      </c>
      <c r="W181" s="265">
        <v>1.3030999999999999</v>
      </c>
      <c r="X181" s="265">
        <v>1.5342</v>
      </c>
      <c r="Y181" s="265">
        <f t="shared" si="0"/>
        <v>1.6325285714285713</v>
      </c>
    </row>
    <row r="182" spans="2:25" ht="13">
      <c r="B182" s="484"/>
      <c r="C182" s="263">
        <v>44470</v>
      </c>
      <c r="D182" s="265">
        <v>1.8411999999999999</v>
      </c>
      <c r="E182" s="265">
        <v>1.6246</v>
      </c>
      <c r="F182" s="265">
        <v>1.4764999999999999</v>
      </c>
      <c r="G182" s="265">
        <v>1.4368000000000001</v>
      </c>
      <c r="H182" s="265">
        <v>1.3537999999999999</v>
      </c>
      <c r="I182" s="265">
        <v>1.2726</v>
      </c>
      <c r="J182" s="265">
        <v>1.1931</v>
      </c>
      <c r="K182" s="265">
        <v>1.2346999999999999</v>
      </c>
      <c r="L182" s="265">
        <v>1.6047</v>
      </c>
      <c r="M182" s="265">
        <v>1.4612000000000001</v>
      </c>
      <c r="N182" s="265">
        <v>2.2654000000000001</v>
      </c>
      <c r="O182" s="265">
        <v>1.5903</v>
      </c>
      <c r="P182" s="265">
        <v>1.6426000000000001</v>
      </c>
      <c r="Q182" s="265">
        <v>1.3953</v>
      </c>
      <c r="R182" s="265">
        <v>1.4043000000000001</v>
      </c>
      <c r="S182" s="265">
        <v>1.5235000000000001</v>
      </c>
      <c r="T182" s="265">
        <v>1.9964</v>
      </c>
      <c r="U182" s="265">
        <v>1.9746999999999999</v>
      </c>
      <c r="V182" s="265">
        <v>1.3466</v>
      </c>
      <c r="W182" s="265">
        <v>1.2419</v>
      </c>
      <c r="X182" s="265">
        <v>1.4241999999999999</v>
      </c>
      <c r="Y182" s="265">
        <f t="shared" si="0"/>
        <v>1.5383047619047616</v>
      </c>
    </row>
    <row r="183" spans="2:25" ht="13">
      <c r="B183" s="484"/>
      <c r="C183" s="263">
        <v>44501</v>
      </c>
      <c r="D183" s="265">
        <v>1.7618</v>
      </c>
      <c r="E183" s="265">
        <v>1.4451000000000001</v>
      </c>
      <c r="F183" s="265">
        <v>1.4775</v>
      </c>
      <c r="G183" s="265">
        <v>1.4739</v>
      </c>
      <c r="H183" s="265">
        <v>1.3676999999999999</v>
      </c>
      <c r="I183" s="265">
        <v>1.2668999999999999</v>
      </c>
      <c r="J183" s="265">
        <v>1.2291000000000001</v>
      </c>
      <c r="K183" s="265">
        <v>1.2075</v>
      </c>
      <c r="L183" s="265">
        <v>1.5998000000000001</v>
      </c>
      <c r="M183" s="265">
        <v>1.4568000000000001</v>
      </c>
      <c r="N183" s="265">
        <v>2.2603</v>
      </c>
      <c r="O183" s="265">
        <v>1.5908</v>
      </c>
      <c r="P183" s="265">
        <v>1.5044</v>
      </c>
      <c r="Q183" s="265">
        <v>1.3911</v>
      </c>
      <c r="R183" s="265">
        <v>1.4000999999999999</v>
      </c>
      <c r="S183" s="265">
        <v>1.5044</v>
      </c>
      <c r="T183" s="265">
        <v>2.0263</v>
      </c>
      <c r="U183" s="265">
        <v>1.9453</v>
      </c>
      <c r="V183" s="265">
        <v>1.3532999999999999</v>
      </c>
      <c r="W183" s="265">
        <v>1.2381</v>
      </c>
      <c r="X183" s="265">
        <v>1.3965000000000001</v>
      </c>
      <c r="Y183" s="265">
        <f t="shared" si="0"/>
        <v>1.5188904761904762</v>
      </c>
    </row>
    <row r="184" spans="2:25" ht="13">
      <c r="B184" s="484"/>
      <c r="C184" s="263">
        <v>43800</v>
      </c>
      <c r="D184" s="265">
        <v>1.6137999999999999</v>
      </c>
      <c r="E184" s="265">
        <v>1.4209000000000001</v>
      </c>
      <c r="F184" s="265">
        <v>1.4227000000000001</v>
      </c>
      <c r="G184" s="265">
        <v>1.4793000000000001</v>
      </c>
      <c r="H184" s="265">
        <v>1.3324</v>
      </c>
      <c r="I184" s="265">
        <v>1.2475000000000001</v>
      </c>
      <c r="J184" s="265">
        <v>1.2085999999999999</v>
      </c>
      <c r="K184" s="265">
        <v>1.1678999999999999</v>
      </c>
      <c r="L184" s="265">
        <v>1.5041</v>
      </c>
      <c r="M184" s="265">
        <v>1.4323999999999999</v>
      </c>
      <c r="N184" s="265">
        <v>2.2277999999999998</v>
      </c>
      <c r="O184" s="265">
        <v>1.5766</v>
      </c>
      <c r="P184" s="265">
        <v>1.4209000000000001</v>
      </c>
      <c r="Q184" s="265">
        <v>1.3677999999999999</v>
      </c>
      <c r="R184" s="265">
        <v>1.3767</v>
      </c>
      <c r="S184" s="265">
        <v>1.4598</v>
      </c>
      <c r="T184" s="265">
        <v>1.9339999999999999</v>
      </c>
      <c r="U184" s="265">
        <v>1.8579000000000001</v>
      </c>
      <c r="V184" s="265">
        <v>1.3412999999999999</v>
      </c>
      <c r="W184" s="265">
        <v>1.2174</v>
      </c>
      <c r="X184" s="265">
        <v>1.3695999999999999</v>
      </c>
      <c r="Y184" s="265">
        <f t="shared" si="0"/>
        <v>1.4752095238095237</v>
      </c>
    </row>
    <row r="185" spans="2:25" ht="13">
      <c r="B185" s="482">
        <v>2022</v>
      </c>
      <c r="C185" s="263">
        <v>44562</v>
      </c>
      <c r="D185" s="265">
        <v>1.6479999999999999</v>
      </c>
      <c r="E185" s="265">
        <v>1.4365000000000001</v>
      </c>
      <c r="F185" s="265">
        <v>1.3823000000000001</v>
      </c>
      <c r="G185" s="265">
        <v>1.4691000000000001</v>
      </c>
      <c r="H185" s="265">
        <v>1.3371999999999999</v>
      </c>
      <c r="I185" s="265">
        <v>1.2739</v>
      </c>
      <c r="J185" s="265">
        <v>1.2342</v>
      </c>
      <c r="K185" s="265">
        <v>1.2179</v>
      </c>
      <c r="L185" s="265">
        <v>1.4456</v>
      </c>
      <c r="M185" s="265">
        <v>1.4626999999999999</v>
      </c>
      <c r="N185" s="265">
        <v>2.2786</v>
      </c>
      <c r="O185" s="265">
        <v>1.6082000000000001</v>
      </c>
      <c r="P185" s="265">
        <v>1.4510000000000001</v>
      </c>
      <c r="Q185" s="265">
        <v>1.3462000000000001</v>
      </c>
      <c r="R185" s="265">
        <v>1.339</v>
      </c>
      <c r="S185" s="265">
        <v>1.4907999999999999</v>
      </c>
      <c r="T185" s="265">
        <v>1.9261999999999999</v>
      </c>
      <c r="U185" s="265">
        <v>1.8991</v>
      </c>
      <c r="V185" s="265">
        <v>1.3895999999999999</v>
      </c>
      <c r="W185" s="265">
        <v>1.2432000000000001</v>
      </c>
      <c r="X185" s="265">
        <v>1.3932</v>
      </c>
      <c r="Y185" s="265">
        <f t="shared" si="0"/>
        <v>1.489166666666667</v>
      </c>
    </row>
    <row r="186" spans="2:25" ht="13">
      <c r="B186" s="483"/>
      <c r="C186" s="263">
        <v>44593</v>
      </c>
      <c r="D186" s="265">
        <v>1.7164999999999999</v>
      </c>
      <c r="E186" s="265">
        <v>1.5299</v>
      </c>
      <c r="F186" s="265">
        <v>1.4201999999999999</v>
      </c>
      <c r="G186" s="265">
        <v>1.5645</v>
      </c>
      <c r="H186" s="265">
        <v>1.3644000000000001</v>
      </c>
      <c r="I186" s="265">
        <v>1.3567</v>
      </c>
      <c r="J186" s="265">
        <v>1.3143</v>
      </c>
      <c r="K186" s="265">
        <v>1.2969999999999999</v>
      </c>
      <c r="L186" s="265">
        <v>1.4914000000000001</v>
      </c>
      <c r="M186" s="265">
        <v>1.5578000000000001</v>
      </c>
      <c r="N186" s="265">
        <v>2.4304000000000001</v>
      </c>
      <c r="O186" s="265">
        <v>1.7088000000000001</v>
      </c>
      <c r="P186" s="265">
        <v>1.4643999999999999</v>
      </c>
      <c r="Q186" s="265">
        <v>1.4336</v>
      </c>
      <c r="R186" s="265">
        <v>1.3644000000000001</v>
      </c>
      <c r="S186" s="265">
        <v>1.4856</v>
      </c>
      <c r="T186" s="265">
        <v>2.1032999999999999</v>
      </c>
      <c r="U186" s="265">
        <v>1.9685999999999999</v>
      </c>
      <c r="V186" s="265">
        <v>1.4798</v>
      </c>
      <c r="W186" s="265">
        <v>1.3239000000000001</v>
      </c>
      <c r="X186" s="265">
        <v>1.4702</v>
      </c>
      <c r="Y186" s="265">
        <f t="shared" si="0"/>
        <v>1.5640809523809525</v>
      </c>
    </row>
    <row r="187" spans="2:25" ht="13">
      <c r="B187" s="483"/>
      <c r="C187" s="263">
        <v>44621</v>
      </c>
      <c r="D187" s="265">
        <v>1.7813000000000001</v>
      </c>
      <c r="E187" s="265">
        <v>1.6706000000000001</v>
      </c>
      <c r="F187" s="265">
        <v>1.5035000000000001</v>
      </c>
      <c r="G187" s="265">
        <v>1.6363000000000001</v>
      </c>
      <c r="H187" s="265">
        <v>1.4391</v>
      </c>
      <c r="I187" s="265">
        <v>1.3948</v>
      </c>
      <c r="J187" s="265">
        <v>1.3747</v>
      </c>
      <c r="K187" s="265">
        <v>1.3566</v>
      </c>
      <c r="L187" s="265">
        <v>1.5095000000000001</v>
      </c>
      <c r="M187" s="265">
        <v>1.6293</v>
      </c>
      <c r="N187" s="265">
        <v>2.5943999999999998</v>
      </c>
      <c r="O187" s="265">
        <v>1.8013999999999999</v>
      </c>
      <c r="P187" s="265">
        <v>1.5317000000000001</v>
      </c>
      <c r="Q187" s="265">
        <v>1.7209000000000001</v>
      </c>
      <c r="R187" s="265">
        <v>1.429</v>
      </c>
      <c r="S187" s="265">
        <v>1.6263000000000001</v>
      </c>
      <c r="T187" s="265">
        <v>2.0891999999999999</v>
      </c>
      <c r="U187" s="265">
        <v>2.0167999999999999</v>
      </c>
      <c r="V187" s="265">
        <v>1.5639000000000001</v>
      </c>
      <c r="W187" s="265">
        <v>1.3848</v>
      </c>
      <c r="X187" s="265">
        <v>1.4995000000000001</v>
      </c>
      <c r="Y187" s="265">
        <f t="shared" si="0"/>
        <v>1.6454095238095239</v>
      </c>
    </row>
    <row r="188" spans="2:25" ht="13">
      <c r="B188" s="483"/>
      <c r="C188" s="263">
        <v>44652</v>
      </c>
      <c r="D188" s="265">
        <v>1.86</v>
      </c>
      <c r="E188" s="265">
        <v>1.7823</v>
      </c>
      <c r="F188" s="265">
        <v>1.6414</v>
      </c>
      <c r="G188" s="265">
        <v>1.7023999999999999</v>
      </c>
      <c r="H188" s="265">
        <v>1.5742</v>
      </c>
      <c r="I188" s="265">
        <v>1.4564999999999999</v>
      </c>
      <c r="J188" s="265">
        <v>1.5573999999999999</v>
      </c>
      <c r="K188" s="265">
        <v>1.3661000000000001</v>
      </c>
      <c r="L188" s="265">
        <v>1.6709000000000001</v>
      </c>
      <c r="M188" s="265">
        <v>1.7013</v>
      </c>
      <c r="N188" s="265">
        <v>2.7132999999999998</v>
      </c>
      <c r="O188" s="265">
        <v>1.7802</v>
      </c>
      <c r="P188" s="265">
        <v>1.5993999999999999</v>
      </c>
      <c r="Q188" s="265">
        <v>1.7717000000000001</v>
      </c>
      <c r="R188" s="265">
        <v>1.5531999999999999</v>
      </c>
      <c r="S188" s="265">
        <v>1.7423</v>
      </c>
      <c r="T188" s="265">
        <v>2.2151999999999998</v>
      </c>
      <c r="U188" s="265">
        <v>2.1816</v>
      </c>
      <c r="V188" s="265">
        <v>1.6456</v>
      </c>
      <c r="W188" s="265">
        <v>1.446</v>
      </c>
      <c r="X188" s="265">
        <v>1.5952</v>
      </c>
      <c r="Y188" s="265">
        <f t="shared" si="0"/>
        <v>1.7407714285714284</v>
      </c>
    </row>
    <row r="189" spans="2:25" ht="13">
      <c r="B189" s="483"/>
      <c r="C189" s="263">
        <v>44682</v>
      </c>
      <c r="D189" s="265">
        <v>1.7961</v>
      </c>
      <c r="E189" s="265">
        <v>1.7114</v>
      </c>
      <c r="F189" s="265">
        <v>1.6024</v>
      </c>
      <c r="G189" s="265">
        <v>1.6408</v>
      </c>
      <c r="H189" s="265">
        <v>1.4510000000000001</v>
      </c>
      <c r="I189" s="265">
        <v>1.4046000000000001</v>
      </c>
      <c r="J189" s="265">
        <v>1.4954000000000001</v>
      </c>
      <c r="K189" s="265">
        <v>1.3602000000000001</v>
      </c>
      <c r="L189" s="265">
        <v>1.6771</v>
      </c>
      <c r="M189" s="265">
        <v>1.6598999999999999</v>
      </c>
      <c r="N189" s="265">
        <v>2.6053999999999999</v>
      </c>
      <c r="O189" s="265">
        <v>1.7739</v>
      </c>
      <c r="P189" s="265">
        <v>1.4046000000000001</v>
      </c>
      <c r="Q189" s="265">
        <v>1.782</v>
      </c>
      <c r="R189" s="265">
        <v>1.5762</v>
      </c>
      <c r="S189" s="265">
        <v>1.665</v>
      </c>
      <c r="T189" s="265">
        <v>2.1291000000000002</v>
      </c>
      <c r="U189" s="265">
        <v>2.2139000000000002</v>
      </c>
      <c r="V189" s="265">
        <v>1.6549</v>
      </c>
      <c r="W189" s="265">
        <v>1.3885000000000001</v>
      </c>
      <c r="X189" s="265">
        <v>1.5923</v>
      </c>
      <c r="Y189" s="265">
        <f t="shared" si="0"/>
        <v>1.694509523809524</v>
      </c>
    </row>
    <row r="190" spans="2:25" ht="13">
      <c r="B190" s="483"/>
      <c r="C190" s="263">
        <v>44713</v>
      </c>
      <c r="D190" s="265">
        <v>1.7626999999999999</v>
      </c>
      <c r="E190" s="265">
        <v>1.5745</v>
      </c>
      <c r="F190" s="265">
        <v>1.5943000000000001</v>
      </c>
      <c r="G190" s="265">
        <v>1.5348999999999999</v>
      </c>
      <c r="H190" s="265">
        <v>1.4259999999999999</v>
      </c>
      <c r="I190" s="265">
        <v>1.3745000000000001</v>
      </c>
      <c r="J190" s="265">
        <v>1.4676</v>
      </c>
      <c r="K190" s="265">
        <v>1.3349</v>
      </c>
      <c r="L190" s="265">
        <v>1.6815</v>
      </c>
      <c r="M190" s="265">
        <v>1.629</v>
      </c>
      <c r="N190" s="265">
        <v>2.5568</v>
      </c>
      <c r="O190" s="265">
        <v>1.8556999999999999</v>
      </c>
      <c r="P190" s="265">
        <v>1.3784000000000001</v>
      </c>
      <c r="Q190" s="265">
        <v>1.6676</v>
      </c>
      <c r="R190" s="265">
        <v>1.5249999999999999</v>
      </c>
      <c r="S190" s="265">
        <v>1.5864</v>
      </c>
      <c r="T190" s="265">
        <v>2.0954000000000002</v>
      </c>
      <c r="U190" s="265">
        <v>2.1606999999999998</v>
      </c>
      <c r="V190" s="265">
        <v>1.6417999999999999</v>
      </c>
      <c r="W190" s="265">
        <v>1.6437999999999999</v>
      </c>
      <c r="X190" s="265">
        <v>1.5844</v>
      </c>
      <c r="Y190" s="265">
        <f t="shared" ref="Y190:Y213" si="1">AVERAGE(D190:X190)</f>
        <v>1.6702809523809523</v>
      </c>
    </row>
    <row r="191" spans="2:25" ht="13">
      <c r="B191" s="483"/>
      <c r="C191" s="263">
        <v>44744</v>
      </c>
      <c r="D191" s="265">
        <v>1.6579511130626856</v>
      </c>
      <c r="E191" s="265">
        <v>1.5275504637206763</v>
      </c>
      <c r="F191" s="265">
        <v>1.4940188681755884</v>
      </c>
      <c r="G191" s="265">
        <v>1.4548986733729856</v>
      </c>
      <c r="H191" s="265">
        <v>1.3394009553843493</v>
      </c>
      <c r="I191" s="265">
        <v>1.2965550277434035</v>
      </c>
      <c r="J191" s="265">
        <v>1.3803840166061234</v>
      </c>
      <c r="K191" s="265">
        <v>1.2648862986174869</v>
      </c>
      <c r="L191" s="265">
        <v>1.4865674024989024</v>
      </c>
      <c r="M191" s="265">
        <v>1.5834364562958232</v>
      </c>
      <c r="N191" s="265">
        <v>2.4049605471504796</v>
      </c>
      <c r="O191" s="265">
        <v>1.7455058347637484</v>
      </c>
      <c r="P191" s="265">
        <v>1.3002807605817466</v>
      </c>
      <c r="Q191" s="265">
        <v>1.3878354822828098</v>
      </c>
      <c r="R191" s="265">
        <v>1.4772530704030444</v>
      </c>
      <c r="S191" s="265">
        <v>1.4921560017564168</v>
      </c>
      <c r="T191" s="265">
        <v>1.702659907122803</v>
      </c>
      <c r="U191" s="265">
        <v>1.9299296102617327</v>
      </c>
      <c r="V191" s="265">
        <v>1.5480419943315638</v>
      </c>
      <c r="W191" s="265">
        <v>1.5387276622357058</v>
      </c>
      <c r="X191" s="265">
        <v>1.4828416696605591</v>
      </c>
      <c r="Y191" s="265">
        <f t="shared" si="1"/>
        <v>1.5474210388585066</v>
      </c>
    </row>
    <row r="192" spans="2:25" ht="13">
      <c r="B192" s="483"/>
      <c r="C192" s="263">
        <v>44776</v>
      </c>
      <c r="D192" s="265">
        <v>1.73041093667051</v>
      </c>
      <c r="E192" s="265">
        <v>1.3804401854337776</v>
      </c>
      <c r="F192" s="265">
        <v>1.4212701064113962</v>
      </c>
      <c r="G192" s="265">
        <v>1.4582114634863848</v>
      </c>
      <c r="H192" s="265">
        <v>1.3609973659206258</v>
      </c>
      <c r="I192" s="265">
        <v>1.3532202381153651</v>
      </c>
      <c r="J192" s="265">
        <v>1.419325824460081</v>
      </c>
      <c r="K192" s="265">
        <v>1.289058933721964</v>
      </c>
      <c r="L192" s="265">
        <v>1.462100027389015</v>
      </c>
      <c r="M192" s="265">
        <v>1.6526396586179026</v>
      </c>
      <c r="N192" s="265">
        <v>2.5100679991478971</v>
      </c>
      <c r="O192" s="265">
        <v>1.7595751659402377</v>
      </c>
      <c r="P192" s="265">
        <v>1.3571088020179956</v>
      </c>
      <c r="Q192" s="265">
        <v>1.395994441044299</v>
      </c>
      <c r="R192" s="265">
        <v>1.5418155873929373</v>
      </c>
      <c r="S192" s="265">
        <v>1.5223727678797856</v>
      </c>
      <c r="T192" s="265">
        <v>1.796516523015226</v>
      </c>
      <c r="U192" s="265">
        <v>1.9676133347309617</v>
      </c>
      <c r="V192" s="265">
        <v>1.6176425834942296</v>
      </c>
      <c r="W192" s="265">
        <v>1.6429182488613268</v>
      </c>
      <c r="X192" s="265">
        <v>1.5126513581232097</v>
      </c>
      <c r="Y192" s="265">
        <f t="shared" si="1"/>
        <v>1.5786643596131014</v>
      </c>
    </row>
    <row r="193" spans="2:25" ht="13">
      <c r="B193" s="264"/>
      <c r="C193" s="263">
        <v>44807</v>
      </c>
      <c r="D193" s="265">
        <v>1.6536</v>
      </c>
      <c r="E193" s="265">
        <v>1.4570000000000001</v>
      </c>
      <c r="F193" s="265">
        <v>1.4379</v>
      </c>
      <c r="G193" s="265">
        <v>1.4320999999999999</v>
      </c>
      <c r="H193" s="265">
        <v>1.3443000000000001</v>
      </c>
      <c r="I193" s="265">
        <v>1.3251999999999999</v>
      </c>
      <c r="J193" s="265">
        <v>1.3251999999999999</v>
      </c>
      <c r="K193" s="265">
        <v>1.2831999999999999</v>
      </c>
      <c r="L193" s="265">
        <v>1.3977999999999999</v>
      </c>
      <c r="M193" s="265">
        <v>1.6231</v>
      </c>
      <c r="N193" s="265">
        <v>2.4708999999999999</v>
      </c>
      <c r="O193" s="265">
        <v>1.6326000000000001</v>
      </c>
      <c r="P193" s="265">
        <v>1.4570000000000001</v>
      </c>
      <c r="Q193" s="265">
        <v>1.371</v>
      </c>
      <c r="R193" s="265">
        <v>1.4608000000000001</v>
      </c>
      <c r="S193" s="265">
        <v>1.4245000000000001</v>
      </c>
      <c r="T193" s="265">
        <v>1.7586999999999999</v>
      </c>
      <c r="U193" s="265">
        <v>1.9076</v>
      </c>
      <c r="V193" s="265">
        <v>1.6059000000000001</v>
      </c>
      <c r="W193" s="265">
        <v>1.5944</v>
      </c>
      <c r="X193" s="265">
        <v>1.4645999999999999</v>
      </c>
      <c r="Y193" s="265">
        <f t="shared" si="1"/>
        <v>1.5441619047619046</v>
      </c>
    </row>
    <row r="194" spans="2:25" ht="13">
      <c r="B194" s="264"/>
      <c r="C194" s="263">
        <v>44837</v>
      </c>
      <c r="D194" s="265">
        <v>1.6494</v>
      </c>
      <c r="E194" s="265">
        <v>1.4609000000000001</v>
      </c>
      <c r="F194" s="265">
        <v>1.4533</v>
      </c>
      <c r="G194" s="265">
        <v>1.4513</v>
      </c>
      <c r="H194" s="265">
        <v>1.3409</v>
      </c>
      <c r="I194" s="265">
        <v>1.3218000000000001</v>
      </c>
      <c r="J194" s="265">
        <v>1.3218000000000001</v>
      </c>
      <c r="K194" s="265">
        <v>1.2799</v>
      </c>
      <c r="L194" s="265">
        <v>1.3885000000000001</v>
      </c>
      <c r="M194" s="265">
        <v>1.619</v>
      </c>
      <c r="N194" s="265">
        <v>2.4588999999999999</v>
      </c>
      <c r="O194" s="265">
        <v>1.619</v>
      </c>
      <c r="P194" s="265">
        <v>1.6055999999999999</v>
      </c>
      <c r="Q194" s="265">
        <v>1.3255999999999999</v>
      </c>
      <c r="R194" s="265">
        <v>1.4590000000000001</v>
      </c>
      <c r="S194" s="265">
        <v>1.4209000000000001</v>
      </c>
      <c r="T194" s="265">
        <v>1.7961</v>
      </c>
      <c r="U194" s="265">
        <v>1.9008</v>
      </c>
      <c r="V194" s="265">
        <v>1.5999000000000001</v>
      </c>
      <c r="W194" s="265">
        <v>1.5904</v>
      </c>
      <c r="X194" s="265">
        <v>1.4533</v>
      </c>
      <c r="Y194" s="265">
        <f t="shared" si="1"/>
        <v>1.5483952380952382</v>
      </c>
    </row>
    <row r="195" spans="2:25" ht="13">
      <c r="B195" s="264"/>
      <c r="C195" s="263">
        <v>44868</v>
      </c>
      <c r="D195" s="265">
        <v>1.6417999999999999</v>
      </c>
      <c r="E195" s="265">
        <v>1.4579</v>
      </c>
      <c r="F195" s="265">
        <v>1.3461000000000001</v>
      </c>
      <c r="G195" s="265">
        <v>1.4029</v>
      </c>
      <c r="H195" s="265">
        <v>1.3213999999999999</v>
      </c>
      <c r="I195" s="265">
        <v>1.31</v>
      </c>
      <c r="J195" s="265">
        <v>1.3157000000000001</v>
      </c>
      <c r="K195" s="265">
        <v>1.2683</v>
      </c>
      <c r="L195" s="265">
        <v>1.3726</v>
      </c>
      <c r="M195" s="265">
        <v>1.6114999999999999</v>
      </c>
      <c r="N195" s="265">
        <v>2.4531999999999998</v>
      </c>
      <c r="O195" s="265">
        <v>1.5963000000000001</v>
      </c>
      <c r="P195" s="265">
        <v>1.5982000000000001</v>
      </c>
      <c r="Q195" s="265">
        <v>1.3194999999999999</v>
      </c>
      <c r="R195" s="265">
        <v>1.4636</v>
      </c>
      <c r="S195" s="265">
        <v>1.3726</v>
      </c>
      <c r="T195" s="265">
        <v>1.7706999999999999</v>
      </c>
      <c r="U195" s="265">
        <v>1.8313999999999999</v>
      </c>
      <c r="V195" s="265">
        <v>1.5944</v>
      </c>
      <c r="W195" s="265">
        <v>1.583</v>
      </c>
      <c r="X195" s="265">
        <v>1.456</v>
      </c>
      <c r="Y195" s="265">
        <f t="shared" si="1"/>
        <v>1.5279571428571428</v>
      </c>
    </row>
    <row r="196" spans="2:25" ht="13">
      <c r="B196" s="264"/>
      <c r="C196" s="263">
        <v>44898</v>
      </c>
      <c r="D196" s="265">
        <v>1.6518999999999999</v>
      </c>
      <c r="E196" s="265">
        <v>1.4669000000000001</v>
      </c>
      <c r="F196" s="265">
        <v>1.3581000000000001</v>
      </c>
      <c r="G196" s="265">
        <v>1.4192</v>
      </c>
      <c r="H196" s="265">
        <v>1.2761</v>
      </c>
      <c r="I196" s="265">
        <v>1.2838000000000001</v>
      </c>
      <c r="J196" s="265">
        <v>1.3238000000000001</v>
      </c>
      <c r="K196" s="265">
        <v>1.2761</v>
      </c>
      <c r="L196" s="265">
        <v>1.3734</v>
      </c>
      <c r="M196" s="265">
        <v>1.6214</v>
      </c>
      <c r="N196" s="265">
        <v>2.4683000000000002</v>
      </c>
      <c r="O196" s="265">
        <v>1.5928</v>
      </c>
      <c r="P196" s="265">
        <v>1.6080000000000001</v>
      </c>
      <c r="Q196" s="265">
        <v>1.3695999999999999</v>
      </c>
      <c r="R196" s="265">
        <v>1.4725999999999999</v>
      </c>
      <c r="S196" s="265">
        <v>1.3982000000000001</v>
      </c>
      <c r="T196" s="265">
        <v>1.7911999999999999</v>
      </c>
      <c r="U196" s="265">
        <v>1.8217000000000001</v>
      </c>
      <c r="V196" s="265">
        <v>1.6042000000000001</v>
      </c>
      <c r="W196" s="265">
        <v>1.5928</v>
      </c>
      <c r="X196" s="265">
        <v>1.4669000000000001</v>
      </c>
      <c r="Y196" s="265">
        <f t="shared" si="1"/>
        <v>1.5350952380952378</v>
      </c>
    </row>
    <row r="197" spans="2:25" ht="13">
      <c r="B197" s="482">
        <v>2023</v>
      </c>
      <c r="C197" s="263">
        <v>44562</v>
      </c>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t="e">
        <f t="shared" ref="Y197:Y208" si="2">AVERAGE(D197:X197)</f>
        <v>#DIV/0!</v>
      </c>
    </row>
    <row r="198" spans="2:25" ht="13">
      <c r="B198" s="483"/>
      <c r="C198" s="263">
        <v>44593</v>
      </c>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t="e">
        <f t="shared" si="2"/>
        <v>#DIV/0!</v>
      </c>
    </row>
    <row r="199" spans="2:25" ht="13">
      <c r="B199" s="483"/>
      <c r="C199" s="263">
        <v>44621</v>
      </c>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t="e">
        <f t="shared" si="2"/>
        <v>#DIV/0!</v>
      </c>
    </row>
    <row r="200" spans="2:25" ht="13">
      <c r="B200" s="483"/>
      <c r="C200" s="263">
        <v>44652</v>
      </c>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t="e">
        <f t="shared" si="2"/>
        <v>#DIV/0!</v>
      </c>
    </row>
    <row r="201" spans="2:25" ht="13">
      <c r="B201" s="483"/>
      <c r="C201" s="263">
        <v>44682</v>
      </c>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t="e">
        <f t="shared" si="2"/>
        <v>#DIV/0!</v>
      </c>
    </row>
    <row r="202" spans="2:25" ht="13">
      <c r="B202" s="483"/>
      <c r="C202" s="263">
        <v>44713</v>
      </c>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t="e">
        <f t="shared" si="2"/>
        <v>#DIV/0!</v>
      </c>
    </row>
    <row r="203" spans="2:25" ht="13">
      <c r="B203" s="483"/>
      <c r="C203" s="263">
        <v>44744</v>
      </c>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t="e">
        <f t="shared" si="2"/>
        <v>#DIV/0!</v>
      </c>
    </row>
    <row r="204" spans="2:25" ht="13">
      <c r="B204" s="483"/>
      <c r="C204" s="263">
        <v>44776</v>
      </c>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t="e">
        <f t="shared" si="2"/>
        <v>#DIV/0!</v>
      </c>
    </row>
    <row r="205" spans="2:25" ht="13">
      <c r="B205" s="264"/>
      <c r="C205" s="263">
        <v>44807</v>
      </c>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t="e">
        <f t="shared" si="2"/>
        <v>#DIV/0!</v>
      </c>
    </row>
    <row r="206" spans="2:25" ht="13">
      <c r="B206" s="264"/>
      <c r="C206" s="263">
        <v>44837</v>
      </c>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t="e">
        <f t="shared" si="2"/>
        <v>#DIV/0!</v>
      </c>
    </row>
    <row r="207" spans="2:25" ht="13">
      <c r="B207" s="264"/>
      <c r="C207" s="263">
        <v>44868</v>
      </c>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t="e">
        <f t="shared" si="2"/>
        <v>#DIV/0!</v>
      </c>
    </row>
    <row r="208" spans="2:25" ht="13">
      <c r="B208" s="264"/>
      <c r="C208" s="263">
        <v>44898</v>
      </c>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t="e">
        <f t="shared" si="2"/>
        <v>#DIV/0!</v>
      </c>
    </row>
    <row r="209" spans="2:25" ht="13">
      <c r="B209" s="482">
        <v>2024</v>
      </c>
      <c r="C209" s="263">
        <v>44562</v>
      </c>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t="e">
        <f t="shared" si="1"/>
        <v>#DIV/0!</v>
      </c>
    </row>
    <row r="210" spans="2:25" ht="13">
      <c r="B210" s="483"/>
      <c r="C210" s="263">
        <v>44593</v>
      </c>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t="e">
        <f t="shared" si="1"/>
        <v>#DIV/0!</v>
      </c>
    </row>
    <row r="211" spans="2:25" ht="13">
      <c r="B211" s="483"/>
      <c r="C211" s="263">
        <v>44621</v>
      </c>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t="e">
        <f t="shared" si="1"/>
        <v>#DIV/0!</v>
      </c>
    </row>
    <row r="212" spans="2:25" ht="13">
      <c r="B212" s="483"/>
      <c r="C212" s="263">
        <v>44652</v>
      </c>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t="e">
        <f t="shared" si="1"/>
        <v>#DIV/0!</v>
      </c>
    </row>
    <row r="213" spans="2:25" ht="13">
      <c r="B213" s="483"/>
      <c r="C213" s="263">
        <v>44682</v>
      </c>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t="e">
        <f t="shared" si="1"/>
        <v>#DIV/0!</v>
      </c>
    </row>
    <row r="214" spans="2:25" ht="13">
      <c r="B214" s="483"/>
      <c r="C214" s="263">
        <v>44713</v>
      </c>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t="e">
        <f t="shared" ref="Y214:Y220" si="3">AVERAGE(D214:X214)</f>
        <v>#DIV/0!</v>
      </c>
    </row>
    <row r="215" spans="2:25" ht="13">
      <c r="B215" s="483"/>
      <c r="C215" s="263">
        <v>44744</v>
      </c>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t="e">
        <f t="shared" si="3"/>
        <v>#DIV/0!</v>
      </c>
    </row>
    <row r="216" spans="2:25" ht="13">
      <c r="B216" s="483"/>
      <c r="C216" s="263">
        <v>44776</v>
      </c>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t="e">
        <f t="shared" si="3"/>
        <v>#DIV/0!</v>
      </c>
    </row>
    <row r="217" spans="2:25" ht="13">
      <c r="B217" s="264"/>
      <c r="C217" s="263">
        <v>44807</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t="e">
        <f t="shared" si="3"/>
        <v>#DIV/0!</v>
      </c>
    </row>
    <row r="218" spans="2:25" ht="13">
      <c r="B218" s="264"/>
      <c r="C218" s="263">
        <v>44837</v>
      </c>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t="e">
        <f t="shared" si="3"/>
        <v>#DIV/0!</v>
      </c>
    </row>
    <row r="219" spans="2:25" ht="13">
      <c r="B219" s="264"/>
      <c r="C219" s="263">
        <v>44868</v>
      </c>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t="e">
        <f t="shared" si="3"/>
        <v>#DIV/0!</v>
      </c>
    </row>
    <row r="220" spans="2:25" ht="13">
      <c r="B220" s="264"/>
      <c r="C220" s="263">
        <v>44898</v>
      </c>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t="e">
        <f t="shared" si="3"/>
        <v>#DIV/0!</v>
      </c>
    </row>
    <row r="221" spans="2:25" ht="13">
      <c r="B221" s="267" t="str">
        <f>Macro!D162</f>
        <v>Fonte: Sinduscons Estaduais.</v>
      </c>
      <c r="C221" s="268"/>
      <c r="D221" s="268"/>
      <c r="E221" s="268"/>
      <c r="F221" s="268"/>
    </row>
    <row r="222" spans="2:25" ht="13">
      <c r="B222" s="269" t="str">
        <f>Macro!D163</f>
        <v>Elaboração: Banco de Dados-CBIC.</v>
      </c>
      <c r="C222" s="268"/>
      <c r="D222" s="268"/>
      <c r="E222" s="268"/>
      <c r="F222" s="268"/>
    </row>
    <row r="223" spans="2:25" ht="13">
      <c r="B223" s="270" t="str">
        <f>Macro!D164</f>
        <v>(1) De acordo com a NBR 12.721:2006.</v>
      </c>
      <c r="C223" s="268"/>
      <c r="D223" s="271"/>
      <c r="E223" s="271"/>
      <c r="F223" s="271"/>
      <c r="G223" s="43"/>
      <c r="H223" s="43"/>
      <c r="I223" s="43"/>
      <c r="J223" s="43"/>
      <c r="K223" s="43"/>
      <c r="L223" s="43"/>
      <c r="M223" s="43"/>
      <c r="N223" s="43"/>
      <c r="O223" s="43"/>
      <c r="P223" s="43"/>
      <c r="Q223" s="43"/>
      <c r="R223" s="43"/>
      <c r="S223" s="43"/>
      <c r="T223" s="43"/>
      <c r="U223" s="43"/>
      <c r="V223" s="43"/>
      <c r="W223" s="43"/>
      <c r="X223" s="44"/>
    </row>
    <row r="224" spans="2:25" ht="13">
      <c r="B224" s="270" t="str">
        <f>Macro!D165</f>
        <v>(*) Taxa de Câmbio utilizada: Média mensal.</v>
      </c>
      <c r="C224" s="268"/>
      <c r="D224" s="271"/>
      <c r="E224" s="271"/>
      <c r="F224" s="271"/>
      <c r="G224" s="43"/>
      <c r="H224" s="43"/>
      <c r="I224" s="43"/>
      <c r="J224" s="43"/>
      <c r="K224" s="43"/>
      <c r="L224" s="43"/>
      <c r="M224" s="43"/>
      <c r="N224" s="43"/>
      <c r="O224" s="43"/>
      <c r="P224" s="43"/>
      <c r="Q224" s="43"/>
      <c r="R224" s="43"/>
      <c r="S224" s="43"/>
      <c r="T224" s="43"/>
      <c r="U224" s="43"/>
      <c r="V224" s="43"/>
      <c r="W224" s="43"/>
      <c r="X224" s="44"/>
    </row>
    <row r="225" spans="2:24" ht="13">
      <c r="B225" s="270" t="str">
        <f>Macro!D166</f>
        <v>(...) Dado não disponível.</v>
      </c>
      <c r="C225" s="268"/>
      <c r="D225" s="271"/>
      <c r="E225" s="271"/>
      <c r="F225" s="271"/>
      <c r="G225" s="43"/>
      <c r="H225" s="43"/>
      <c r="I225" s="43"/>
      <c r="J225" s="43"/>
      <c r="K225" s="43"/>
      <c r="L225" s="43"/>
      <c r="M225" s="43"/>
      <c r="N225" s="43"/>
      <c r="O225" s="43"/>
      <c r="P225" s="43"/>
      <c r="Q225" s="43"/>
      <c r="R225" s="43"/>
      <c r="S225" s="43"/>
      <c r="T225" s="43"/>
      <c r="U225" s="43"/>
      <c r="V225" s="43"/>
      <c r="W225" s="43"/>
      <c r="X225" s="44"/>
    </row>
    <row r="226" spans="2:24" ht="15" customHeight="1">
      <c r="B226" s="97" t="s">
        <v>712</v>
      </c>
      <c r="D226" s="43"/>
      <c r="E226" s="43"/>
      <c r="F226" s="43"/>
      <c r="G226" s="43"/>
      <c r="H226" s="43"/>
      <c r="I226" s="43"/>
      <c r="J226" s="43"/>
      <c r="K226" s="43"/>
      <c r="L226" s="43"/>
      <c r="M226" s="43"/>
      <c r="N226" s="43"/>
      <c r="O226" s="43"/>
      <c r="P226" s="43"/>
      <c r="Q226" s="43"/>
      <c r="R226" s="43"/>
      <c r="S226" s="43"/>
      <c r="T226" s="43"/>
      <c r="U226" s="43"/>
      <c r="V226" s="43"/>
      <c r="W226" s="43"/>
      <c r="X226" s="44"/>
    </row>
    <row r="227" spans="2:24">
      <c r="D227" s="43"/>
      <c r="E227" s="43"/>
      <c r="F227" s="43"/>
      <c r="G227" s="43"/>
      <c r="H227" s="43"/>
      <c r="I227" s="43"/>
      <c r="J227" s="43"/>
      <c r="K227" s="43"/>
      <c r="L227" s="43"/>
      <c r="M227" s="43"/>
      <c r="N227" s="43"/>
      <c r="O227" s="43"/>
      <c r="P227" s="43"/>
      <c r="Q227" s="43"/>
      <c r="R227" s="43"/>
      <c r="S227" s="43"/>
      <c r="T227" s="43"/>
      <c r="U227" s="43"/>
      <c r="V227" s="43"/>
      <c r="W227" s="43"/>
      <c r="X227" s="44"/>
    </row>
    <row r="228" spans="2:24">
      <c r="D228" s="43"/>
      <c r="E228" s="43"/>
      <c r="F228" s="43"/>
      <c r="G228" s="43"/>
      <c r="H228" s="43"/>
      <c r="I228" s="43"/>
      <c r="J228" s="43"/>
      <c r="K228" s="43"/>
      <c r="L228" s="43"/>
      <c r="M228" s="43"/>
      <c r="N228" s="43"/>
      <c r="O228" s="43"/>
      <c r="P228" s="43"/>
      <c r="Q228" s="43"/>
      <c r="R228" s="43"/>
      <c r="S228" s="43"/>
      <c r="T228" s="43"/>
      <c r="U228" s="43"/>
      <c r="V228" s="43"/>
      <c r="W228" s="43"/>
      <c r="X228" s="44"/>
    </row>
    <row r="229" spans="2:24">
      <c r="D229" s="43"/>
      <c r="E229" s="43"/>
      <c r="F229" s="43"/>
      <c r="G229" s="43"/>
      <c r="H229" s="43"/>
      <c r="I229" s="43"/>
      <c r="J229" s="43"/>
      <c r="K229" s="43"/>
      <c r="L229" s="43"/>
      <c r="M229" s="43"/>
      <c r="N229" s="43"/>
      <c r="O229" s="43"/>
      <c r="P229" s="43"/>
      <c r="Q229" s="43"/>
      <c r="R229" s="43"/>
      <c r="S229" s="43"/>
      <c r="T229" s="43"/>
      <c r="U229" s="43"/>
      <c r="V229" s="43"/>
      <c r="W229" s="43"/>
      <c r="X229" s="44"/>
    </row>
    <row r="230" spans="2:24">
      <c r="D230" s="43"/>
      <c r="E230" s="43"/>
      <c r="F230" s="43"/>
      <c r="G230" s="43"/>
      <c r="H230" s="43"/>
      <c r="I230" s="43"/>
      <c r="J230" s="43"/>
      <c r="K230" s="43"/>
      <c r="L230" s="43"/>
      <c r="M230" s="43"/>
      <c r="N230" s="43"/>
      <c r="O230" s="43"/>
      <c r="P230" s="43"/>
      <c r="Q230" s="43"/>
      <c r="R230" s="43"/>
      <c r="S230" s="43"/>
      <c r="T230" s="43"/>
      <c r="U230" s="43"/>
      <c r="V230" s="43"/>
      <c r="W230" s="43"/>
      <c r="X230" s="44"/>
    </row>
    <row r="231" spans="2:24">
      <c r="D231" s="43"/>
      <c r="E231" s="43"/>
      <c r="F231" s="43"/>
      <c r="G231" s="43"/>
      <c r="H231" s="43"/>
      <c r="I231" s="43"/>
      <c r="J231" s="43"/>
      <c r="K231" s="43"/>
      <c r="L231" s="43"/>
      <c r="M231" s="43"/>
      <c r="N231" s="43"/>
      <c r="O231" s="43"/>
      <c r="P231" s="43"/>
      <c r="Q231" s="43"/>
      <c r="R231" s="43"/>
      <c r="S231" s="43"/>
      <c r="T231" s="43"/>
      <c r="U231" s="43"/>
      <c r="V231" s="43"/>
      <c r="W231" s="43"/>
      <c r="X231" s="44"/>
    </row>
    <row r="232" spans="2:24">
      <c r="D232" s="43"/>
      <c r="E232" s="43"/>
      <c r="F232" s="43"/>
      <c r="G232" s="43"/>
      <c r="H232" s="43"/>
      <c r="I232" s="43"/>
      <c r="J232" s="43"/>
      <c r="K232" s="43"/>
      <c r="L232" s="43"/>
      <c r="M232" s="43"/>
      <c r="N232" s="43"/>
      <c r="O232" s="43"/>
      <c r="P232" s="43"/>
      <c r="Q232" s="43"/>
      <c r="R232" s="43"/>
      <c r="S232" s="43"/>
      <c r="T232" s="43"/>
      <c r="U232" s="43"/>
      <c r="V232" s="43"/>
      <c r="W232" s="43"/>
      <c r="X232" s="44"/>
    </row>
    <row r="233" spans="2:24">
      <c r="D233" s="43"/>
      <c r="E233" s="43"/>
      <c r="F233" s="43"/>
      <c r="G233" s="43"/>
      <c r="H233" s="43"/>
      <c r="I233" s="43"/>
      <c r="J233" s="43"/>
      <c r="K233" s="43"/>
      <c r="L233" s="43"/>
      <c r="M233" s="43"/>
      <c r="N233" s="43"/>
      <c r="O233" s="43"/>
      <c r="P233" s="43"/>
      <c r="Q233" s="43"/>
      <c r="R233" s="43"/>
      <c r="S233" s="43"/>
      <c r="T233" s="43"/>
      <c r="U233" s="43"/>
      <c r="V233" s="43"/>
      <c r="W233" s="43"/>
      <c r="X233" s="44"/>
    </row>
    <row r="234" spans="2:24">
      <c r="D234" s="43"/>
      <c r="E234" s="43"/>
      <c r="F234" s="43"/>
      <c r="G234" s="43"/>
      <c r="H234" s="43"/>
      <c r="I234" s="43"/>
      <c r="J234" s="43"/>
      <c r="K234" s="43"/>
      <c r="L234" s="43"/>
      <c r="M234" s="43"/>
      <c r="N234" s="43"/>
      <c r="O234" s="43"/>
      <c r="P234" s="43"/>
      <c r="Q234" s="43"/>
      <c r="R234" s="43"/>
      <c r="S234" s="43"/>
      <c r="T234" s="43"/>
      <c r="U234" s="43"/>
      <c r="V234" s="43"/>
      <c r="W234" s="43"/>
      <c r="X234" s="44"/>
    </row>
    <row r="235" spans="2:24">
      <c r="D235" s="43"/>
      <c r="E235" s="43"/>
      <c r="F235" s="43"/>
      <c r="G235" s="43"/>
      <c r="H235" s="43"/>
      <c r="I235" s="43"/>
      <c r="J235" s="43"/>
      <c r="K235" s="43"/>
      <c r="L235" s="43"/>
      <c r="M235" s="43"/>
      <c r="N235" s="43"/>
      <c r="O235" s="43"/>
      <c r="P235" s="43"/>
      <c r="Q235" s="43"/>
      <c r="R235" s="43"/>
      <c r="S235" s="43"/>
      <c r="T235" s="43"/>
      <c r="U235" s="43"/>
      <c r="V235" s="43"/>
      <c r="W235" s="43"/>
      <c r="X235" s="44"/>
    </row>
    <row r="236" spans="2:24">
      <c r="D236" s="43"/>
      <c r="E236" s="43"/>
      <c r="F236" s="43"/>
      <c r="G236" s="43"/>
      <c r="H236" s="43"/>
      <c r="I236" s="43"/>
      <c r="J236" s="43"/>
      <c r="K236" s="43"/>
      <c r="L236" s="43"/>
      <c r="M236" s="43"/>
      <c r="N236" s="43"/>
      <c r="O236" s="43"/>
      <c r="P236" s="43"/>
      <c r="Q236" s="43"/>
      <c r="R236" s="43"/>
      <c r="S236" s="43"/>
      <c r="T236" s="43"/>
      <c r="U236" s="43"/>
      <c r="V236" s="43"/>
      <c r="W236" s="43"/>
      <c r="X236" s="44"/>
    </row>
    <row r="237" spans="2:24">
      <c r="D237" s="43"/>
      <c r="E237" s="43"/>
      <c r="F237" s="43"/>
      <c r="G237" s="43"/>
      <c r="H237" s="43"/>
      <c r="I237" s="43"/>
      <c r="J237" s="43"/>
      <c r="K237" s="43"/>
      <c r="L237" s="43"/>
      <c r="M237" s="43"/>
      <c r="N237" s="43"/>
      <c r="O237" s="43"/>
      <c r="P237" s="43"/>
      <c r="Q237" s="43"/>
      <c r="R237" s="43"/>
      <c r="S237" s="43"/>
      <c r="T237" s="43"/>
      <c r="U237" s="43"/>
      <c r="V237" s="43"/>
      <c r="W237" s="43"/>
      <c r="X237" s="44"/>
    </row>
    <row r="238" spans="2:24">
      <c r="D238" s="43"/>
      <c r="E238" s="43"/>
      <c r="F238" s="43"/>
      <c r="G238" s="43"/>
      <c r="H238" s="43"/>
      <c r="I238" s="43"/>
      <c r="J238" s="43"/>
      <c r="K238" s="43"/>
      <c r="L238" s="43"/>
      <c r="M238" s="43"/>
      <c r="N238" s="43"/>
      <c r="O238" s="43"/>
      <c r="P238" s="43"/>
      <c r="Q238" s="43"/>
      <c r="R238" s="43"/>
      <c r="S238" s="43"/>
      <c r="T238" s="43"/>
      <c r="U238" s="43"/>
      <c r="V238" s="43"/>
      <c r="W238" s="43"/>
      <c r="X238" s="44"/>
    </row>
    <row r="239" spans="2:24">
      <c r="D239" s="43"/>
      <c r="E239" s="43"/>
      <c r="F239" s="43"/>
      <c r="G239" s="43"/>
      <c r="H239" s="43"/>
      <c r="I239" s="43"/>
      <c r="J239" s="43"/>
      <c r="K239" s="43"/>
      <c r="L239" s="43"/>
      <c r="M239" s="43"/>
      <c r="N239" s="43"/>
      <c r="O239" s="43"/>
      <c r="P239" s="43"/>
      <c r="Q239" s="43"/>
      <c r="R239" s="43"/>
      <c r="S239" s="43"/>
      <c r="T239" s="43"/>
      <c r="U239" s="43"/>
      <c r="V239" s="43"/>
      <c r="W239" s="43"/>
      <c r="X239" s="44"/>
    </row>
    <row r="240" spans="2:24">
      <c r="D240" s="43"/>
      <c r="E240" s="43"/>
      <c r="F240" s="43"/>
      <c r="G240" s="43"/>
      <c r="H240" s="43"/>
      <c r="I240" s="43"/>
      <c r="J240" s="43"/>
      <c r="K240" s="43"/>
      <c r="L240" s="43"/>
      <c r="M240" s="43"/>
      <c r="N240" s="43"/>
      <c r="O240" s="43"/>
      <c r="P240" s="43"/>
      <c r="Q240" s="43"/>
      <c r="R240" s="43"/>
      <c r="S240" s="43"/>
      <c r="T240" s="43"/>
      <c r="U240" s="43"/>
      <c r="V240" s="43"/>
      <c r="W240" s="43"/>
      <c r="X240" s="44"/>
    </row>
    <row r="241" spans="2:24">
      <c r="D241" s="43"/>
      <c r="E241" s="43"/>
      <c r="F241" s="43"/>
      <c r="G241" s="43"/>
      <c r="H241" s="43"/>
      <c r="I241" s="43"/>
      <c r="J241" s="43"/>
      <c r="K241" s="43"/>
      <c r="L241" s="43"/>
      <c r="M241" s="43"/>
      <c r="N241" s="43"/>
      <c r="O241" s="43"/>
      <c r="P241" s="43"/>
      <c r="Q241" s="43"/>
      <c r="R241" s="43"/>
      <c r="S241" s="43"/>
      <c r="T241" s="43"/>
      <c r="U241" s="43"/>
      <c r="V241" s="43"/>
      <c r="W241" s="43"/>
      <c r="X241" s="44"/>
    </row>
    <row r="242" spans="2:24">
      <c r="D242" s="43"/>
      <c r="E242" s="43"/>
      <c r="F242" s="43"/>
      <c r="G242" s="43"/>
      <c r="H242" s="43"/>
      <c r="I242" s="43"/>
      <c r="J242" s="43"/>
      <c r="K242" s="43"/>
      <c r="L242" s="43"/>
      <c r="M242" s="43"/>
      <c r="N242" s="43"/>
      <c r="O242" s="43"/>
      <c r="P242" s="43"/>
      <c r="Q242" s="43"/>
      <c r="R242" s="43"/>
      <c r="S242" s="43"/>
      <c r="T242" s="43"/>
      <c r="U242" s="43"/>
      <c r="V242" s="43"/>
      <c r="W242" s="43"/>
      <c r="X242" s="44"/>
    </row>
    <row r="243" spans="2:24">
      <c r="D243" s="43"/>
      <c r="E243" s="43"/>
      <c r="F243" s="43"/>
      <c r="G243" s="43"/>
      <c r="H243" s="43"/>
      <c r="I243" s="43"/>
      <c r="J243" s="43"/>
      <c r="K243" s="43"/>
      <c r="L243" s="43"/>
      <c r="M243" s="43"/>
      <c r="N243" s="43"/>
      <c r="O243" s="43"/>
      <c r="P243" s="43"/>
      <c r="Q243" s="43"/>
      <c r="R243" s="43"/>
      <c r="S243" s="43"/>
      <c r="T243" s="43"/>
      <c r="U243" s="43"/>
      <c r="V243" s="43"/>
      <c r="W243" s="43"/>
      <c r="X243" s="44"/>
    </row>
    <row r="244" spans="2:24">
      <c r="B244" s="45"/>
      <c r="C244" s="46"/>
      <c r="D244" s="43"/>
      <c r="E244" s="43"/>
      <c r="F244" s="43"/>
      <c r="G244" s="43"/>
      <c r="H244" s="43"/>
      <c r="I244" s="43"/>
      <c r="J244" s="43"/>
      <c r="K244" s="43"/>
      <c r="L244" s="43"/>
      <c r="M244" s="43"/>
      <c r="N244" s="43"/>
      <c r="O244" s="43"/>
      <c r="P244" s="43"/>
      <c r="Q244" s="43"/>
      <c r="R244" s="43"/>
      <c r="S244" s="43"/>
      <c r="T244" s="43"/>
      <c r="U244" s="43"/>
      <c r="V244" s="43"/>
      <c r="W244" s="43"/>
      <c r="X244" s="44"/>
    </row>
    <row r="245" spans="2:24">
      <c r="B245" s="45"/>
      <c r="C245" s="46"/>
      <c r="D245" s="43"/>
      <c r="E245" s="43"/>
      <c r="F245" s="43"/>
      <c r="G245" s="43"/>
      <c r="H245" s="43"/>
      <c r="I245" s="43"/>
      <c r="J245" s="43"/>
      <c r="K245" s="43"/>
      <c r="L245" s="43"/>
      <c r="M245" s="43"/>
      <c r="N245" s="43"/>
      <c r="O245" s="43"/>
      <c r="P245" s="43"/>
      <c r="Q245" s="43"/>
      <c r="R245" s="43"/>
      <c r="S245" s="43"/>
      <c r="T245" s="43"/>
      <c r="U245" s="43"/>
      <c r="V245" s="43"/>
      <c r="W245" s="43"/>
      <c r="X245" s="44"/>
    </row>
    <row r="246" spans="2:24">
      <c r="B246" s="45"/>
      <c r="C246" s="46"/>
    </row>
    <row r="247" spans="2:24">
      <c r="B247" s="45"/>
      <c r="C247" s="46"/>
    </row>
    <row r="248" spans="2:24">
      <c r="B248" s="45"/>
      <c r="C248" s="46"/>
      <c r="D248" s="38"/>
      <c r="E248" s="40"/>
      <c r="F248" s="38"/>
      <c r="G248" s="38"/>
      <c r="H248" s="38"/>
      <c r="I248" s="38"/>
      <c r="J248" s="38"/>
      <c r="K248" s="38"/>
      <c r="L248" s="38"/>
      <c r="M248" s="38"/>
      <c r="N248" s="38"/>
      <c r="O248" s="38"/>
      <c r="P248" s="38"/>
      <c r="Q248" s="38"/>
      <c r="R248" s="38"/>
      <c r="S248" s="38"/>
      <c r="T248" s="38"/>
      <c r="U248" s="38"/>
      <c r="V248" s="38"/>
      <c r="W248" s="38"/>
    </row>
    <row r="249" spans="2:24">
      <c r="B249" s="45"/>
      <c r="C249" s="46"/>
    </row>
    <row r="250" spans="2:24">
      <c r="B250" s="45"/>
      <c r="C250" s="46"/>
    </row>
    <row r="251" spans="2:24">
      <c r="B251" s="45"/>
      <c r="C251" s="46"/>
    </row>
    <row r="252" spans="2:24">
      <c r="B252" s="45"/>
      <c r="C252" s="46"/>
    </row>
    <row r="253" spans="2:24">
      <c r="B253" s="45"/>
      <c r="C253" s="46"/>
    </row>
    <row r="254" spans="2:24">
      <c r="B254" s="45"/>
      <c r="C254" s="46"/>
    </row>
    <row r="255" spans="2:24">
      <c r="B255" s="45"/>
      <c r="C255" s="46"/>
    </row>
    <row r="256" spans="2:24">
      <c r="B256" s="45"/>
      <c r="C256" s="46"/>
    </row>
    <row r="257" spans="2:3">
      <c r="B257" s="45"/>
      <c r="C257" s="46"/>
    </row>
    <row r="258" spans="2:3">
      <c r="B258" s="45"/>
      <c r="C258" s="46"/>
    </row>
    <row r="259" spans="2:3">
      <c r="B259" s="45"/>
      <c r="C259" s="46"/>
    </row>
    <row r="260" spans="2:3">
      <c r="B260" s="45"/>
      <c r="C260" s="46"/>
    </row>
    <row r="261" spans="2:3">
      <c r="B261" s="45"/>
      <c r="C261" s="46"/>
    </row>
    <row r="262" spans="2:3">
      <c r="B262" s="45"/>
      <c r="C262" s="46"/>
    </row>
    <row r="263" spans="2:3">
      <c r="B263" s="45"/>
      <c r="C263" s="46"/>
    </row>
    <row r="264" spans="2:3">
      <c r="B264" s="45"/>
      <c r="C264" s="46"/>
    </row>
    <row r="265" spans="2:3">
      <c r="B265" s="45"/>
      <c r="C265" s="46"/>
    </row>
    <row r="266" spans="2:3">
      <c r="B266" s="45"/>
      <c r="C266" s="46"/>
    </row>
    <row r="267" spans="2:3">
      <c r="B267" s="45"/>
      <c r="C267" s="46"/>
    </row>
    <row r="268" spans="2:3">
      <c r="B268" s="45"/>
      <c r="C268" s="46"/>
    </row>
    <row r="269" spans="2:3">
      <c r="B269" s="45"/>
      <c r="C269" s="46"/>
    </row>
    <row r="270" spans="2:3">
      <c r="B270" s="45"/>
      <c r="C270" s="46"/>
    </row>
    <row r="271" spans="2:3">
      <c r="B271" s="45"/>
      <c r="C271" s="46"/>
    </row>
    <row r="272" spans="2:3">
      <c r="B272" s="45"/>
      <c r="C272" s="47"/>
    </row>
    <row r="273" spans="2:3">
      <c r="B273" s="45"/>
    </row>
    <row r="274" spans="2:3">
      <c r="B274" s="45"/>
    </row>
    <row r="275" spans="2:3">
      <c r="B275" s="45"/>
    </row>
    <row r="276" spans="2:3">
      <c r="B276" s="45"/>
    </row>
    <row r="277" spans="2:3">
      <c r="B277" s="45"/>
    </row>
    <row r="278" spans="2:3">
      <c r="B278" s="45"/>
      <c r="C278" s="46"/>
    </row>
    <row r="279" spans="2:3">
      <c r="B279" s="45"/>
      <c r="C279" s="46"/>
    </row>
    <row r="280" spans="2:3">
      <c r="B280" s="45"/>
    </row>
    <row r="281" spans="2:3">
      <c r="B281" s="45"/>
    </row>
  </sheetData>
  <sheetProtection formatCells="0" formatColumns="0" formatRows="0" insertColumns="0" insertRows="0" insertHyperlinks="0" deleteColumns="0" deleteRows="0" sort="0" autoFilter="0" pivotTables="0"/>
  <mergeCells count="24">
    <mergeCell ref="B53:B64"/>
    <mergeCell ref="B65:B76"/>
    <mergeCell ref="B77:B88"/>
    <mergeCell ref="B6:B16"/>
    <mergeCell ref="B17:B28"/>
    <mergeCell ref="B29:B40"/>
    <mergeCell ref="B41:B52"/>
    <mergeCell ref="X3:Y3"/>
    <mergeCell ref="B1:Y1"/>
    <mergeCell ref="B2:Y2"/>
    <mergeCell ref="B4:C5"/>
    <mergeCell ref="D4:X4"/>
    <mergeCell ref="Y4:Y5"/>
    <mergeCell ref="B209:B216"/>
    <mergeCell ref="B89:B100"/>
    <mergeCell ref="B161:B172"/>
    <mergeCell ref="B113:B124"/>
    <mergeCell ref="B125:B136"/>
    <mergeCell ref="B137:B148"/>
    <mergeCell ref="B149:B160"/>
    <mergeCell ref="B185:B192"/>
    <mergeCell ref="B173:B184"/>
    <mergeCell ref="B101:B112"/>
    <mergeCell ref="B197:B204"/>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2"/>
  <sheetViews>
    <sheetView showGridLines="0" topLeftCell="A17" zoomScale="85" zoomScaleNormal="85" workbookViewId="0">
      <selection activeCell="R39" sqref="R39"/>
    </sheetView>
  </sheetViews>
  <sheetFormatPr defaultRowHeight="14.5"/>
  <cols>
    <col min="1" max="1" width="24.1796875" style="73" customWidth="1"/>
    <col min="2" max="12" width="7.1796875" style="73" customWidth="1"/>
    <col min="13" max="13" width="7.81640625" style="73" bestFit="1" customWidth="1"/>
    <col min="14" max="205" width="9.1796875" style="73"/>
    <col min="206" max="206" width="18.7265625" style="73" customWidth="1"/>
    <col min="207" max="207" width="28.7265625" style="73" bestFit="1" customWidth="1"/>
    <col min="208" max="208" width="24.54296875" style="73" bestFit="1" customWidth="1"/>
    <col min="209" max="209" width="17.81640625" style="73" bestFit="1" customWidth="1"/>
    <col min="210" max="210" width="5" style="73" bestFit="1" customWidth="1"/>
    <col min="211" max="268" width="12.1796875" style="73" bestFit="1" customWidth="1"/>
    <col min="269" max="461" width="9.1796875" style="73"/>
    <col min="462" max="462" width="18.7265625" style="73" customWidth="1"/>
    <col min="463" max="463" width="28.7265625" style="73" bestFit="1" customWidth="1"/>
    <col min="464" max="464" width="24.54296875" style="73" bestFit="1" customWidth="1"/>
    <col min="465" max="465" width="17.81640625" style="73" bestFit="1" customWidth="1"/>
    <col min="466" max="466" width="5" style="73" bestFit="1" customWidth="1"/>
    <col min="467" max="524" width="12.1796875" style="73" bestFit="1" customWidth="1"/>
    <col min="525" max="717" width="9.1796875" style="73"/>
    <col min="718" max="718" width="18.7265625" style="73" customWidth="1"/>
    <col min="719" max="719" width="28.7265625" style="73" bestFit="1" customWidth="1"/>
    <col min="720" max="720" width="24.54296875" style="73" bestFit="1" customWidth="1"/>
    <col min="721" max="721" width="17.81640625" style="73" bestFit="1" customWidth="1"/>
    <col min="722" max="722" width="5" style="73" bestFit="1" customWidth="1"/>
    <col min="723" max="780" width="12.1796875" style="73" bestFit="1" customWidth="1"/>
    <col min="781" max="973" width="9.1796875" style="73"/>
    <col min="974" max="974" width="18.7265625" style="73" customWidth="1"/>
    <col min="975" max="975" width="28.7265625" style="73" bestFit="1" customWidth="1"/>
    <col min="976" max="976" width="24.54296875" style="73" bestFit="1" customWidth="1"/>
    <col min="977" max="977" width="17.81640625" style="73" bestFit="1" customWidth="1"/>
    <col min="978" max="978" width="5" style="73" bestFit="1" customWidth="1"/>
    <col min="979" max="1036" width="12.1796875" style="73" bestFit="1" customWidth="1"/>
    <col min="1037" max="1229" width="9.1796875" style="73"/>
    <col min="1230" max="1230" width="18.7265625" style="73" customWidth="1"/>
    <col min="1231" max="1231" width="28.7265625" style="73" bestFit="1" customWidth="1"/>
    <col min="1232" max="1232" width="24.54296875" style="73" bestFit="1" customWidth="1"/>
    <col min="1233" max="1233" width="17.81640625" style="73" bestFit="1" customWidth="1"/>
    <col min="1234" max="1234" width="5" style="73" bestFit="1" customWidth="1"/>
    <col min="1235" max="1292" width="12.1796875" style="73" bestFit="1" customWidth="1"/>
    <col min="1293" max="1485" width="9.1796875" style="73"/>
    <col min="1486" max="1486" width="18.7265625" style="73" customWidth="1"/>
    <col min="1487" max="1487" width="28.7265625" style="73" bestFit="1" customWidth="1"/>
    <col min="1488" max="1488" width="24.54296875" style="73" bestFit="1" customWidth="1"/>
    <col min="1489" max="1489" width="17.81640625" style="73" bestFit="1" customWidth="1"/>
    <col min="1490" max="1490" width="5" style="73" bestFit="1" customWidth="1"/>
    <col min="1491" max="1548" width="12.1796875" style="73" bestFit="1" customWidth="1"/>
    <col min="1549" max="1741" width="9.1796875" style="73"/>
    <col min="1742" max="1742" width="18.7265625" style="73" customWidth="1"/>
    <col min="1743" max="1743" width="28.7265625" style="73" bestFit="1" customWidth="1"/>
    <col min="1744" max="1744" width="24.54296875" style="73" bestFit="1" customWidth="1"/>
    <col min="1745" max="1745" width="17.81640625" style="73" bestFit="1" customWidth="1"/>
    <col min="1746" max="1746" width="5" style="73" bestFit="1" customWidth="1"/>
    <col min="1747" max="1804" width="12.1796875" style="73" bestFit="1" customWidth="1"/>
    <col min="1805" max="1997" width="9.1796875" style="73"/>
    <col min="1998" max="1998" width="18.7265625" style="73" customWidth="1"/>
    <col min="1999" max="1999" width="28.7265625" style="73" bestFit="1" customWidth="1"/>
    <col min="2000" max="2000" width="24.54296875" style="73" bestFit="1" customWidth="1"/>
    <col min="2001" max="2001" width="17.81640625" style="73" bestFit="1" customWidth="1"/>
    <col min="2002" max="2002" width="5" style="73" bestFit="1" customWidth="1"/>
    <col min="2003" max="2060" width="12.1796875" style="73" bestFit="1" customWidth="1"/>
    <col min="2061" max="2253" width="9.1796875" style="73"/>
    <col min="2254" max="2254" width="18.7265625" style="73" customWidth="1"/>
    <col min="2255" max="2255" width="28.7265625" style="73" bestFit="1" customWidth="1"/>
    <col min="2256" max="2256" width="24.54296875" style="73" bestFit="1" customWidth="1"/>
    <col min="2257" max="2257" width="17.81640625" style="73" bestFit="1" customWidth="1"/>
    <col min="2258" max="2258" width="5" style="73" bestFit="1" customWidth="1"/>
    <col min="2259" max="2316" width="12.1796875" style="73" bestFit="1" customWidth="1"/>
    <col min="2317" max="2509" width="9.1796875" style="73"/>
    <col min="2510" max="2510" width="18.7265625" style="73" customWidth="1"/>
    <col min="2511" max="2511" width="28.7265625" style="73" bestFit="1" customWidth="1"/>
    <col min="2512" max="2512" width="24.54296875" style="73" bestFit="1" customWidth="1"/>
    <col min="2513" max="2513" width="17.81640625" style="73" bestFit="1" customWidth="1"/>
    <col min="2514" max="2514" width="5" style="73" bestFit="1" customWidth="1"/>
    <col min="2515" max="2572" width="12.1796875" style="73" bestFit="1" customWidth="1"/>
    <col min="2573" max="2765" width="9.1796875" style="73"/>
    <col min="2766" max="2766" width="18.7265625" style="73" customWidth="1"/>
    <col min="2767" max="2767" width="28.7265625" style="73" bestFit="1" customWidth="1"/>
    <col min="2768" max="2768" width="24.54296875" style="73" bestFit="1" customWidth="1"/>
    <col min="2769" max="2769" width="17.81640625" style="73" bestFit="1" customWidth="1"/>
    <col min="2770" max="2770" width="5" style="73" bestFit="1" customWidth="1"/>
    <col min="2771" max="2828" width="12.1796875" style="73" bestFit="1" customWidth="1"/>
    <col min="2829" max="3021" width="9.1796875" style="73"/>
    <col min="3022" max="3022" width="18.7265625" style="73" customWidth="1"/>
    <col min="3023" max="3023" width="28.7265625" style="73" bestFit="1" customWidth="1"/>
    <col min="3024" max="3024" width="24.54296875" style="73" bestFit="1" customWidth="1"/>
    <col min="3025" max="3025" width="17.81640625" style="73" bestFit="1" customWidth="1"/>
    <col min="3026" max="3026" width="5" style="73" bestFit="1" customWidth="1"/>
    <col min="3027" max="3084" width="12.1796875" style="73" bestFit="1" customWidth="1"/>
    <col min="3085" max="3277" width="9.1796875" style="73"/>
    <col min="3278" max="3278" width="18.7265625" style="73" customWidth="1"/>
    <col min="3279" max="3279" width="28.7265625" style="73" bestFit="1" customWidth="1"/>
    <col min="3280" max="3280" width="24.54296875" style="73" bestFit="1" customWidth="1"/>
    <col min="3281" max="3281" width="17.81640625" style="73" bestFit="1" customWidth="1"/>
    <col min="3282" max="3282" width="5" style="73" bestFit="1" customWidth="1"/>
    <col min="3283" max="3340" width="12.1796875" style="73" bestFit="1" customWidth="1"/>
    <col min="3341" max="3533" width="9.1796875" style="73"/>
    <col min="3534" max="3534" width="18.7265625" style="73" customWidth="1"/>
    <col min="3535" max="3535" width="28.7265625" style="73" bestFit="1" customWidth="1"/>
    <col min="3536" max="3536" width="24.54296875" style="73" bestFit="1" customWidth="1"/>
    <col min="3537" max="3537" width="17.81640625" style="73" bestFit="1" customWidth="1"/>
    <col min="3538" max="3538" width="5" style="73" bestFit="1" customWidth="1"/>
    <col min="3539" max="3596" width="12.1796875" style="73" bestFit="1" customWidth="1"/>
    <col min="3597" max="3789" width="9.1796875" style="73"/>
    <col min="3790" max="3790" width="18.7265625" style="73" customWidth="1"/>
    <col min="3791" max="3791" width="28.7265625" style="73" bestFit="1" customWidth="1"/>
    <col min="3792" max="3792" width="24.54296875" style="73" bestFit="1" customWidth="1"/>
    <col min="3793" max="3793" width="17.81640625" style="73" bestFit="1" customWidth="1"/>
    <col min="3794" max="3794" width="5" style="73" bestFit="1" customWidth="1"/>
    <col min="3795" max="3852" width="12.1796875" style="73" bestFit="1" customWidth="1"/>
    <col min="3853" max="4045" width="9.1796875" style="73"/>
    <col min="4046" max="4046" width="18.7265625" style="73" customWidth="1"/>
    <col min="4047" max="4047" width="28.7265625" style="73" bestFit="1" customWidth="1"/>
    <col min="4048" max="4048" width="24.54296875" style="73" bestFit="1" customWidth="1"/>
    <col min="4049" max="4049" width="17.81640625" style="73" bestFit="1" customWidth="1"/>
    <col min="4050" max="4050" width="5" style="73" bestFit="1" customWidth="1"/>
    <col min="4051" max="4108" width="12.1796875" style="73" bestFit="1" customWidth="1"/>
    <col min="4109" max="4301" width="9.1796875" style="73"/>
    <col min="4302" max="4302" width="18.7265625" style="73" customWidth="1"/>
    <col min="4303" max="4303" width="28.7265625" style="73" bestFit="1" customWidth="1"/>
    <col min="4304" max="4304" width="24.54296875" style="73" bestFit="1" customWidth="1"/>
    <col min="4305" max="4305" width="17.81640625" style="73" bestFit="1" customWidth="1"/>
    <col min="4306" max="4306" width="5" style="73" bestFit="1" customWidth="1"/>
    <col min="4307" max="4364" width="12.1796875" style="73" bestFit="1" customWidth="1"/>
    <col min="4365" max="4557" width="9.1796875" style="73"/>
    <col min="4558" max="4558" width="18.7265625" style="73" customWidth="1"/>
    <col min="4559" max="4559" width="28.7265625" style="73" bestFit="1" customWidth="1"/>
    <col min="4560" max="4560" width="24.54296875" style="73" bestFit="1" customWidth="1"/>
    <col min="4561" max="4561" width="17.81640625" style="73" bestFit="1" customWidth="1"/>
    <col min="4562" max="4562" width="5" style="73" bestFit="1" customWidth="1"/>
    <col min="4563" max="4620" width="12.1796875" style="73" bestFit="1" customWidth="1"/>
    <col min="4621" max="4813" width="9.1796875" style="73"/>
    <col min="4814" max="4814" width="18.7265625" style="73" customWidth="1"/>
    <col min="4815" max="4815" width="28.7265625" style="73" bestFit="1" customWidth="1"/>
    <col min="4816" max="4816" width="24.54296875" style="73" bestFit="1" customWidth="1"/>
    <col min="4817" max="4817" width="17.81640625" style="73" bestFit="1" customWidth="1"/>
    <col min="4818" max="4818" width="5" style="73" bestFit="1" customWidth="1"/>
    <col min="4819" max="4876" width="12.1796875" style="73" bestFit="1" customWidth="1"/>
    <col min="4877" max="5069" width="9.1796875" style="73"/>
    <col min="5070" max="5070" width="18.7265625" style="73" customWidth="1"/>
    <col min="5071" max="5071" width="28.7265625" style="73" bestFit="1" customWidth="1"/>
    <col min="5072" max="5072" width="24.54296875" style="73" bestFit="1" customWidth="1"/>
    <col min="5073" max="5073" width="17.81640625" style="73" bestFit="1" customWidth="1"/>
    <col min="5074" max="5074" width="5" style="73" bestFit="1" customWidth="1"/>
    <col min="5075" max="5132" width="12.1796875" style="73" bestFit="1" customWidth="1"/>
    <col min="5133" max="5325" width="9.1796875" style="73"/>
    <col min="5326" max="5326" width="18.7265625" style="73" customWidth="1"/>
    <col min="5327" max="5327" width="28.7265625" style="73" bestFit="1" customWidth="1"/>
    <col min="5328" max="5328" width="24.54296875" style="73" bestFit="1" customWidth="1"/>
    <col min="5329" max="5329" width="17.81640625" style="73" bestFit="1" customWidth="1"/>
    <col min="5330" max="5330" width="5" style="73" bestFit="1" customWidth="1"/>
    <col min="5331" max="5388" width="12.1796875" style="73" bestFit="1" customWidth="1"/>
    <col min="5389" max="5581" width="9.1796875" style="73"/>
    <col min="5582" max="5582" width="18.7265625" style="73" customWidth="1"/>
    <col min="5583" max="5583" width="28.7265625" style="73" bestFit="1" customWidth="1"/>
    <col min="5584" max="5584" width="24.54296875" style="73" bestFit="1" customWidth="1"/>
    <col min="5585" max="5585" width="17.81640625" style="73" bestFit="1" customWidth="1"/>
    <col min="5586" max="5586" width="5" style="73" bestFit="1" customWidth="1"/>
    <col min="5587" max="5644" width="12.1796875" style="73" bestFit="1" customWidth="1"/>
    <col min="5645" max="5837" width="9.1796875" style="73"/>
    <col min="5838" max="5838" width="18.7265625" style="73" customWidth="1"/>
    <col min="5839" max="5839" width="28.7265625" style="73" bestFit="1" customWidth="1"/>
    <col min="5840" max="5840" width="24.54296875" style="73" bestFit="1" customWidth="1"/>
    <col min="5841" max="5841" width="17.81640625" style="73" bestFit="1" customWidth="1"/>
    <col min="5842" max="5842" width="5" style="73" bestFit="1" customWidth="1"/>
    <col min="5843" max="5900" width="12.1796875" style="73" bestFit="1" customWidth="1"/>
    <col min="5901" max="6093" width="9.1796875" style="73"/>
    <col min="6094" max="6094" width="18.7265625" style="73" customWidth="1"/>
    <col min="6095" max="6095" width="28.7265625" style="73" bestFit="1" customWidth="1"/>
    <col min="6096" max="6096" width="24.54296875" style="73" bestFit="1" customWidth="1"/>
    <col min="6097" max="6097" width="17.81640625" style="73" bestFit="1" customWidth="1"/>
    <col min="6098" max="6098" width="5" style="73" bestFit="1" customWidth="1"/>
    <col min="6099" max="6156" width="12.1796875" style="73" bestFit="1" customWidth="1"/>
    <col min="6157" max="6349" width="9.1796875" style="73"/>
    <col min="6350" max="6350" width="18.7265625" style="73" customWidth="1"/>
    <col min="6351" max="6351" width="28.7265625" style="73" bestFit="1" customWidth="1"/>
    <col min="6352" max="6352" width="24.54296875" style="73" bestFit="1" customWidth="1"/>
    <col min="6353" max="6353" width="17.81640625" style="73" bestFit="1" customWidth="1"/>
    <col min="6354" max="6354" width="5" style="73" bestFit="1" customWidth="1"/>
    <col min="6355" max="6412" width="12.1796875" style="73" bestFit="1" customWidth="1"/>
    <col min="6413" max="6605" width="9.1796875" style="73"/>
    <col min="6606" max="6606" width="18.7265625" style="73" customWidth="1"/>
    <col min="6607" max="6607" width="28.7265625" style="73" bestFit="1" customWidth="1"/>
    <col min="6608" max="6608" width="24.54296875" style="73" bestFit="1" customWidth="1"/>
    <col min="6609" max="6609" width="17.81640625" style="73" bestFit="1" customWidth="1"/>
    <col min="6610" max="6610" width="5" style="73" bestFit="1" customWidth="1"/>
    <col min="6611" max="6668" width="12.1796875" style="73" bestFit="1" customWidth="1"/>
    <col min="6669" max="6861" width="9.1796875" style="73"/>
    <col min="6862" max="6862" width="18.7265625" style="73" customWidth="1"/>
    <col min="6863" max="6863" width="28.7265625" style="73" bestFit="1" customWidth="1"/>
    <col min="6864" max="6864" width="24.54296875" style="73" bestFit="1" customWidth="1"/>
    <col min="6865" max="6865" width="17.81640625" style="73" bestFit="1" customWidth="1"/>
    <col min="6866" max="6866" width="5" style="73" bestFit="1" customWidth="1"/>
    <col min="6867" max="6924" width="12.1796875" style="73" bestFit="1" customWidth="1"/>
    <col min="6925" max="7117" width="9.1796875" style="73"/>
    <col min="7118" max="7118" width="18.7265625" style="73" customWidth="1"/>
    <col min="7119" max="7119" width="28.7265625" style="73" bestFit="1" customWidth="1"/>
    <col min="7120" max="7120" width="24.54296875" style="73" bestFit="1" customWidth="1"/>
    <col min="7121" max="7121" width="17.81640625" style="73" bestFit="1" customWidth="1"/>
    <col min="7122" max="7122" width="5" style="73" bestFit="1" customWidth="1"/>
    <col min="7123" max="7180" width="12.1796875" style="73" bestFit="1" customWidth="1"/>
    <col min="7181" max="7373" width="9.1796875" style="73"/>
    <col min="7374" max="7374" width="18.7265625" style="73" customWidth="1"/>
    <col min="7375" max="7375" width="28.7265625" style="73" bestFit="1" customWidth="1"/>
    <col min="7376" max="7376" width="24.54296875" style="73" bestFit="1" customWidth="1"/>
    <col min="7377" max="7377" width="17.81640625" style="73" bestFit="1" customWidth="1"/>
    <col min="7378" max="7378" width="5" style="73" bestFit="1" customWidth="1"/>
    <col min="7379" max="7436" width="12.1796875" style="73" bestFit="1" customWidth="1"/>
    <col min="7437" max="7629" width="9.1796875" style="73"/>
    <col min="7630" max="7630" width="18.7265625" style="73" customWidth="1"/>
    <col min="7631" max="7631" width="28.7265625" style="73" bestFit="1" customWidth="1"/>
    <col min="7632" max="7632" width="24.54296875" style="73" bestFit="1" customWidth="1"/>
    <col min="7633" max="7633" width="17.81640625" style="73" bestFit="1" customWidth="1"/>
    <col min="7634" max="7634" width="5" style="73" bestFit="1" customWidth="1"/>
    <col min="7635" max="7692" width="12.1796875" style="73" bestFit="1" customWidth="1"/>
    <col min="7693" max="7885" width="9.1796875" style="73"/>
    <col min="7886" max="7886" width="18.7265625" style="73" customWidth="1"/>
    <col min="7887" max="7887" width="28.7265625" style="73" bestFit="1" customWidth="1"/>
    <col min="7888" max="7888" width="24.54296875" style="73" bestFit="1" customWidth="1"/>
    <col min="7889" max="7889" width="17.81640625" style="73" bestFit="1" customWidth="1"/>
    <col min="7890" max="7890" width="5" style="73" bestFit="1" customWidth="1"/>
    <col min="7891" max="7948" width="12.1796875" style="73" bestFit="1" customWidth="1"/>
    <col min="7949" max="8141" width="9.1796875" style="73"/>
    <col min="8142" max="8142" width="18.7265625" style="73" customWidth="1"/>
    <col min="8143" max="8143" width="28.7265625" style="73" bestFit="1" customWidth="1"/>
    <col min="8144" max="8144" width="24.54296875" style="73" bestFit="1" customWidth="1"/>
    <col min="8145" max="8145" width="17.81640625" style="73" bestFit="1" customWidth="1"/>
    <col min="8146" max="8146" width="5" style="73" bestFit="1" customWidth="1"/>
    <col min="8147" max="8204" width="12.1796875" style="73" bestFit="1" customWidth="1"/>
    <col min="8205" max="8397" width="9.1796875" style="73"/>
    <col min="8398" max="8398" width="18.7265625" style="73" customWidth="1"/>
    <col min="8399" max="8399" width="28.7265625" style="73" bestFit="1" customWidth="1"/>
    <col min="8400" max="8400" width="24.54296875" style="73" bestFit="1" customWidth="1"/>
    <col min="8401" max="8401" width="17.81640625" style="73" bestFit="1" customWidth="1"/>
    <col min="8402" max="8402" width="5" style="73" bestFit="1" customWidth="1"/>
    <col min="8403" max="8460" width="12.1796875" style="73" bestFit="1" customWidth="1"/>
    <col min="8461" max="8653" width="9.1796875" style="73"/>
    <col min="8654" max="8654" width="18.7265625" style="73" customWidth="1"/>
    <col min="8655" max="8655" width="28.7265625" style="73" bestFit="1" customWidth="1"/>
    <col min="8656" max="8656" width="24.54296875" style="73" bestFit="1" customWidth="1"/>
    <col min="8657" max="8657" width="17.81640625" style="73" bestFit="1" customWidth="1"/>
    <col min="8658" max="8658" width="5" style="73" bestFit="1" customWidth="1"/>
    <col min="8659" max="8716" width="12.1796875" style="73" bestFit="1" customWidth="1"/>
    <col min="8717" max="8909" width="9.1796875" style="73"/>
    <col min="8910" max="8910" width="18.7265625" style="73" customWidth="1"/>
    <col min="8911" max="8911" width="28.7265625" style="73" bestFit="1" customWidth="1"/>
    <col min="8912" max="8912" width="24.54296875" style="73" bestFit="1" customWidth="1"/>
    <col min="8913" max="8913" width="17.81640625" style="73" bestFit="1" customWidth="1"/>
    <col min="8914" max="8914" width="5" style="73" bestFit="1" customWidth="1"/>
    <col min="8915" max="8972" width="12.1796875" style="73" bestFit="1" customWidth="1"/>
    <col min="8973" max="9165" width="9.1796875" style="73"/>
    <col min="9166" max="9166" width="18.7265625" style="73" customWidth="1"/>
    <col min="9167" max="9167" width="28.7265625" style="73" bestFit="1" customWidth="1"/>
    <col min="9168" max="9168" width="24.54296875" style="73" bestFit="1" customWidth="1"/>
    <col min="9169" max="9169" width="17.81640625" style="73" bestFit="1" customWidth="1"/>
    <col min="9170" max="9170" width="5" style="73" bestFit="1" customWidth="1"/>
    <col min="9171" max="9228" width="12.1796875" style="73" bestFit="1" customWidth="1"/>
    <col min="9229" max="9421" width="9.1796875" style="73"/>
    <col min="9422" max="9422" width="18.7265625" style="73" customWidth="1"/>
    <col min="9423" max="9423" width="28.7265625" style="73" bestFit="1" customWidth="1"/>
    <col min="9424" max="9424" width="24.54296875" style="73" bestFit="1" customWidth="1"/>
    <col min="9425" max="9425" width="17.81640625" style="73" bestFit="1" customWidth="1"/>
    <col min="9426" max="9426" width="5" style="73" bestFit="1" customWidth="1"/>
    <col min="9427" max="9484" width="12.1796875" style="73" bestFit="1" customWidth="1"/>
    <col min="9485" max="9677" width="9.1796875" style="73"/>
    <col min="9678" max="9678" width="18.7265625" style="73" customWidth="1"/>
    <col min="9679" max="9679" width="28.7265625" style="73" bestFit="1" customWidth="1"/>
    <col min="9680" max="9680" width="24.54296875" style="73" bestFit="1" customWidth="1"/>
    <col min="9681" max="9681" width="17.81640625" style="73" bestFit="1" customWidth="1"/>
    <col min="9682" max="9682" width="5" style="73" bestFit="1" customWidth="1"/>
    <col min="9683" max="9740" width="12.1796875" style="73" bestFit="1" customWidth="1"/>
    <col min="9741" max="9933" width="9.1796875" style="73"/>
    <col min="9934" max="9934" width="18.7265625" style="73" customWidth="1"/>
    <col min="9935" max="9935" width="28.7265625" style="73" bestFit="1" customWidth="1"/>
    <col min="9936" max="9936" width="24.54296875" style="73" bestFit="1" customWidth="1"/>
    <col min="9937" max="9937" width="17.81640625" style="73" bestFit="1" customWidth="1"/>
    <col min="9938" max="9938" width="5" style="73" bestFit="1" customWidth="1"/>
    <col min="9939" max="9996" width="12.1796875" style="73" bestFit="1" customWidth="1"/>
    <col min="9997" max="10189" width="9.1796875" style="73"/>
    <col min="10190" max="10190" width="18.7265625" style="73" customWidth="1"/>
    <col min="10191" max="10191" width="28.7265625" style="73" bestFit="1" customWidth="1"/>
    <col min="10192" max="10192" width="24.54296875" style="73" bestFit="1" customWidth="1"/>
    <col min="10193" max="10193" width="17.81640625" style="73" bestFit="1" customWidth="1"/>
    <col min="10194" max="10194" width="5" style="73" bestFit="1" customWidth="1"/>
    <col min="10195" max="10252" width="12.1796875" style="73" bestFit="1" customWidth="1"/>
    <col min="10253" max="10445" width="9.1796875" style="73"/>
    <col min="10446" max="10446" width="18.7265625" style="73" customWidth="1"/>
    <col min="10447" max="10447" width="28.7265625" style="73" bestFit="1" customWidth="1"/>
    <col min="10448" max="10448" width="24.54296875" style="73" bestFit="1" customWidth="1"/>
    <col min="10449" max="10449" width="17.81640625" style="73" bestFit="1" customWidth="1"/>
    <col min="10450" max="10450" width="5" style="73" bestFit="1" customWidth="1"/>
    <col min="10451" max="10508" width="12.1796875" style="73" bestFit="1" customWidth="1"/>
    <col min="10509" max="10701" width="9.1796875" style="73"/>
    <col min="10702" max="10702" width="18.7265625" style="73" customWidth="1"/>
    <col min="10703" max="10703" width="28.7265625" style="73" bestFit="1" customWidth="1"/>
    <col min="10704" max="10704" width="24.54296875" style="73" bestFit="1" customWidth="1"/>
    <col min="10705" max="10705" width="17.81640625" style="73" bestFit="1" customWidth="1"/>
    <col min="10706" max="10706" width="5" style="73" bestFit="1" customWidth="1"/>
    <col min="10707" max="10764" width="12.1796875" style="73" bestFit="1" customWidth="1"/>
    <col min="10765" max="10957" width="9.1796875" style="73"/>
    <col min="10958" max="10958" width="18.7265625" style="73" customWidth="1"/>
    <col min="10959" max="10959" width="28.7265625" style="73" bestFit="1" customWidth="1"/>
    <col min="10960" max="10960" width="24.54296875" style="73" bestFit="1" customWidth="1"/>
    <col min="10961" max="10961" width="17.81640625" style="73" bestFit="1" customWidth="1"/>
    <col min="10962" max="10962" width="5" style="73" bestFit="1" customWidth="1"/>
    <col min="10963" max="11020" width="12.1796875" style="73" bestFit="1" customWidth="1"/>
    <col min="11021" max="11213" width="9.1796875" style="73"/>
    <col min="11214" max="11214" width="18.7265625" style="73" customWidth="1"/>
    <col min="11215" max="11215" width="28.7265625" style="73" bestFit="1" customWidth="1"/>
    <col min="11216" max="11216" width="24.54296875" style="73" bestFit="1" customWidth="1"/>
    <col min="11217" max="11217" width="17.81640625" style="73" bestFit="1" customWidth="1"/>
    <col min="11218" max="11218" width="5" style="73" bestFit="1" customWidth="1"/>
    <col min="11219" max="11276" width="12.1796875" style="73" bestFit="1" customWidth="1"/>
    <col min="11277" max="11469" width="9.1796875" style="73"/>
    <col min="11470" max="11470" width="18.7265625" style="73" customWidth="1"/>
    <col min="11471" max="11471" width="28.7265625" style="73" bestFit="1" customWidth="1"/>
    <col min="11472" max="11472" width="24.54296875" style="73" bestFit="1" customWidth="1"/>
    <col min="11473" max="11473" width="17.81640625" style="73" bestFit="1" customWidth="1"/>
    <col min="11474" max="11474" width="5" style="73" bestFit="1" customWidth="1"/>
    <col min="11475" max="11532" width="12.1796875" style="73" bestFit="1" customWidth="1"/>
    <col min="11533" max="11725" width="9.1796875" style="73"/>
    <col min="11726" max="11726" width="18.7265625" style="73" customWidth="1"/>
    <col min="11727" max="11727" width="28.7265625" style="73" bestFit="1" customWidth="1"/>
    <col min="11728" max="11728" width="24.54296875" style="73" bestFit="1" customWidth="1"/>
    <col min="11729" max="11729" width="17.81640625" style="73" bestFit="1" customWidth="1"/>
    <col min="11730" max="11730" width="5" style="73" bestFit="1" customWidth="1"/>
    <col min="11731" max="11788" width="12.1796875" style="73" bestFit="1" customWidth="1"/>
    <col min="11789" max="11981" width="9.1796875" style="73"/>
    <col min="11982" max="11982" width="18.7265625" style="73" customWidth="1"/>
    <col min="11983" max="11983" width="28.7265625" style="73" bestFit="1" customWidth="1"/>
    <col min="11984" max="11984" width="24.54296875" style="73" bestFit="1" customWidth="1"/>
    <col min="11985" max="11985" width="17.81640625" style="73" bestFit="1" customWidth="1"/>
    <col min="11986" max="11986" width="5" style="73" bestFit="1" customWidth="1"/>
    <col min="11987" max="12044" width="12.1796875" style="73" bestFit="1" customWidth="1"/>
    <col min="12045" max="12237" width="9.1796875" style="73"/>
    <col min="12238" max="12238" width="18.7265625" style="73" customWidth="1"/>
    <col min="12239" max="12239" width="28.7265625" style="73" bestFit="1" customWidth="1"/>
    <col min="12240" max="12240" width="24.54296875" style="73" bestFit="1" customWidth="1"/>
    <col min="12241" max="12241" width="17.81640625" style="73" bestFit="1" customWidth="1"/>
    <col min="12242" max="12242" width="5" style="73" bestFit="1" customWidth="1"/>
    <col min="12243" max="12300" width="12.1796875" style="73" bestFit="1" customWidth="1"/>
    <col min="12301" max="12493" width="9.1796875" style="73"/>
    <col min="12494" max="12494" width="18.7265625" style="73" customWidth="1"/>
    <col min="12495" max="12495" width="28.7265625" style="73" bestFit="1" customWidth="1"/>
    <col min="12496" max="12496" width="24.54296875" style="73" bestFit="1" customWidth="1"/>
    <col min="12497" max="12497" width="17.81640625" style="73" bestFit="1" customWidth="1"/>
    <col min="12498" max="12498" width="5" style="73" bestFit="1" customWidth="1"/>
    <col min="12499" max="12556" width="12.1796875" style="73" bestFit="1" customWidth="1"/>
    <col min="12557" max="12749" width="9.1796875" style="73"/>
    <col min="12750" max="12750" width="18.7265625" style="73" customWidth="1"/>
    <col min="12751" max="12751" width="28.7265625" style="73" bestFit="1" customWidth="1"/>
    <col min="12752" max="12752" width="24.54296875" style="73" bestFit="1" customWidth="1"/>
    <col min="12753" max="12753" width="17.81640625" style="73" bestFit="1" customWidth="1"/>
    <col min="12754" max="12754" width="5" style="73" bestFit="1" customWidth="1"/>
    <col min="12755" max="12812" width="12.1796875" style="73" bestFit="1" customWidth="1"/>
    <col min="12813" max="13005" width="9.1796875" style="73"/>
    <col min="13006" max="13006" width="18.7265625" style="73" customWidth="1"/>
    <col min="13007" max="13007" width="28.7265625" style="73" bestFit="1" customWidth="1"/>
    <col min="13008" max="13008" width="24.54296875" style="73" bestFit="1" customWidth="1"/>
    <col min="13009" max="13009" width="17.81640625" style="73" bestFit="1" customWidth="1"/>
    <col min="13010" max="13010" width="5" style="73" bestFit="1" customWidth="1"/>
    <col min="13011" max="13068" width="12.1796875" style="73" bestFit="1" customWidth="1"/>
    <col min="13069" max="13261" width="9.1796875" style="73"/>
    <col min="13262" max="13262" width="18.7265625" style="73" customWidth="1"/>
    <col min="13263" max="13263" width="28.7265625" style="73" bestFit="1" customWidth="1"/>
    <col min="13264" max="13264" width="24.54296875" style="73" bestFit="1" customWidth="1"/>
    <col min="13265" max="13265" width="17.81640625" style="73" bestFit="1" customWidth="1"/>
    <col min="13266" max="13266" width="5" style="73" bestFit="1" customWidth="1"/>
    <col min="13267" max="13324" width="12.1796875" style="73" bestFit="1" customWidth="1"/>
    <col min="13325" max="13517" width="9.1796875" style="73"/>
    <col min="13518" max="13518" width="18.7265625" style="73" customWidth="1"/>
    <col min="13519" max="13519" width="28.7265625" style="73" bestFit="1" customWidth="1"/>
    <col min="13520" max="13520" width="24.54296875" style="73" bestFit="1" customWidth="1"/>
    <col min="13521" max="13521" width="17.81640625" style="73" bestFit="1" customWidth="1"/>
    <col min="13522" max="13522" width="5" style="73" bestFit="1" customWidth="1"/>
    <col min="13523" max="13580" width="12.1796875" style="73" bestFit="1" customWidth="1"/>
    <col min="13581" max="13773" width="9.1796875" style="73"/>
    <col min="13774" max="13774" width="18.7265625" style="73" customWidth="1"/>
    <col min="13775" max="13775" width="28.7265625" style="73" bestFit="1" customWidth="1"/>
    <col min="13776" max="13776" width="24.54296875" style="73" bestFit="1" customWidth="1"/>
    <col min="13777" max="13777" width="17.81640625" style="73" bestFit="1" customWidth="1"/>
    <col min="13778" max="13778" width="5" style="73" bestFit="1" customWidth="1"/>
    <col min="13779" max="13836" width="12.1796875" style="73" bestFit="1" customWidth="1"/>
    <col min="13837" max="14029" width="9.1796875" style="73"/>
    <col min="14030" max="14030" width="18.7265625" style="73" customWidth="1"/>
    <col min="14031" max="14031" width="28.7265625" style="73" bestFit="1" customWidth="1"/>
    <col min="14032" max="14032" width="24.54296875" style="73" bestFit="1" customWidth="1"/>
    <col min="14033" max="14033" width="17.81640625" style="73" bestFit="1" customWidth="1"/>
    <col min="14034" max="14034" width="5" style="73" bestFit="1" customWidth="1"/>
    <col min="14035" max="14092" width="12.1796875" style="73" bestFit="1" customWidth="1"/>
    <col min="14093" max="14285" width="9.1796875" style="73"/>
    <col min="14286" max="14286" width="18.7265625" style="73" customWidth="1"/>
    <col min="14287" max="14287" width="28.7265625" style="73" bestFit="1" customWidth="1"/>
    <col min="14288" max="14288" width="24.54296875" style="73" bestFit="1" customWidth="1"/>
    <col min="14289" max="14289" width="17.81640625" style="73" bestFit="1" customWidth="1"/>
    <col min="14290" max="14290" width="5" style="73" bestFit="1" customWidth="1"/>
    <col min="14291" max="14348" width="12.1796875" style="73" bestFit="1" customWidth="1"/>
    <col min="14349" max="14541" width="9.1796875" style="73"/>
    <col min="14542" max="14542" width="18.7265625" style="73" customWidth="1"/>
    <col min="14543" max="14543" width="28.7265625" style="73" bestFit="1" customWidth="1"/>
    <col min="14544" max="14544" width="24.54296875" style="73" bestFit="1" customWidth="1"/>
    <col min="14545" max="14545" width="17.81640625" style="73" bestFit="1" customWidth="1"/>
    <col min="14546" max="14546" width="5" style="73" bestFit="1" customWidth="1"/>
    <col min="14547" max="14604" width="12.1796875" style="73" bestFit="1" customWidth="1"/>
    <col min="14605" max="14797" width="9.1796875" style="73"/>
    <col min="14798" max="14798" width="18.7265625" style="73" customWidth="1"/>
    <col min="14799" max="14799" width="28.7265625" style="73" bestFit="1" customWidth="1"/>
    <col min="14800" max="14800" width="24.54296875" style="73" bestFit="1" customWidth="1"/>
    <col min="14801" max="14801" width="17.81640625" style="73" bestFit="1" customWidth="1"/>
    <col min="14802" max="14802" width="5" style="73" bestFit="1" customWidth="1"/>
    <col min="14803" max="14860" width="12.1796875" style="73" bestFit="1" customWidth="1"/>
    <col min="14861" max="15053" width="9.1796875" style="73"/>
    <col min="15054" max="15054" width="18.7265625" style="73" customWidth="1"/>
    <col min="15055" max="15055" width="28.7265625" style="73" bestFit="1" customWidth="1"/>
    <col min="15056" max="15056" width="24.54296875" style="73" bestFit="1" customWidth="1"/>
    <col min="15057" max="15057" width="17.81640625" style="73" bestFit="1" customWidth="1"/>
    <col min="15058" max="15058" width="5" style="73" bestFit="1" customWidth="1"/>
    <col min="15059" max="15116" width="12.1796875" style="73" bestFit="1" customWidth="1"/>
    <col min="15117" max="15309" width="9.1796875" style="73"/>
    <col min="15310" max="15310" width="18.7265625" style="73" customWidth="1"/>
    <col min="15311" max="15311" width="28.7265625" style="73" bestFit="1" customWidth="1"/>
    <col min="15312" max="15312" width="24.54296875" style="73" bestFit="1" customWidth="1"/>
    <col min="15313" max="15313" width="17.81640625" style="73" bestFit="1" customWidth="1"/>
    <col min="15314" max="15314" width="5" style="73" bestFit="1" customWidth="1"/>
    <col min="15315" max="15372" width="12.1796875" style="73" bestFit="1" customWidth="1"/>
    <col min="15373" max="15565" width="9.1796875" style="73"/>
    <col min="15566" max="15566" width="18.7265625" style="73" customWidth="1"/>
    <col min="15567" max="15567" width="28.7265625" style="73" bestFit="1" customWidth="1"/>
    <col min="15568" max="15568" width="24.54296875" style="73" bestFit="1" customWidth="1"/>
    <col min="15569" max="15569" width="17.81640625" style="73" bestFit="1" customWidth="1"/>
    <col min="15570" max="15570" width="5" style="73" bestFit="1" customWidth="1"/>
    <col min="15571" max="15628" width="12.1796875" style="73" bestFit="1" customWidth="1"/>
    <col min="15629" max="15821" width="9.1796875" style="73"/>
    <col min="15822" max="15822" width="18.7265625" style="73" customWidth="1"/>
    <col min="15823" max="15823" width="28.7265625" style="73" bestFit="1" customWidth="1"/>
    <col min="15824" max="15824" width="24.54296875" style="73" bestFit="1" customWidth="1"/>
    <col min="15825" max="15825" width="17.81640625" style="73" bestFit="1" customWidth="1"/>
    <col min="15826" max="15826" width="5" style="73" bestFit="1" customWidth="1"/>
    <col min="15827" max="15884" width="12.1796875" style="73" bestFit="1" customWidth="1"/>
    <col min="15885" max="16077" width="9.1796875" style="73"/>
    <col min="16078" max="16078" width="18.7265625" style="73" customWidth="1"/>
    <col min="16079" max="16079" width="28.7265625" style="73" bestFit="1" customWidth="1"/>
    <col min="16080" max="16080" width="24.54296875" style="73" bestFit="1" customWidth="1"/>
    <col min="16081" max="16081" width="17.81640625" style="73" bestFit="1" customWidth="1"/>
    <col min="16082" max="16082" width="5" style="73" bestFit="1" customWidth="1"/>
    <col min="16083" max="16140" width="12.1796875" style="73" bestFit="1" customWidth="1"/>
    <col min="16141" max="16384" width="9.1796875" style="73"/>
  </cols>
  <sheetData>
    <row r="1" spans="1:13">
      <c r="A1" s="99" t="str">
        <f>Macro!D169</f>
        <v>Preço Petróleo</v>
      </c>
    </row>
    <row r="4" spans="1:13" ht="31">
      <c r="A4" s="236" t="str">
        <f>Macro!D170</f>
        <v>Petróleo Bruto US$/Barril *</v>
      </c>
      <c r="B4" s="272">
        <v>34700</v>
      </c>
      <c r="C4" s="272">
        <v>34731</v>
      </c>
      <c r="D4" s="272">
        <v>34759</v>
      </c>
      <c r="E4" s="272">
        <v>34790</v>
      </c>
      <c r="F4" s="272">
        <v>34820</v>
      </c>
      <c r="G4" s="272">
        <v>34851</v>
      </c>
      <c r="H4" s="272">
        <v>34881</v>
      </c>
      <c r="I4" s="272">
        <v>34912</v>
      </c>
      <c r="J4" s="272">
        <v>34943</v>
      </c>
      <c r="K4" s="272">
        <v>34973</v>
      </c>
      <c r="L4" s="272">
        <v>35004</v>
      </c>
      <c r="M4" s="272">
        <v>35034</v>
      </c>
    </row>
    <row r="5" spans="1:13" ht="15.5">
      <c r="A5" s="273">
        <v>1995</v>
      </c>
      <c r="B5" s="232">
        <v>16.899999999999999</v>
      </c>
      <c r="C5" s="232">
        <v>17.420000000000002</v>
      </c>
      <c r="D5" s="232">
        <v>17.350000000000001</v>
      </c>
      <c r="E5" s="232">
        <v>18.649999999999999</v>
      </c>
      <c r="F5" s="232">
        <v>18.420000000000002</v>
      </c>
      <c r="G5" s="232">
        <v>17.36</v>
      </c>
      <c r="H5" s="232">
        <v>16.079999999999998</v>
      </c>
      <c r="I5" s="232">
        <v>16.47</v>
      </c>
      <c r="J5" s="232">
        <v>16.82</v>
      </c>
      <c r="K5" s="232">
        <v>16.12</v>
      </c>
      <c r="L5" s="232">
        <v>16.739999999999998</v>
      </c>
      <c r="M5" s="232">
        <v>17.87</v>
      </c>
    </row>
    <row r="6" spans="1:13" ht="15.5">
      <c r="A6" s="273">
        <v>1996</v>
      </c>
      <c r="B6" s="232">
        <v>17.8</v>
      </c>
      <c r="C6" s="232">
        <v>17.7</v>
      </c>
      <c r="D6" s="232">
        <v>19.399999999999999</v>
      </c>
      <c r="E6" s="232">
        <v>20.66</v>
      </c>
      <c r="F6" s="232">
        <v>19.059999999999999</v>
      </c>
      <c r="G6" s="232">
        <v>18.510000000000002</v>
      </c>
      <c r="H6" s="232">
        <v>19.59</v>
      </c>
      <c r="I6" s="232">
        <v>20.440000000000001</v>
      </c>
      <c r="J6" s="232">
        <v>22.26</v>
      </c>
      <c r="K6" s="232">
        <v>23.61</v>
      </c>
      <c r="L6" s="232">
        <v>22.39</v>
      </c>
      <c r="M6" s="232">
        <v>23.62</v>
      </c>
    </row>
    <row r="7" spans="1:13" ht="15.5">
      <c r="A7" s="273">
        <v>1997</v>
      </c>
      <c r="B7" s="232">
        <v>23.23</v>
      </c>
      <c r="C7" s="232">
        <v>20.420000000000002</v>
      </c>
      <c r="D7" s="232">
        <v>19.329999999999998</v>
      </c>
      <c r="E7" s="232">
        <v>17.88</v>
      </c>
      <c r="F7" s="232">
        <v>19.37</v>
      </c>
      <c r="G7" s="232">
        <v>17.920000000000002</v>
      </c>
      <c r="H7" s="232">
        <v>18.329999999999998</v>
      </c>
      <c r="I7" s="232">
        <v>18.7</v>
      </c>
      <c r="J7" s="232">
        <v>18.66</v>
      </c>
      <c r="K7" s="232">
        <v>20.04</v>
      </c>
      <c r="L7" s="232">
        <v>19.09</v>
      </c>
      <c r="M7" s="232">
        <v>17.09</v>
      </c>
    </row>
    <row r="8" spans="1:13" ht="15.5">
      <c r="A8" s="273">
        <v>1998</v>
      </c>
      <c r="B8" s="232">
        <v>15</v>
      </c>
      <c r="C8" s="232">
        <v>14.1</v>
      </c>
      <c r="D8" s="232">
        <v>13.12</v>
      </c>
      <c r="E8" s="232">
        <v>13.5</v>
      </c>
      <c r="F8" s="232">
        <v>14.03</v>
      </c>
      <c r="G8" s="232">
        <v>12.48</v>
      </c>
      <c r="H8" s="232">
        <v>12.7</v>
      </c>
      <c r="I8" s="232">
        <v>12.49</v>
      </c>
      <c r="J8" s="232">
        <v>13.8</v>
      </c>
      <c r="K8" s="232">
        <v>13.26</v>
      </c>
      <c r="L8" s="232">
        <v>11.88</v>
      </c>
      <c r="M8" s="232">
        <v>10.41</v>
      </c>
    </row>
    <row r="9" spans="1:13" ht="15.5">
      <c r="A9" s="273">
        <v>1999</v>
      </c>
      <c r="B9" s="232">
        <v>11.44</v>
      </c>
      <c r="C9" s="232">
        <v>10.75</v>
      </c>
      <c r="D9" s="232">
        <v>13.17</v>
      </c>
      <c r="E9" s="232">
        <v>15.87</v>
      </c>
      <c r="F9" s="232">
        <v>16.059999999999999</v>
      </c>
      <c r="G9" s="232">
        <v>16.39</v>
      </c>
      <c r="H9" s="232">
        <v>18.989999999999998</v>
      </c>
      <c r="I9" s="232">
        <v>20.27</v>
      </c>
      <c r="J9" s="232">
        <v>22.7</v>
      </c>
      <c r="K9" s="232">
        <v>21.95</v>
      </c>
      <c r="L9" s="232">
        <v>24.16</v>
      </c>
      <c r="M9" s="232">
        <v>25.1</v>
      </c>
    </row>
    <row r="10" spans="1:13" ht="15.5">
      <c r="A10" s="273">
        <v>2000</v>
      </c>
      <c r="B10" s="232">
        <v>25.31</v>
      </c>
      <c r="C10" s="232">
        <v>27.22</v>
      </c>
      <c r="D10" s="232">
        <v>27.49</v>
      </c>
      <c r="E10" s="232">
        <v>23.47</v>
      </c>
      <c r="F10" s="232">
        <v>27.19</v>
      </c>
      <c r="G10" s="232">
        <v>29.62</v>
      </c>
      <c r="H10" s="232">
        <v>28.18</v>
      </c>
      <c r="I10" s="232">
        <v>29.26</v>
      </c>
      <c r="J10" s="232">
        <v>32.08</v>
      </c>
      <c r="K10" s="232">
        <v>31.4</v>
      </c>
      <c r="L10" s="232">
        <v>32.33</v>
      </c>
      <c r="M10" s="232">
        <v>25.2</v>
      </c>
    </row>
    <row r="11" spans="1:13" ht="15.5">
      <c r="A11" s="273">
        <v>2001</v>
      </c>
      <c r="B11" s="232">
        <v>25.96</v>
      </c>
      <c r="C11" s="232">
        <v>27.24</v>
      </c>
      <c r="D11" s="232">
        <v>25.02</v>
      </c>
      <c r="E11" s="232">
        <v>25.72</v>
      </c>
      <c r="F11" s="232">
        <v>27.55</v>
      </c>
      <c r="G11" s="232">
        <v>26.97</v>
      </c>
      <c r="H11" s="232">
        <v>24.8</v>
      </c>
      <c r="I11" s="232">
        <v>25.82</v>
      </c>
      <c r="J11" s="232">
        <v>25.21</v>
      </c>
      <c r="K11" s="232">
        <v>20.73</v>
      </c>
      <c r="L11" s="232">
        <v>18.690000000000001</v>
      </c>
      <c r="M11" s="232">
        <v>18.52</v>
      </c>
    </row>
    <row r="12" spans="1:13" ht="15.5">
      <c r="A12" s="273">
        <v>2002</v>
      </c>
      <c r="B12" s="232">
        <v>19.149999999999999</v>
      </c>
      <c r="C12" s="232">
        <v>19.98</v>
      </c>
      <c r="D12" s="232">
        <v>23.64</v>
      </c>
      <c r="E12" s="232">
        <v>25.43</v>
      </c>
      <c r="F12" s="232">
        <v>25.67</v>
      </c>
      <c r="G12" s="232">
        <v>24.49</v>
      </c>
      <c r="H12" s="232">
        <v>25.75</v>
      </c>
      <c r="I12" s="232">
        <v>26.78</v>
      </c>
      <c r="J12" s="232">
        <v>28.28</v>
      </c>
      <c r="K12" s="232">
        <v>27.53</v>
      </c>
      <c r="L12" s="232">
        <v>24.54</v>
      </c>
      <c r="M12" s="232">
        <v>27.89</v>
      </c>
    </row>
    <row r="13" spans="1:13" ht="15.5">
      <c r="A13" s="273">
        <v>2003</v>
      </c>
      <c r="B13" s="232">
        <v>30.75</v>
      </c>
      <c r="C13" s="232">
        <v>32.880000000000003</v>
      </c>
      <c r="D13" s="232">
        <v>30.36</v>
      </c>
      <c r="E13" s="232">
        <v>25.56</v>
      </c>
      <c r="F13" s="232">
        <v>26.06</v>
      </c>
      <c r="G13" s="232">
        <v>27.92</v>
      </c>
      <c r="H13" s="232">
        <v>28.59</v>
      </c>
      <c r="I13" s="232">
        <v>29.68</v>
      </c>
      <c r="J13" s="232">
        <v>26.88</v>
      </c>
      <c r="K13" s="232">
        <v>29.01</v>
      </c>
      <c r="L13" s="232">
        <v>29.12</v>
      </c>
      <c r="M13" s="232">
        <v>29.97</v>
      </c>
    </row>
    <row r="14" spans="1:13" ht="15.5">
      <c r="A14" s="273">
        <v>2004</v>
      </c>
      <c r="B14" s="232">
        <v>31.37</v>
      </c>
      <c r="C14" s="232">
        <v>31.33</v>
      </c>
      <c r="D14" s="232">
        <v>33.67</v>
      </c>
      <c r="E14" s="232">
        <v>33.71</v>
      </c>
      <c r="F14" s="232">
        <v>37.56</v>
      </c>
      <c r="G14" s="232">
        <v>35.54</v>
      </c>
      <c r="H14" s="232">
        <v>37.89</v>
      </c>
      <c r="I14" s="232">
        <v>42.08</v>
      </c>
      <c r="J14" s="232">
        <v>41.6</v>
      </c>
      <c r="K14" s="232">
        <v>46.88</v>
      </c>
      <c r="L14" s="232">
        <v>42.13</v>
      </c>
      <c r="M14" s="232">
        <v>39.04</v>
      </c>
    </row>
    <row r="15" spans="1:13" ht="15.5">
      <c r="A15" s="273">
        <v>2005</v>
      </c>
      <c r="B15" s="232">
        <v>42.97</v>
      </c>
      <c r="C15" s="232">
        <v>44.82</v>
      </c>
      <c r="D15" s="232">
        <v>50.94</v>
      </c>
      <c r="E15" s="232">
        <v>50.64</v>
      </c>
      <c r="F15" s="232">
        <v>47.83</v>
      </c>
      <c r="G15" s="232">
        <v>53.89</v>
      </c>
      <c r="H15" s="232">
        <v>56.37</v>
      </c>
      <c r="I15" s="232">
        <v>61.89</v>
      </c>
      <c r="J15" s="232">
        <v>61.69</v>
      </c>
      <c r="K15" s="232">
        <v>58.19</v>
      </c>
      <c r="L15" s="232">
        <v>55.04</v>
      </c>
      <c r="M15" s="232">
        <v>56.43</v>
      </c>
    </row>
    <row r="16" spans="1:13" ht="15.5">
      <c r="A16" s="273">
        <v>2006</v>
      </c>
      <c r="B16" s="232">
        <v>62.46</v>
      </c>
      <c r="C16" s="232">
        <v>59.7</v>
      </c>
      <c r="D16" s="232">
        <v>60.93</v>
      </c>
      <c r="E16" s="232">
        <v>67.97</v>
      </c>
      <c r="F16" s="232">
        <v>68.680000000000007</v>
      </c>
      <c r="G16" s="232">
        <v>68.290000000000006</v>
      </c>
      <c r="H16" s="232">
        <v>72.45</v>
      </c>
      <c r="I16" s="232">
        <v>71.81</v>
      </c>
      <c r="J16" s="232">
        <v>62.12</v>
      </c>
      <c r="K16" s="232">
        <v>57.91</v>
      </c>
      <c r="L16" s="232">
        <v>58.14</v>
      </c>
      <c r="M16" s="232">
        <v>60.99</v>
      </c>
    </row>
    <row r="17" spans="1:13" ht="15.5">
      <c r="A17" s="273">
        <v>2007</v>
      </c>
      <c r="B17" s="232">
        <v>53.52</v>
      </c>
      <c r="C17" s="232">
        <v>57.56</v>
      </c>
      <c r="D17" s="232">
        <v>60.6</v>
      </c>
      <c r="E17" s="232">
        <v>65.06</v>
      </c>
      <c r="F17" s="232">
        <v>65.16</v>
      </c>
      <c r="G17" s="232">
        <v>68.19</v>
      </c>
      <c r="H17" s="232">
        <v>73.599999999999994</v>
      </c>
      <c r="I17" s="232">
        <v>70.13</v>
      </c>
      <c r="J17" s="232">
        <v>76.760000000000005</v>
      </c>
      <c r="K17" s="232">
        <v>81.97</v>
      </c>
      <c r="L17" s="232">
        <v>91.34</v>
      </c>
      <c r="M17" s="232">
        <v>89.52</v>
      </c>
    </row>
    <row r="18" spans="1:13" ht="15.5">
      <c r="A18" s="273">
        <v>2008</v>
      </c>
      <c r="B18" s="232">
        <v>90.69</v>
      </c>
      <c r="C18" s="232">
        <v>93.39</v>
      </c>
      <c r="D18" s="232">
        <v>101.84</v>
      </c>
      <c r="E18" s="232">
        <v>108.76</v>
      </c>
      <c r="F18" s="232">
        <v>122.63</v>
      </c>
      <c r="G18" s="232">
        <v>131.52000000000001</v>
      </c>
      <c r="H18" s="232">
        <v>132.83000000000001</v>
      </c>
      <c r="I18" s="232">
        <v>114.57</v>
      </c>
      <c r="J18" s="232">
        <v>99.66</v>
      </c>
      <c r="K18" s="232">
        <v>72.69</v>
      </c>
      <c r="L18" s="232">
        <v>53.97</v>
      </c>
      <c r="M18" s="232">
        <v>41.34</v>
      </c>
    </row>
    <row r="19" spans="1:13" ht="15.5">
      <c r="A19" s="273">
        <v>2009</v>
      </c>
      <c r="B19" s="232">
        <v>43.86</v>
      </c>
      <c r="C19" s="232">
        <v>41.84</v>
      </c>
      <c r="D19" s="232">
        <v>46.65</v>
      </c>
      <c r="E19" s="232">
        <v>50.28</v>
      </c>
      <c r="F19" s="232">
        <v>58.15</v>
      </c>
      <c r="G19" s="232">
        <v>69.150000000000006</v>
      </c>
      <c r="H19" s="232">
        <v>64.67</v>
      </c>
      <c r="I19" s="232">
        <v>71.63</v>
      </c>
      <c r="J19" s="232">
        <v>68.349999999999994</v>
      </c>
      <c r="K19" s="232">
        <v>74.08</v>
      </c>
      <c r="L19" s="232">
        <v>77.55</v>
      </c>
      <c r="M19" s="232">
        <v>74.88</v>
      </c>
    </row>
    <row r="20" spans="1:13" ht="15.5">
      <c r="A20" s="273">
        <v>2010</v>
      </c>
      <c r="B20" s="232">
        <v>77.12</v>
      </c>
      <c r="C20" s="232">
        <v>74.760000000000005</v>
      </c>
      <c r="D20" s="232">
        <v>79.3</v>
      </c>
      <c r="E20" s="232">
        <v>84.18</v>
      </c>
      <c r="F20" s="232">
        <v>75.62</v>
      </c>
      <c r="G20" s="232">
        <v>74.73</v>
      </c>
      <c r="H20" s="232">
        <v>74.58</v>
      </c>
      <c r="I20" s="232">
        <v>75.83</v>
      </c>
      <c r="J20" s="232">
        <v>76.12</v>
      </c>
      <c r="K20" s="232">
        <v>81.72</v>
      </c>
      <c r="L20" s="232">
        <v>84.53</v>
      </c>
      <c r="M20" s="232">
        <v>90.01</v>
      </c>
    </row>
    <row r="21" spans="1:13" ht="15.5">
      <c r="A21" s="273">
        <v>2011</v>
      </c>
      <c r="B21" s="232">
        <v>92.69</v>
      </c>
      <c r="C21" s="232">
        <v>97.91</v>
      </c>
      <c r="D21" s="232">
        <v>108.65</v>
      </c>
      <c r="E21" s="232">
        <v>116.24</v>
      </c>
      <c r="F21" s="232">
        <v>108.07</v>
      </c>
      <c r="G21" s="232">
        <v>105.85</v>
      </c>
      <c r="H21" s="232">
        <v>107.92</v>
      </c>
      <c r="I21" s="232">
        <v>100.49</v>
      </c>
      <c r="J21" s="232">
        <v>100.82</v>
      </c>
      <c r="K21" s="232">
        <v>99.85</v>
      </c>
      <c r="L21" s="232">
        <v>105.41</v>
      </c>
      <c r="M21" s="232">
        <v>104.23</v>
      </c>
    </row>
    <row r="22" spans="1:13" ht="15.5">
      <c r="A22" s="273">
        <v>2012</v>
      </c>
      <c r="B22" s="232">
        <v>107.07</v>
      </c>
      <c r="C22" s="232">
        <v>112.69</v>
      </c>
      <c r="D22" s="232">
        <v>117.79</v>
      </c>
      <c r="E22" s="232">
        <v>113.67</v>
      </c>
      <c r="F22" s="232">
        <v>104.09</v>
      </c>
      <c r="G22" s="232">
        <v>90.73</v>
      </c>
      <c r="H22" s="232">
        <v>96.75</v>
      </c>
      <c r="I22" s="232">
        <v>105.27</v>
      </c>
      <c r="J22" s="232">
        <v>106.28</v>
      </c>
      <c r="K22" s="232">
        <v>103.41</v>
      </c>
      <c r="L22" s="232">
        <v>101.17</v>
      </c>
      <c r="M22" s="232">
        <v>101.19</v>
      </c>
    </row>
    <row r="23" spans="1:13" ht="15.5">
      <c r="A23" s="273">
        <v>2013</v>
      </c>
      <c r="B23" s="232">
        <v>105.1</v>
      </c>
      <c r="C23" s="232">
        <v>107.64</v>
      </c>
      <c r="D23" s="232">
        <v>102.52</v>
      </c>
      <c r="E23" s="232">
        <v>98.85</v>
      </c>
      <c r="F23" s="232">
        <v>99.37</v>
      </c>
      <c r="G23" s="232">
        <v>99.74</v>
      </c>
      <c r="H23" s="232">
        <v>105.26</v>
      </c>
      <c r="I23" s="232">
        <v>108.16</v>
      </c>
      <c r="J23" s="232">
        <v>108.76</v>
      </c>
      <c r="K23" s="232">
        <v>105.43</v>
      </c>
      <c r="L23" s="232">
        <v>102.63</v>
      </c>
      <c r="M23" s="232">
        <v>105.48</v>
      </c>
    </row>
    <row r="24" spans="1:13" ht="15.5">
      <c r="A24" s="273">
        <v>2014</v>
      </c>
      <c r="B24" s="232">
        <v>102.1</v>
      </c>
      <c r="C24" s="232">
        <v>104.83</v>
      </c>
      <c r="D24" s="232">
        <v>104.04</v>
      </c>
      <c r="E24" s="232">
        <v>104.87</v>
      </c>
      <c r="F24" s="232">
        <v>105.71</v>
      </c>
      <c r="G24" s="232">
        <v>108.37</v>
      </c>
      <c r="H24" s="232">
        <v>105.23</v>
      </c>
      <c r="I24" s="232">
        <v>100.05</v>
      </c>
      <c r="J24" s="232">
        <v>95.85</v>
      </c>
      <c r="K24" s="232">
        <v>86.08</v>
      </c>
      <c r="L24" s="232">
        <v>76.989999999999995</v>
      </c>
      <c r="M24" s="232">
        <v>60.7</v>
      </c>
    </row>
    <row r="25" spans="1:13" ht="15.5">
      <c r="A25" s="273">
        <v>2015</v>
      </c>
      <c r="B25" s="232">
        <v>47.11</v>
      </c>
      <c r="C25" s="232">
        <v>54.79</v>
      </c>
      <c r="D25" s="232">
        <v>52.83</v>
      </c>
      <c r="E25" s="232">
        <v>57.54</v>
      </c>
      <c r="F25" s="232">
        <v>62.51</v>
      </c>
      <c r="G25" s="232">
        <v>61.31</v>
      </c>
      <c r="H25" s="232">
        <v>54.34</v>
      </c>
      <c r="I25" s="232">
        <v>45.69</v>
      </c>
      <c r="J25" s="232">
        <v>46.28</v>
      </c>
      <c r="K25" s="232">
        <v>46.96</v>
      </c>
      <c r="L25" s="232">
        <v>43.11</v>
      </c>
      <c r="M25" s="232">
        <v>36.57</v>
      </c>
    </row>
    <row r="26" spans="1:13" ht="15.5">
      <c r="A26" s="273">
        <v>2016</v>
      </c>
      <c r="B26" s="232">
        <v>29.78</v>
      </c>
      <c r="C26" s="232">
        <v>31.03</v>
      </c>
      <c r="D26" s="232">
        <v>37.340000000000003</v>
      </c>
      <c r="E26" s="232">
        <v>40.75</v>
      </c>
      <c r="F26" s="232">
        <v>45.94</v>
      </c>
      <c r="G26" s="232">
        <v>47.69</v>
      </c>
      <c r="H26" s="232">
        <v>44.13</v>
      </c>
      <c r="I26" s="232">
        <v>44.88</v>
      </c>
      <c r="J26" s="232">
        <v>45.04</v>
      </c>
      <c r="K26" s="232">
        <v>49.29</v>
      </c>
      <c r="L26" s="232">
        <v>45.26</v>
      </c>
      <c r="M26" s="232">
        <v>52.62</v>
      </c>
    </row>
    <row r="27" spans="1:13" ht="15.5">
      <c r="A27" s="273">
        <v>2017</v>
      </c>
      <c r="B27" s="232">
        <v>53.59</v>
      </c>
      <c r="C27" s="232">
        <v>54.35</v>
      </c>
      <c r="D27" s="232">
        <v>50.9</v>
      </c>
      <c r="E27" s="232">
        <v>52.16</v>
      </c>
      <c r="F27" s="232">
        <v>49.89</v>
      </c>
      <c r="G27" s="232">
        <v>46.17</v>
      </c>
      <c r="H27" s="232">
        <v>47.66</v>
      </c>
      <c r="I27" s="232">
        <v>49.94</v>
      </c>
      <c r="J27" s="232">
        <v>52.95</v>
      </c>
      <c r="K27" s="232">
        <v>54.92</v>
      </c>
      <c r="L27" s="232">
        <v>59.93</v>
      </c>
      <c r="M27" s="232">
        <v>61.19</v>
      </c>
    </row>
    <row r="28" spans="1:13" ht="15.5">
      <c r="A28" s="273">
        <v>2018</v>
      </c>
      <c r="B28" s="232">
        <v>66.23</v>
      </c>
      <c r="C28" s="232">
        <v>63.46</v>
      </c>
      <c r="D28" s="232">
        <v>64.17</v>
      </c>
      <c r="E28" s="232">
        <v>68.790000000000006</v>
      </c>
      <c r="F28" s="232">
        <v>73.430000000000007</v>
      </c>
      <c r="G28" s="232">
        <v>71.98</v>
      </c>
      <c r="H28" s="232">
        <v>72.67</v>
      </c>
      <c r="I28" s="232">
        <v>71.08</v>
      </c>
      <c r="J28" s="232">
        <v>75.36</v>
      </c>
      <c r="K28" s="232">
        <v>76.73</v>
      </c>
      <c r="L28" s="232">
        <v>62.32</v>
      </c>
      <c r="M28" s="232">
        <v>53.96</v>
      </c>
    </row>
    <row r="29" spans="1:13" ht="15.5">
      <c r="A29" s="273">
        <v>2019</v>
      </c>
      <c r="B29" s="232">
        <v>56.58</v>
      </c>
      <c r="C29" s="232">
        <v>61.13</v>
      </c>
      <c r="D29" s="232">
        <v>63.79</v>
      </c>
      <c r="E29" s="232">
        <v>68.58</v>
      </c>
      <c r="F29" s="232">
        <v>66.83</v>
      </c>
      <c r="G29" s="232">
        <v>59.76</v>
      </c>
      <c r="H29" s="232">
        <v>61.48</v>
      </c>
      <c r="I29" s="232">
        <v>57.67</v>
      </c>
      <c r="J29" s="232">
        <v>60.04</v>
      </c>
      <c r="K29" s="232">
        <v>57.27</v>
      </c>
      <c r="L29" s="232">
        <v>60.4</v>
      </c>
      <c r="M29" s="232">
        <v>63.35</v>
      </c>
    </row>
    <row r="30" spans="1:13" ht="15.5">
      <c r="A30" s="273">
        <v>2020</v>
      </c>
      <c r="B30" s="232">
        <v>61.63</v>
      </c>
      <c r="C30" s="232">
        <v>53.35</v>
      </c>
      <c r="D30" s="232">
        <v>32.200000000000003</v>
      </c>
      <c r="E30" s="232">
        <v>21.04</v>
      </c>
      <c r="F30" s="232">
        <v>30.38</v>
      </c>
      <c r="G30" s="232">
        <v>39.46</v>
      </c>
      <c r="H30" s="232">
        <v>42.07</v>
      </c>
      <c r="I30" s="232">
        <v>43.44</v>
      </c>
      <c r="J30" s="232">
        <v>40.6</v>
      </c>
      <c r="K30" s="232">
        <v>39.9</v>
      </c>
      <c r="L30" s="232">
        <v>42.3</v>
      </c>
      <c r="M30" s="232">
        <v>48.73</v>
      </c>
    </row>
    <row r="31" spans="1:13" ht="15.5">
      <c r="A31" s="273">
        <v>2021</v>
      </c>
      <c r="B31" s="232">
        <v>53.6</v>
      </c>
      <c r="C31" s="232">
        <v>60.46</v>
      </c>
      <c r="D31" s="232">
        <v>63.83</v>
      </c>
      <c r="E31" s="232">
        <v>62.95</v>
      </c>
      <c r="F31" s="232">
        <v>66.400000000000006</v>
      </c>
      <c r="G31" s="232">
        <v>71.8</v>
      </c>
      <c r="H31" s="232">
        <v>73.28</v>
      </c>
      <c r="I31" s="232">
        <v>73.28</v>
      </c>
      <c r="J31" s="232">
        <v>72.8</v>
      </c>
      <c r="K31" s="232">
        <v>82.06</v>
      </c>
      <c r="L31" s="232">
        <v>79.92</v>
      </c>
      <c r="M31" s="232">
        <v>72.87</v>
      </c>
    </row>
    <row r="32" spans="1:13" ht="15.5">
      <c r="A32" s="273">
        <v>2022</v>
      </c>
      <c r="B32" s="232">
        <v>83.92</v>
      </c>
      <c r="C32" s="232">
        <v>93.54</v>
      </c>
      <c r="D32" s="232">
        <v>112.4</v>
      </c>
      <c r="E32" s="232">
        <v>103.41</v>
      </c>
      <c r="F32" s="232">
        <v>110.1</v>
      </c>
      <c r="G32" s="232">
        <v>116.8</v>
      </c>
      <c r="H32" s="232">
        <v>105.08</v>
      </c>
      <c r="I32" s="232">
        <v>95.97</v>
      </c>
      <c r="J32" s="232">
        <v>88.22</v>
      </c>
      <c r="K32" s="232">
        <v>90.33</v>
      </c>
      <c r="L32" s="232">
        <v>87.38</v>
      </c>
      <c r="M32" s="232">
        <v>78.069999999999993</v>
      </c>
    </row>
    <row r="33" spans="1:13" ht="15.5">
      <c r="A33" s="273">
        <v>2023</v>
      </c>
      <c r="B33" s="232">
        <v>80.41</v>
      </c>
      <c r="C33" s="232">
        <v>80.25</v>
      </c>
      <c r="D33" s="232">
        <v>76.47</v>
      </c>
      <c r="E33" s="232">
        <v>82.46</v>
      </c>
      <c r="F33" s="232">
        <v>74.12</v>
      </c>
      <c r="G33" s="232">
        <v>73.260000000000005</v>
      </c>
      <c r="H33" s="232">
        <v>78.98</v>
      </c>
      <c r="I33" s="232">
        <v>84.72</v>
      </c>
      <c r="J33" s="232">
        <v>92.22</v>
      </c>
      <c r="K33" s="232">
        <v>89.08</v>
      </c>
      <c r="L33" s="232">
        <v>81.349999999999994</v>
      </c>
      <c r="M33" s="232">
        <v>75.72</v>
      </c>
    </row>
    <row r="34" spans="1:13" ht="15.5">
      <c r="A34" s="273">
        <v>2024</v>
      </c>
      <c r="B34" s="305">
        <v>77.67</v>
      </c>
      <c r="C34" s="305">
        <v>80.55</v>
      </c>
      <c r="D34" s="305">
        <v>83.55</v>
      </c>
      <c r="E34" s="305">
        <v>88.01</v>
      </c>
      <c r="F34" s="305">
        <v>81.45</v>
      </c>
      <c r="G34" s="305">
        <v>81.209999999999994</v>
      </c>
      <c r="H34" s="305">
        <v>83.26</v>
      </c>
      <c r="I34" s="305">
        <v>78.12</v>
      </c>
      <c r="J34" s="305">
        <v>72.42</v>
      </c>
      <c r="K34" s="305">
        <v>73.97</v>
      </c>
      <c r="L34" s="305">
        <v>72.290000000000006</v>
      </c>
      <c r="M34" s="232">
        <v>72.31</v>
      </c>
    </row>
    <row r="35" spans="1:13" ht="15.5">
      <c r="A35" s="273">
        <v>2025</v>
      </c>
      <c r="B35" s="305">
        <v>78.16</v>
      </c>
      <c r="C35" s="305">
        <v>73.819999999999993</v>
      </c>
      <c r="D35" s="305">
        <v>70.7</v>
      </c>
      <c r="E35" s="305">
        <v>65.91</v>
      </c>
      <c r="F35" s="305">
        <v>62.75</v>
      </c>
      <c r="G35" s="305">
        <v>69.150000000000006</v>
      </c>
      <c r="H35" s="305">
        <v>69.19</v>
      </c>
      <c r="I35" s="305">
        <v>66.72</v>
      </c>
      <c r="J35" s="305">
        <v>66.459999999999994</v>
      </c>
      <c r="K35" s="305">
        <v>63.04</v>
      </c>
      <c r="L35" s="396">
        <v>62.34</v>
      </c>
      <c r="M35" s="397">
        <v>60.88</v>
      </c>
    </row>
    <row r="36" spans="1:13">
      <c r="A36" s="274" t="str">
        <f>Macro!D171</f>
        <v>Valores em US$/Barril</v>
      </c>
      <c r="B36" s="275"/>
      <c r="C36" s="275"/>
      <c r="D36" s="275"/>
      <c r="E36" s="275"/>
      <c r="F36" s="275"/>
      <c r="G36" s="275"/>
      <c r="H36" s="275"/>
      <c r="I36" s="275"/>
      <c r="J36" s="275"/>
      <c r="K36" s="275"/>
      <c r="L36" s="275"/>
      <c r="M36" s="275"/>
    </row>
    <row r="37" spans="1:13">
      <c r="A37" s="276" t="str">
        <f>Macro!D172</f>
        <v>* Média de preços: Brent,  Intermediário do Texas e Dubai Fateh</v>
      </c>
      <c r="B37" s="275"/>
      <c r="C37" s="275"/>
      <c r="D37" s="275"/>
      <c r="E37" s="275"/>
      <c r="F37" s="275"/>
      <c r="G37" s="275"/>
      <c r="H37" s="275"/>
      <c r="I37" s="275"/>
      <c r="J37" s="275"/>
      <c r="K37" s="275"/>
      <c r="L37" s="275"/>
      <c r="M37" s="275"/>
    </row>
    <row r="38" spans="1:13">
      <c r="A38" s="92" t="s">
        <v>713</v>
      </c>
    </row>
    <row r="42" spans="1:13">
      <c r="A42" s="106"/>
    </row>
  </sheetData>
  <sheetProtection formatCells="0" formatColumns="0" formatRows="0" insertColumns="0" insertRows="0" insertHyperlinks="0" deleteColumns="0" deleteRows="0" sort="0" autoFilter="0" pivotTables="0"/>
  <hyperlinks>
    <hyperlink ref="A38"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ER21"/>
  <sheetViews>
    <sheetView showGridLines="0" zoomScaleNormal="100" workbookViewId="0">
      <pane xSplit="2" topLeftCell="CH1" activePane="topRight" state="frozen"/>
      <selection activeCell="B13" sqref="B13"/>
      <selection pane="topRight" activeCell="EK11" sqref="EK11"/>
    </sheetView>
  </sheetViews>
  <sheetFormatPr defaultRowHeight="14.5" outlineLevelCol="2"/>
  <cols>
    <col min="1" max="1" width="3.81640625" customWidth="1"/>
    <col min="2" max="2" width="29.7265625" style="65" customWidth="1"/>
    <col min="3" max="13" width="10.7265625" style="65" hidden="1" customWidth="1" outlineLevel="1"/>
    <col min="14" max="14" width="10.7265625" style="65" customWidth="1" collapsed="1"/>
    <col min="15" max="25" width="10.7265625" style="65" hidden="1" customWidth="1" outlineLevel="1"/>
    <col min="26" max="26" width="10.7265625" style="65" customWidth="1" collapsed="1"/>
    <col min="27" max="37" width="10.7265625" style="65" hidden="1" customWidth="1" outlineLevel="1"/>
    <col min="38" max="38" width="10.7265625" style="65" customWidth="1" collapsed="1"/>
    <col min="39" max="49" width="10.7265625" style="65" hidden="1" customWidth="1" outlineLevel="1"/>
    <col min="50" max="50" width="10.7265625" style="65" customWidth="1" collapsed="1"/>
    <col min="51" max="51" width="12.26953125" style="65" hidden="1" customWidth="1" outlineLevel="1"/>
    <col min="52" max="61" width="10.7265625" style="65" hidden="1" customWidth="1" outlineLevel="1"/>
    <col min="62" max="62" width="10.7265625" style="65" customWidth="1" collapsed="1"/>
    <col min="63" max="63" width="10.7265625" style="65" hidden="1" customWidth="1" outlineLevel="2"/>
    <col min="64" max="73" width="10.7265625" hidden="1" customWidth="1" outlineLevel="2"/>
    <col min="74" max="74" width="10.7265625" customWidth="1" collapsed="1"/>
    <col min="75" max="85" width="10.7265625" hidden="1" customWidth="1" outlineLevel="1"/>
    <col min="86" max="86" width="10.7265625" customWidth="1" collapsed="1"/>
    <col min="87" max="97" width="10.7265625" hidden="1" customWidth="1" outlineLevel="1"/>
    <col min="98" max="98" width="10.7265625" customWidth="1" collapsed="1"/>
    <col min="99" max="107" width="10.7265625" hidden="1" customWidth="1" outlineLevel="1"/>
    <col min="108" max="109" width="9.54296875" hidden="1" customWidth="1" outlineLevel="1"/>
    <col min="110" max="110" width="9.54296875" bestFit="1" customWidth="1" collapsed="1"/>
    <col min="111" max="121" width="9.54296875" hidden="1" customWidth="1" outlineLevel="1"/>
    <col min="122" max="122" width="9.54296875" bestFit="1" customWidth="1" collapsed="1"/>
    <col min="123" max="125" width="9.54296875" hidden="1" customWidth="1" outlineLevel="1"/>
    <col min="126" max="133" width="9.1796875" hidden="1" customWidth="1" outlineLevel="1"/>
    <col min="134" max="134" width="9.1796875" bestFit="1" customWidth="1" collapsed="1"/>
    <col min="136" max="136" width="9.1796875" customWidth="1"/>
    <col min="137" max="137" width="8.90625" customWidth="1"/>
  </cols>
  <sheetData>
    <row r="1" spans="1:148">
      <c r="A1" s="93" t="str">
        <f>Macro!D176</f>
        <v>Licenciamento</v>
      </c>
    </row>
    <row r="2" spans="1:148" ht="23.5">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row>
    <row r="3" spans="1:148" ht="23.5">
      <c r="B3" s="494"/>
      <c r="C3" s="494"/>
      <c r="D3" s="494"/>
      <c r="E3" s="494"/>
      <c r="F3" s="494"/>
      <c r="G3" s="71"/>
      <c r="H3" s="71"/>
      <c r="I3" s="71"/>
      <c r="J3" s="71"/>
      <c r="K3" s="71"/>
      <c r="L3" s="71"/>
      <c r="M3" s="71"/>
      <c r="N3" s="71"/>
      <c r="O3" s="72"/>
      <c r="P3" s="72"/>
      <c r="Q3" s="72"/>
      <c r="R3" s="72"/>
      <c r="S3" s="72"/>
      <c r="T3" s="72"/>
      <c r="U3" s="72"/>
      <c r="V3" s="72"/>
      <c r="W3" s="72"/>
      <c r="X3" s="72"/>
      <c r="Y3" s="72"/>
      <c r="Z3" s="72"/>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row>
    <row r="4" spans="1:148" ht="15" customHeight="1">
      <c r="B4" s="478" t="str">
        <f>Macro!D177</f>
        <v>Licenciamento de autoveículos novos nacionais</v>
      </c>
      <c r="C4" s="478">
        <v>42005</v>
      </c>
      <c r="D4" s="478">
        <v>42036</v>
      </c>
      <c r="E4" s="478">
        <v>42064</v>
      </c>
      <c r="F4" s="478">
        <v>42095</v>
      </c>
      <c r="G4" s="478">
        <v>42125</v>
      </c>
      <c r="H4" s="478">
        <v>42156</v>
      </c>
      <c r="I4" s="478">
        <v>42186</v>
      </c>
      <c r="J4" s="478">
        <v>42217</v>
      </c>
      <c r="K4" s="478">
        <v>42248</v>
      </c>
      <c r="L4" s="478">
        <v>42278</v>
      </c>
      <c r="M4" s="478">
        <v>42309</v>
      </c>
      <c r="N4" s="478">
        <v>42339</v>
      </c>
      <c r="O4" s="478">
        <v>42370</v>
      </c>
      <c r="P4" s="478">
        <v>42401</v>
      </c>
      <c r="Q4" s="478">
        <v>42430</v>
      </c>
      <c r="R4" s="478">
        <v>42461</v>
      </c>
      <c r="S4" s="478">
        <v>42491</v>
      </c>
      <c r="T4" s="478">
        <v>42522</v>
      </c>
      <c r="U4" s="478">
        <v>42552</v>
      </c>
      <c r="V4" s="478">
        <v>42583</v>
      </c>
      <c r="W4" s="478">
        <v>42614</v>
      </c>
      <c r="X4" s="478">
        <v>42644</v>
      </c>
      <c r="Y4" s="478">
        <v>42675</v>
      </c>
      <c r="Z4" s="478">
        <v>42705</v>
      </c>
      <c r="AA4" s="478">
        <v>42736</v>
      </c>
      <c r="AB4" s="478">
        <v>42767</v>
      </c>
      <c r="AC4" s="478">
        <v>42795</v>
      </c>
      <c r="AD4" s="478">
        <v>42826</v>
      </c>
      <c r="AE4" s="478">
        <v>42856</v>
      </c>
      <c r="AF4" s="478">
        <v>42887</v>
      </c>
      <c r="AG4" s="478">
        <v>42917</v>
      </c>
      <c r="AH4" s="478">
        <v>42948</v>
      </c>
      <c r="AI4" s="478">
        <v>42979</v>
      </c>
      <c r="AJ4" s="478">
        <v>43009</v>
      </c>
      <c r="AK4" s="478">
        <v>43040</v>
      </c>
      <c r="AL4" s="478">
        <v>43070</v>
      </c>
      <c r="AM4" s="478">
        <v>43101</v>
      </c>
      <c r="AN4" s="478">
        <v>43132</v>
      </c>
      <c r="AO4" s="478">
        <v>43160</v>
      </c>
      <c r="AP4" s="478">
        <v>43191</v>
      </c>
      <c r="AQ4" s="478">
        <v>43221</v>
      </c>
      <c r="AR4" s="478">
        <v>43252</v>
      </c>
      <c r="AS4" s="478">
        <v>43282</v>
      </c>
      <c r="AT4" s="478">
        <v>43313</v>
      </c>
      <c r="AU4" s="478">
        <v>43344</v>
      </c>
      <c r="AV4" s="478">
        <v>43374</v>
      </c>
      <c r="AW4" s="478">
        <v>43405</v>
      </c>
      <c r="AX4" s="478">
        <v>43435</v>
      </c>
      <c r="AY4" s="478">
        <v>43466</v>
      </c>
      <c r="AZ4" s="478">
        <v>43497</v>
      </c>
      <c r="BA4" s="478">
        <v>43525</v>
      </c>
      <c r="BB4" s="478">
        <v>43556</v>
      </c>
      <c r="BC4" s="478">
        <v>43586</v>
      </c>
      <c r="BD4" s="478">
        <v>43617</v>
      </c>
      <c r="BE4" s="478">
        <v>43647</v>
      </c>
      <c r="BF4" s="478">
        <v>43678</v>
      </c>
      <c r="BG4" s="478">
        <v>43709</v>
      </c>
      <c r="BH4" s="478">
        <v>43739</v>
      </c>
      <c r="BI4" s="478">
        <v>43770</v>
      </c>
      <c r="BJ4" s="478">
        <v>43800</v>
      </c>
      <c r="BK4" s="478">
        <v>43831</v>
      </c>
      <c r="BL4" s="478">
        <v>43862</v>
      </c>
      <c r="BM4" s="478">
        <v>43891</v>
      </c>
      <c r="BN4" s="478">
        <v>43922</v>
      </c>
      <c r="BO4" s="478">
        <v>43952</v>
      </c>
      <c r="BP4" s="478">
        <v>43983</v>
      </c>
      <c r="BQ4" s="478">
        <v>44013</v>
      </c>
      <c r="BR4" s="478">
        <v>44044</v>
      </c>
      <c r="BS4" s="478">
        <v>44075</v>
      </c>
      <c r="BT4" s="478">
        <v>44105</v>
      </c>
      <c r="BU4" s="478">
        <v>44136</v>
      </c>
      <c r="BV4" s="478">
        <v>44166</v>
      </c>
      <c r="BW4" s="478">
        <v>44197</v>
      </c>
      <c r="BX4" s="478">
        <v>44228</v>
      </c>
      <c r="BY4" s="478">
        <v>44256</v>
      </c>
      <c r="BZ4" s="478">
        <v>44287</v>
      </c>
      <c r="CA4" s="478">
        <v>44317</v>
      </c>
      <c r="CB4" s="478">
        <v>44348</v>
      </c>
      <c r="CC4" s="478">
        <v>44378</v>
      </c>
      <c r="CD4" s="478">
        <v>44409</v>
      </c>
      <c r="CE4" s="478">
        <v>44440</v>
      </c>
      <c r="CF4" s="478">
        <v>44470</v>
      </c>
      <c r="CG4" s="478">
        <v>44501</v>
      </c>
      <c r="CH4" s="478">
        <v>44531</v>
      </c>
      <c r="CI4" s="478">
        <v>44562</v>
      </c>
      <c r="CJ4" s="478">
        <v>44593</v>
      </c>
      <c r="CK4" s="478">
        <v>44621</v>
      </c>
      <c r="CL4" s="478">
        <v>44652</v>
      </c>
      <c r="CM4" s="478">
        <v>44682</v>
      </c>
      <c r="CN4" s="478">
        <v>44713</v>
      </c>
      <c r="CO4" s="478">
        <v>44743</v>
      </c>
      <c r="CP4" s="478">
        <v>44774</v>
      </c>
      <c r="CQ4" s="478">
        <v>44805</v>
      </c>
      <c r="CR4" s="478">
        <v>44835</v>
      </c>
      <c r="CS4" s="478">
        <v>44866</v>
      </c>
      <c r="CT4" s="478">
        <v>44896</v>
      </c>
      <c r="CU4" s="478">
        <v>44927</v>
      </c>
      <c r="CV4" s="478">
        <v>44958</v>
      </c>
      <c r="CW4" s="478">
        <v>44986</v>
      </c>
      <c r="CX4" s="478">
        <v>45017</v>
      </c>
      <c r="CY4" s="478">
        <v>45047</v>
      </c>
      <c r="CZ4" s="478">
        <v>45078</v>
      </c>
      <c r="DA4" s="478">
        <v>45108</v>
      </c>
      <c r="DB4" s="478">
        <v>45139</v>
      </c>
      <c r="DC4" s="478">
        <v>45170</v>
      </c>
      <c r="DD4" s="478">
        <v>45200</v>
      </c>
      <c r="DE4" s="478">
        <v>45231</v>
      </c>
      <c r="DF4" s="478">
        <v>45261</v>
      </c>
      <c r="DG4" s="478">
        <v>45292</v>
      </c>
      <c r="DH4" s="478">
        <v>45323</v>
      </c>
      <c r="DI4" s="478">
        <v>45352</v>
      </c>
      <c r="DJ4" s="478">
        <v>45383</v>
      </c>
      <c r="DK4" s="478">
        <v>45413</v>
      </c>
      <c r="DL4" s="478">
        <v>45444</v>
      </c>
      <c r="DM4" s="478">
        <v>45474</v>
      </c>
      <c r="DN4" s="478">
        <v>45505</v>
      </c>
      <c r="DO4" s="478">
        <v>45536</v>
      </c>
      <c r="DP4" s="478">
        <v>45566</v>
      </c>
      <c r="DQ4" s="478">
        <v>45597</v>
      </c>
      <c r="DR4" s="478">
        <v>45627</v>
      </c>
      <c r="DS4" s="478">
        <v>45658</v>
      </c>
      <c r="DT4" s="478">
        <v>45689</v>
      </c>
      <c r="DU4" s="478">
        <v>45717</v>
      </c>
      <c r="DV4" s="478">
        <v>45748</v>
      </c>
      <c r="DW4" s="478">
        <v>45778</v>
      </c>
      <c r="DX4" s="478">
        <v>45809</v>
      </c>
      <c r="DY4" s="478">
        <v>45839</v>
      </c>
      <c r="DZ4" s="478">
        <v>45870</v>
      </c>
      <c r="EA4" s="478">
        <v>45901</v>
      </c>
      <c r="EB4" s="478">
        <v>45931</v>
      </c>
      <c r="EC4" s="478">
        <v>45962</v>
      </c>
      <c r="ED4" s="478">
        <v>45992</v>
      </c>
      <c r="EE4" s="478">
        <v>46023</v>
      </c>
      <c r="EF4" s="478">
        <v>46054</v>
      </c>
      <c r="EG4" s="478">
        <v>46082</v>
      </c>
    </row>
    <row r="5" spans="1:148" ht="15" customHeight="1">
      <c r="B5" s="473"/>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c r="CT5" s="478"/>
      <c r="CU5" s="478"/>
      <c r="CV5" s="478"/>
      <c r="CW5" s="478"/>
      <c r="CX5" s="478"/>
      <c r="CY5" s="478"/>
      <c r="CZ5" s="478"/>
      <c r="DA5" s="478"/>
      <c r="DB5" s="478"/>
      <c r="DC5" s="478"/>
      <c r="DD5" s="478"/>
      <c r="DE5" s="478"/>
      <c r="DF5" s="478"/>
      <c r="DG5" s="478"/>
      <c r="DH5" s="478"/>
      <c r="DI5" s="478"/>
      <c r="DJ5" s="478"/>
      <c r="DK5" s="478"/>
      <c r="DL5" s="478"/>
      <c r="DM5" s="478"/>
      <c r="DN5" s="478"/>
      <c r="DO5" s="478"/>
      <c r="DP5" s="478"/>
      <c r="DQ5" s="478"/>
      <c r="DR5" s="478"/>
      <c r="DS5" s="478"/>
      <c r="DT5" s="478"/>
      <c r="DU5" s="478"/>
      <c r="DV5" s="478"/>
      <c r="DW5" s="478"/>
      <c r="DX5" s="478"/>
      <c r="DY5" s="478"/>
      <c r="DZ5" s="478"/>
      <c r="EA5" s="478"/>
      <c r="EB5" s="478"/>
      <c r="EC5" s="478"/>
      <c r="ED5" s="478"/>
      <c r="EE5" s="478"/>
      <c r="EF5" s="478"/>
      <c r="EG5" s="478"/>
    </row>
    <row r="6" spans="1:148" s="104" customFormat="1" ht="15.5">
      <c r="B6" s="218" t="str">
        <f>Macro!D179</f>
        <v>Veículos leves</v>
      </c>
      <c r="C6" s="277">
        <v>198748</v>
      </c>
      <c r="D6" s="277">
        <v>148337</v>
      </c>
      <c r="E6" s="277">
        <v>188677</v>
      </c>
      <c r="F6" s="277">
        <v>176531</v>
      </c>
      <c r="G6" s="277">
        <v>172963</v>
      </c>
      <c r="H6" s="277">
        <v>172112</v>
      </c>
      <c r="I6" s="277">
        <v>182158</v>
      </c>
      <c r="J6" s="277">
        <v>166877</v>
      </c>
      <c r="K6" s="277">
        <v>160570</v>
      </c>
      <c r="L6" s="277">
        <v>155507</v>
      </c>
      <c r="M6" s="277">
        <v>161434</v>
      </c>
      <c r="N6" s="277">
        <v>183720</v>
      </c>
      <c r="O6" s="277">
        <v>124879</v>
      </c>
      <c r="P6" s="277">
        <v>120689</v>
      </c>
      <c r="Q6" s="277">
        <v>147573</v>
      </c>
      <c r="R6" s="277">
        <v>136636</v>
      </c>
      <c r="S6" s="277">
        <v>140675</v>
      </c>
      <c r="T6" s="277">
        <v>144563</v>
      </c>
      <c r="U6" s="277">
        <v>150683</v>
      </c>
      <c r="V6" s="277">
        <v>154151</v>
      </c>
      <c r="W6" s="277">
        <v>133527</v>
      </c>
      <c r="X6" s="277">
        <v>136340</v>
      </c>
      <c r="Y6" s="277">
        <v>153384</v>
      </c>
      <c r="Z6" s="277">
        <v>173889</v>
      </c>
      <c r="AA6" s="277">
        <f>+AA7+AA8</f>
        <v>127057</v>
      </c>
      <c r="AB6" s="277">
        <f t="shared" ref="AB6:AL6" si="0">+AB7+AB8</f>
        <v>118370</v>
      </c>
      <c r="AC6" s="277">
        <f t="shared" si="0"/>
        <v>163471</v>
      </c>
      <c r="AD6" s="277">
        <f t="shared" si="0"/>
        <v>135237</v>
      </c>
      <c r="AE6" s="277">
        <f t="shared" si="0"/>
        <v>169425</v>
      </c>
      <c r="AF6" s="277">
        <f t="shared" si="0"/>
        <v>169081</v>
      </c>
      <c r="AG6" s="277">
        <f t="shared" si="0"/>
        <v>158408</v>
      </c>
      <c r="AH6" s="277">
        <f t="shared" si="0"/>
        <v>186842</v>
      </c>
      <c r="AI6" s="277">
        <f t="shared" si="0"/>
        <v>173636</v>
      </c>
      <c r="AJ6" s="277">
        <f t="shared" si="0"/>
        <v>176143</v>
      </c>
      <c r="AK6" s="277">
        <f t="shared" si="0"/>
        <v>176284</v>
      </c>
      <c r="AL6" s="277">
        <f t="shared" si="0"/>
        <v>179724</v>
      </c>
      <c r="AM6" s="277">
        <f>+AM7+AM8</f>
        <v>154982</v>
      </c>
      <c r="AN6" s="277">
        <f t="shared" ref="AN6:AX6" si="1">+AN7+AN8</f>
        <v>133687</v>
      </c>
      <c r="AO6" s="277">
        <f t="shared" si="1"/>
        <v>176067</v>
      </c>
      <c r="AP6" s="277">
        <f t="shared" si="1"/>
        <v>183552</v>
      </c>
      <c r="AQ6" s="277">
        <f t="shared" si="1"/>
        <v>169179</v>
      </c>
      <c r="AR6" s="277">
        <f t="shared" si="1"/>
        <v>169333</v>
      </c>
      <c r="AS6" s="277">
        <f t="shared" si="1"/>
        <v>181854</v>
      </c>
      <c r="AT6" s="277">
        <f t="shared" si="1"/>
        <v>209371</v>
      </c>
      <c r="AU6" s="277">
        <f t="shared" si="1"/>
        <v>178977</v>
      </c>
      <c r="AV6" s="277">
        <f t="shared" si="1"/>
        <v>216366</v>
      </c>
      <c r="AW6" s="277">
        <f t="shared" si="1"/>
        <v>196198</v>
      </c>
      <c r="AX6" s="277">
        <f t="shared" si="1"/>
        <v>197224</v>
      </c>
      <c r="AY6" s="277">
        <f>+AY7+AY8</f>
        <v>167518</v>
      </c>
      <c r="AZ6" s="277">
        <f t="shared" ref="AZ6:BG6" si="2">+AZ7+AZ8</f>
        <v>168577</v>
      </c>
      <c r="BA6" s="277">
        <f t="shared" si="2"/>
        <v>177248</v>
      </c>
      <c r="BB6" s="277">
        <f t="shared" si="2"/>
        <v>195852</v>
      </c>
      <c r="BC6" s="277">
        <f t="shared" si="2"/>
        <v>209276</v>
      </c>
      <c r="BD6" s="277">
        <f t="shared" si="2"/>
        <v>191499</v>
      </c>
      <c r="BE6" s="277">
        <f t="shared" si="2"/>
        <v>207948</v>
      </c>
      <c r="BF6" s="277">
        <f t="shared" si="2"/>
        <v>205647</v>
      </c>
      <c r="BG6" s="277">
        <f t="shared" si="2"/>
        <v>199366</v>
      </c>
      <c r="BH6" s="277">
        <f t="shared" ref="BH6:BJ6" si="3">+BH7+BH8</f>
        <v>216857</v>
      </c>
      <c r="BI6" s="277">
        <f t="shared" si="3"/>
        <v>208209</v>
      </c>
      <c r="BJ6" s="277">
        <f t="shared" si="3"/>
        <v>223044</v>
      </c>
      <c r="BK6" s="277">
        <v>184682</v>
      </c>
      <c r="BL6" s="277">
        <v>193299</v>
      </c>
      <c r="BM6" s="277">
        <v>156304</v>
      </c>
      <c r="BN6" s="277">
        <v>51463</v>
      </c>
      <c r="BO6" s="277">
        <v>56705</v>
      </c>
      <c r="BP6" s="277">
        <v>122795</v>
      </c>
      <c r="BQ6" s="277">
        <v>163424</v>
      </c>
      <c r="BR6" s="277">
        <v>173822</v>
      </c>
      <c r="BS6" s="277">
        <v>199165</v>
      </c>
      <c r="BT6" s="277">
        <v>205699</v>
      </c>
      <c r="BU6" s="277">
        <v>214486</v>
      </c>
      <c r="BV6" s="277">
        <v>232984</v>
      </c>
      <c r="BW6" s="277">
        <v>162580</v>
      </c>
      <c r="BX6" s="277">
        <v>158488</v>
      </c>
      <c r="BY6" s="277">
        <v>177450</v>
      </c>
      <c r="BZ6" s="277">
        <v>164157</v>
      </c>
      <c r="CA6" s="277">
        <v>175578</v>
      </c>
      <c r="CB6" s="277">
        <v>169652</v>
      </c>
      <c r="CC6" s="277">
        <v>162209</v>
      </c>
      <c r="CD6" s="277">
        <v>158563</v>
      </c>
      <c r="CE6" s="277">
        <v>142597</v>
      </c>
      <c r="CF6" s="277">
        <v>150397</v>
      </c>
      <c r="CG6" s="277">
        <v>161449</v>
      </c>
      <c r="CH6" s="277">
        <v>193990</v>
      </c>
      <c r="CI6" s="277">
        <v>99109</v>
      </c>
      <c r="CJ6" s="277">
        <v>108479</v>
      </c>
      <c r="CK6" s="277">
        <v>117985</v>
      </c>
      <c r="CL6" s="277">
        <v>118215</v>
      </c>
      <c r="CM6" s="277">
        <v>152864</v>
      </c>
      <c r="CN6" s="277">
        <v>139301</v>
      </c>
      <c r="CO6" s="277">
        <v>147076</v>
      </c>
      <c r="CP6" s="277">
        <v>170903</v>
      </c>
      <c r="CQ6" s="277">
        <v>156419</v>
      </c>
      <c r="CR6" s="277">
        <v>147237</v>
      </c>
      <c r="CS6" s="277">
        <v>162636</v>
      </c>
      <c r="CT6" s="277">
        <v>173280</v>
      </c>
      <c r="CU6" s="277">
        <v>110822</v>
      </c>
      <c r="CV6" s="277">
        <v>103038</v>
      </c>
      <c r="CW6" s="277">
        <v>159879</v>
      </c>
      <c r="CX6" s="277">
        <v>129725</v>
      </c>
      <c r="CY6" s="277">
        <v>139615</v>
      </c>
      <c r="CZ6" s="277">
        <v>152415</v>
      </c>
      <c r="DA6" s="277">
        <v>186540</v>
      </c>
      <c r="DB6" s="277">
        <v>163842</v>
      </c>
      <c r="DC6" s="277">
        <v>158060</v>
      </c>
      <c r="DD6" s="277">
        <v>173159</v>
      </c>
      <c r="DE6" s="277">
        <v>166557</v>
      </c>
      <c r="DF6" s="277">
        <v>192548</v>
      </c>
      <c r="DG6" s="277">
        <v>121216</v>
      </c>
      <c r="DH6" s="277">
        <v>127920</v>
      </c>
      <c r="DI6" s="277">
        <v>146126</v>
      </c>
      <c r="DJ6" s="277">
        <v>172628</v>
      </c>
      <c r="DK6" s="277">
        <v>151045</v>
      </c>
      <c r="DL6" s="277">
        <v>164936</v>
      </c>
      <c r="DM6" s="277">
        <v>186945</v>
      </c>
      <c r="DN6" s="277">
        <v>183442</v>
      </c>
      <c r="DO6" s="277">
        <v>180941</v>
      </c>
      <c r="DP6" s="277">
        <v>203944</v>
      </c>
      <c r="DQ6" s="277">
        <v>197223</v>
      </c>
      <c r="DR6" s="277">
        <v>191797</v>
      </c>
      <c r="DS6" s="277">
        <v>165694</v>
      </c>
      <c r="DT6" s="277">
        <v>202906</v>
      </c>
      <c r="DU6" s="277">
        <v>175407</v>
      </c>
      <c r="DV6" s="277">
        <v>214346</v>
      </c>
      <c r="DW6" s="277">
        <v>199502</v>
      </c>
      <c r="DX6" s="277">
        <v>186695</v>
      </c>
      <c r="DY6" s="277">
        <v>185490</v>
      </c>
      <c r="DZ6" s="277">
        <v>175536</v>
      </c>
      <c r="EA6" s="277">
        <v>189553</v>
      </c>
      <c r="EB6" s="277">
        <v>202199</v>
      </c>
      <c r="EC6" s="277">
        <v>186201</v>
      </c>
      <c r="ED6" s="277">
        <v>213886</v>
      </c>
      <c r="EE6" s="277">
        <f>EE7+EE8</f>
        <v>125165</v>
      </c>
      <c r="EF6" s="277">
        <f t="shared" ref="EF6:EG6" si="4">EF7+EF8</f>
        <v>143722</v>
      </c>
      <c r="EG6" s="277">
        <f t="shared" si="4"/>
        <v>211763</v>
      </c>
    </row>
    <row r="7" spans="1:148" s="90" customFormat="1">
      <c r="B7" s="278" t="str">
        <f>Macro!D180</f>
        <v>Automóveis</v>
      </c>
      <c r="C7" s="279">
        <v>169017</v>
      </c>
      <c r="D7" s="279">
        <v>124798</v>
      </c>
      <c r="E7" s="279">
        <v>159819</v>
      </c>
      <c r="F7" s="279">
        <v>151245</v>
      </c>
      <c r="G7" s="279">
        <v>149399</v>
      </c>
      <c r="H7" s="279">
        <v>148376</v>
      </c>
      <c r="I7" s="279">
        <v>156383</v>
      </c>
      <c r="J7" s="279">
        <v>145375</v>
      </c>
      <c r="K7" s="279">
        <v>139905</v>
      </c>
      <c r="L7" s="279">
        <v>136799</v>
      </c>
      <c r="M7" s="279">
        <v>142791</v>
      </c>
      <c r="N7" s="279">
        <v>163069</v>
      </c>
      <c r="O7" s="279">
        <v>111689</v>
      </c>
      <c r="P7" s="279">
        <v>106316</v>
      </c>
      <c r="Q7" s="279">
        <v>128567</v>
      </c>
      <c r="R7" s="279">
        <v>116158</v>
      </c>
      <c r="S7" s="279">
        <v>121248</v>
      </c>
      <c r="T7" s="279">
        <v>123492</v>
      </c>
      <c r="U7" s="279">
        <v>128089</v>
      </c>
      <c r="V7" s="279">
        <v>130266</v>
      </c>
      <c r="W7" s="279">
        <v>114475</v>
      </c>
      <c r="X7" s="279">
        <v>118695</v>
      </c>
      <c r="Y7" s="279">
        <v>133889</v>
      </c>
      <c r="Z7" s="279">
        <v>151884</v>
      </c>
      <c r="AA7" s="279">
        <v>109734</v>
      </c>
      <c r="AB7" s="279">
        <v>102362</v>
      </c>
      <c r="AC7" s="279">
        <v>142966</v>
      </c>
      <c r="AD7" s="279">
        <v>119229</v>
      </c>
      <c r="AE7" s="279">
        <v>148669</v>
      </c>
      <c r="AF7" s="279">
        <v>147378</v>
      </c>
      <c r="AG7" s="279">
        <v>137981</v>
      </c>
      <c r="AH7" s="279">
        <v>164717</v>
      </c>
      <c r="AI7" s="279">
        <v>154155</v>
      </c>
      <c r="AJ7" s="279">
        <v>153344</v>
      </c>
      <c r="AK7" s="279">
        <v>154959</v>
      </c>
      <c r="AL7" s="279">
        <v>155867</v>
      </c>
      <c r="AM7" s="279">
        <v>134986</v>
      </c>
      <c r="AN7" s="279">
        <v>117397</v>
      </c>
      <c r="AO7" s="279">
        <v>156189</v>
      </c>
      <c r="AP7" s="279">
        <v>159924</v>
      </c>
      <c r="AQ7" s="279">
        <v>145923</v>
      </c>
      <c r="AR7" s="279">
        <v>145517</v>
      </c>
      <c r="AS7" s="279">
        <v>157408</v>
      </c>
      <c r="AT7" s="279">
        <v>182949</v>
      </c>
      <c r="AU7" s="279">
        <v>156736</v>
      </c>
      <c r="AV7" s="279">
        <v>189810</v>
      </c>
      <c r="AW7" s="279">
        <v>175307</v>
      </c>
      <c r="AX7" s="279">
        <v>171677</v>
      </c>
      <c r="AY7" s="279">
        <v>148630</v>
      </c>
      <c r="AZ7" s="279">
        <v>149031</v>
      </c>
      <c r="BA7" s="279">
        <v>156262</v>
      </c>
      <c r="BB7" s="279">
        <v>173140</v>
      </c>
      <c r="BC7" s="279">
        <v>183484</v>
      </c>
      <c r="BD7" s="279">
        <v>167735</v>
      </c>
      <c r="BE7" s="279">
        <v>181020</v>
      </c>
      <c r="BF7" s="279">
        <v>180119</v>
      </c>
      <c r="BG7" s="279">
        <v>173358</v>
      </c>
      <c r="BH7" s="279">
        <v>189489</v>
      </c>
      <c r="BI7" s="279">
        <v>182707</v>
      </c>
      <c r="BJ7" s="279">
        <v>196835</v>
      </c>
      <c r="BK7" s="279">
        <v>154581</v>
      </c>
      <c r="BL7" s="279">
        <v>165150</v>
      </c>
      <c r="BM7" s="279">
        <v>131276</v>
      </c>
      <c r="BN7" s="279">
        <v>39501</v>
      </c>
      <c r="BO7" s="279">
        <v>44137</v>
      </c>
      <c r="BP7" s="279">
        <v>102404</v>
      </c>
      <c r="BQ7" s="279">
        <v>134956</v>
      </c>
      <c r="BR7" s="279">
        <v>142057</v>
      </c>
      <c r="BS7" s="279">
        <v>161114</v>
      </c>
      <c r="BT7" s="279">
        <v>168508</v>
      </c>
      <c r="BU7" s="279">
        <v>177577</v>
      </c>
      <c r="BV7" s="279">
        <v>194681</v>
      </c>
      <c r="BW7" s="279">
        <v>130804</v>
      </c>
      <c r="BX7" s="279">
        <v>128111</v>
      </c>
      <c r="BY7" s="279">
        <v>141952</v>
      </c>
      <c r="BZ7" s="279">
        <v>127463</v>
      </c>
      <c r="CA7" s="279">
        <v>142701</v>
      </c>
      <c r="CB7" s="279">
        <v>133332</v>
      </c>
      <c r="CC7" s="279">
        <v>123598</v>
      </c>
      <c r="CD7" s="279">
        <v>119828</v>
      </c>
      <c r="CE7" s="279">
        <v>109086</v>
      </c>
      <c r="CF7" s="279">
        <v>119328</v>
      </c>
      <c r="CG7" s="279">
        <v>126102</v>
      </c>
      <c r="CH7" s="279">
        <v>156162</v>
      </c>
      <c r="CI7" s="279">
        <v>82350</v>
      </c>
      <c r="CJ7" s="279">
        <v>91120</v>
      </c>
      <c r="CK7" s="279">
        <v>98562</v>
      </c>
      <c r="CL7" s="279">
        <v>98568</v>
      </c>
      <c r="CM7" s="279">
        <v>125550</v>
      </c>
      <c r="CN7" s="279">
        <v>115509</v>
      </c>
      <c r="CO7" s="279">
        <v>121331</v>
      </c>
      <c r="CP7" s="279">
        <v>140153</v>
      </c>
      <c r="CQ7" s="279">
        <v>127768</v>
      </c>
      <c r="CR7" s="279">
        <v>123987</v>
      </c>
      <c r="CS7" s="279">
        <v>139350</v>
      </c>
      <c r="CT7" s="279">
        <v>147081</v>
      </c>
      <c r="CU7" s="279">
        <v>91723</v>
      </c>
      <c r="CV7" s="279">
        <v>85748</v>
      </c>
      <c r="CW7" s="279">
        <v>129820</v>
      </c>
      <c r="CX7" s="279">
        <v>104124</v>
      </c>
      <c r="CY7" s="279">
        <v>110168</v>
      </c>
      <c r="CZ7" s="279">
        <v>123321</v>
      </c>
      <c r="DA7" s="279">
        <v>156571</v>
      </c>
      <c r="DB7" s="279">
        <v>130495</v>
      </c>
      <c r="DC7" s="279">
        <v>125316</v>
      </c>
      <c r="DD7" s="279">
        <v>139700</v>
      </c>
      <c r="DE7" s="279">
        <v>135258</v>
      </c>
      <c r="DF7" s="279">
        <v>155331</v>
      </c>
      <c r="DG7" s="279">
        <v>96395</v>
      </c>
      <c r="DH7" s="279">
        <v>101491</v>
      </c>
      <c r="DI7" s="279">
        <v>116272</v>
      </c>
      <c r="DJ7" s="279">
        <v>139562</v>
      </c>
      <c r="DK7" s="279">
        <v>121388</v>
      </c>
      <c r="DL7" s="279">
        <v>138055</v>
      </c>
      <c r="DM7" s="279">
        <v>150361</v>
      </c>
      <c r="DN7" s="279">
        <v>143660</v>
      </c>
      <c r="DO7" s="279">
        <v>143187</v>
      </c>
      <c r="DP7" s="279">
        <v>163674</v>
      </c>
      <c r="DQ7" s="279">
        <v>161952</v>
      </c>
      <c r="DR7" s="279">
        <v>152309</v>
      </c>
      <c r="DS7" s="279">
        <v>134940</v>
      </c>
      <c r="DT7" s="279">
        <v>160522</v>
      </c>
      <c r="DU7" s="279">
        <v>139165</v>
      </c>
      <c r="DV7" s="279">
        <v>168996</v>
      </c>
      <c r="DW7" s="279">
        <v>154956</v>
      </c>
      <c r="DX7" s="279">
        <v>144302</v>
      </c>
      <c r="DY7" s="279">
        <v>149613</v>
      </c>
      <c r="DZ7" s="279">
        <v>142744</v>
      </c>
      <c r="EA7" s="279">
        <v>147864</v>
      </c>
      <c r="EB7" s="279">
        <v>160349</v>
      </c>
      <c r="EC7" s="279">
        <v>151803</v>
      </c>
      <c r="ED7" s="279">
        <v>169925</v>
      </c>
      <c r="EE7" s="279">
        <v>97834</v>
      </c>
      <c r="EF7" s="279">
        <v>116420</v>
      </c>
      <c r="EG7" s="279">
        <v>172271</v>
      </c>
      <c r="EH7" s="399"/>
      <c r="EI7" s="399"/>
      <c r="EJ7" s="399"/>
      <c r="EK7" s="399"/>
      <c r="EL7" s="399"/>
      <c r="EM7" s="399"/>
      <c r="EN7" s="399"/>
      <c r="EO7" s="399"/>
      <c r="EP7" s="399"/>
      <c r="EQ7" s="399"/>
      <c r="ER7" s="399"/>
    </row>
    <row r="8" spans="1:148" s="90" customFormat="1">
      <c r="B8" s="278" t="str">
        <f>Macro!D181</f>
        <v>Comerciais leves</v>
      </c>
      <c r="C8" s="279">
        <v>29731</v>
      </c>
      <c r="D8" s="279">
        <v>23539</v>
      </c>
      <c r="E8" s="279">
        <v>28858</v>
      </c>
      <c r="F8" s="279">
        <v>25286</v>
      </c>
      <c r="G8" s="279">
        <v>23564</v>
      </c>
      <c r="H8" s="279">
        <v>23736</v>
      </c>
      <c r="I8" s="279">
        <v>25775</v>
      </c>
      <c r="J8" s="279">
        <v>21502</v>
      </c>
      <c r="K8" s="279">
        <v>20665</v>
      </c>
      <c r="L8" s="279">
        <v>18708</v>
      </c>
      <c r="M8" s="279">
        <v>18643</v>
      </c>
      <c r="N8" s="279">
        <v>20651</v>
      </c>
      <c r="O8" s="279">
        <v>13190</v>
      </c>
      <c r="P8" s="279">
        <v>14373</v>
      </c>
      <c r="Q8" s="279">
        <v>19006</v>
      </c>
      <c r="R8" s="279">
        <v>20478</v>
      </c>
      <c r="S8" s="279">
        <v>19427</v>
      </c>
      <c r="T8" s="279">
        <v>21071</v>
      </c>
      <c r="U8" s="279">
        <v>22594</v>
      </c>
      <c r="V8" s="279">
        <v>23885</v>
      </c>
      <c r="W8" s="279">
        <v>19052</v>
      </c>
      <c r="X8" s="279">
        <v>17645</v>
      </c>
      <c r="Y8" s="279">
        <v>19495</v>
      </c>
      <c r="Z8" s="279">
        <v>22005</v>
      </c>
      <c r="AA8" s="279">
        <v>17323</v>
      </c>
      <c r="AB8" s="279">
        <v>16008</v>
      </c>
      <c r="AC8" s="279">
        <v>20505</v>
      </c>
      <c r="AD8" s="279">
        <v>16008</v>
      </c>
      <c r="AE8" s="279">
        <v>20756</v>
      </c>
      <c r="AF8" s="279">
        <v>21703</v>
      </c>
      <c r="AG8" s="279">
        <v>20427</v>
      </c>
      <c r="AH8" s="279">
        <v>22125</v>
      </c>
      <c r="AI8" s="279">
        <v>19481</v>
      </c>
      <c r="AJ8" s="279">
        <v>22799</v>
      </c>
      <c r="AK8" s="279">
        <v>21325</v>
      </c>
      <c r="AL8" s="279">
        <v>23857</v>
      </c>
      <c r="AM8" s="279">
        <v>19996</v>
      </c>
      <c r="AN8" s="279">
        <v>16290</v>
      </c>
      <c r="AO8" s="279">
        <v>19878</v>
      </c>
      <c r="AP8" s="279">
        <v>23628</v>
      </c>
      <c r="AQ8" s="279">
        <v>23256</v>
      </c>
      <c r="AR8" s="279">
        <v>23816</v>
      </c>
      <c r="AS8" s="279">
        <v>24446</v>
      </c>
      <c r="AT8" s="279">
        <v>26422</v>
      </c>
      <c r="AU8" s="279">
        <v>22241</v>
      </c>
      <c r="AV8" s="279">
        <v>26556</v>
      </c>
      <c r="AW8" s="279">
        <v>20891</v>
      </c>
      <c r="AX8" s="279">
        <v>25547</v>
      </c>
      <c r="AY8" s="279">
        <v>18888</v>
      </c>
      <c r="AZ8" s="279">
        <v>19546</v>
      </c>
      <c r="BA8" s="279">
        <v>20986</v>
      </c>
      <c r="BB8" s="279">
        <v>22712</v>
      </c>
      <c r="BC8" s="279">
        <v>25792</v>
      </c>
      <c r="BD8" s="279">
        <v>23764</v>
      </c>
      <c r="BE8" s="279">
        <v>26928</v>
      </c>
      <c r="BF8" s="279">
        <v>25528</v>
      </c>
      <c r="BG8" s="279">
        <v>26008</v>
      </c>
      <c r="BH8" s="279">
        <v>27368</v>
      </c>
      <c r="BI8" s="279">
        <v>25502</v>
      </c>
      <c r="BJ8" s="279">
        <v>26209</v>
      </c>
      <c r="BK8" s="279">
        <v>30101</v>
      </c>
      <c r="BL8" s="279">
        <v>28149</v>
      </c>
      <c r="BM8" s="279">
        <v>25028</v>
      </c>
      <c r="BN8" s="279">
        <v>11962</v>
      </c>
      <c r="BO8" s="279">
        <v>12568</v>
      </c>
      <c r="BP8" s="279">
        <v>20391</v>
      </c>
      <c r="BQ8" s="279">
        <v>28468</v>
      </c>
      <c r="BR8" s="279">
        <v>31765</v>
      </c>
      <c r="BS8" s="279">
        <v>38051</v>
      </c>
      <c r="BT8" s="279">
        <v>37191</v>
      </c>
      <c r="BU8" s="279">
        <v>36909</v>
      </c>
      <c r="BV8" s="279">
        <v>38303</v>
      </c>
      <c r="BW8" s="279">
        <v>31776</v>
      </c>
      <c r="BX8" s="279">
        <v>30377</v>
      </c>
      <c r="BY8" s="279">
        <v>35498</v>
      </c>
      <c r="BZ8" s="279">
        <v>36694</v>
      </c>
      <c r="CA8" s="279">
        <v>32877</v>
      </c>
      <c r="CB8" s="279">
        <v>36320</v>
      </c>
      <c r="CC8" s="279">
        <v>38611</v>
      </c>
      <c r="CD8" s="279">
        <v>38735</v>
      </c>
      <c r="CE8" s="279">
        <v>33511</v>
      </c>
      <c r="CF8" s="279">
        <v>31069</v>
      </c>
      <c r="CG8" s="279">
        <v>35347</v>
      </c>
      <c r="CH8" s="279">
        <v>37828</v>
      </c>
      <c r="CI8" s="279">
        <v>16759</v>
      </c>
      <c r="CJ8" s="279">
        <v>17359</v>
      </c>
      <c r="CK8" s="279">
        <v>19423</v>
      </c>
      <c r="CL8" s="279">
        <v>19647</v>
      </c>
      <c r="CM8" s="279">
        <v>27314</v>
      </c>
      <c r="CN8" s="279">
        <v>23792</v>
      </c>
      <c r="CO8" s="279">
        <v>25745</v>
      </c>
      <c r="CP8" s="279">
        <v>30750</v>
      </c>
      <c r="CQ8" s="279">
        <v>28651</v>
      </c>
      <c r="CR8" s="279">
        <v>23250</v>
      </c>
      <c r="CS8" s="279">
        <v>23286</v>
      </c>
      <c r="CT8" s="279">
        <v>26199</v>
      </c>
      <c r="CU8" s="279">
        <v>19099</v>
      </c>
      <c r="CV8" s="279">
        <v>17290</v>
      </c>
      <c r="CW8" s="279">
        <v>30059</v>
      </c>
      <c r="CX8" s="279">
        <v>25601</v>
      </c>
      <c r="CY8" s="279">
        <v>29447</v>
      </c>
      <c r="CZ8" s="279">
        <v>29094</v>
      </c>
      <c r="DA8" s="279">
        <v>29969</v>
      </c>
      <c r="DB8" s="279">
        <v>33347</v>
      </c>
      <c r="DC8" s="279">
        <v>32744</v>
      </c>
      <c r="DD8" s="279">
        <v>33459</v>
      </c>
      <c r="DE8" s="279">
        <v>31299</v>
      </c>
      <c r="DF8" s="279">
        <v>37217</v>
      </c>
      <c r="DG8" s="279">
        <v>24821</v>
      </c>
      <c r="DH8" s="279">
        <v>26429</v>
      </c>
      <c r="DI8" s="279">
        <v>29854</v>
      </c>
      <c r="DJ8" s="279">
        <v>33066</v>
      </c>
      <c r="DK8" s="279">
        <v>29657</v>
      </c>
      <c r="DL8" s="279">
        <v>26881</v>
      </c>
      <c r="DM8" s="279">
        <v>36584</v>
      </c>
      <c r="DN8" s="279">
        <v>39782</v>
      </c>
      <c r="DO8" s="279">
        <v>37754</v>
      </c>
      <c r="DP8" s="279">
        <v>40270</v>
      </c>
      <c r="DQ8" s="279">
        <v>35271</v>
      </c>
      <c r="DR8" s="279">
        <v>39488</v>
      </c>
      <c r="DS8" s="279">
        <v>30754</v>
      </c>
      <c r="DT8" s="279">
        <v>42384</v>
      </c>
      <c r="DU8" s="279">
        <v>36242</v>
      </c>
      <c r="DV8" s="279">
        <v>45350</v>
      </c>
      <c r="DW8" s="279">
        <v>44546</v>
      </c>
      <c r="DX8" s="279">
        <v>42393</v>
      </c>
      <c r="DY8" s="279">
        <v>35877</v>
      </c>
      <c r="DZ8" s="279">
        <v>32792</v>
      </c>
      <c r="EA8" s="279">
        <v>41689</v>
      </c>
      <c r="EB8" s="279">
        <v>41850</v>
      </c>
      <c r="EC8" s="279">
        <v>34398</v>
      </c>
      <c r="ED8" s="279">
        <v>43961</v>
      </c>
      <c r="EE8" s="279">
        <v>27331</v>
      </c>
      <c r="EF8" s="279">
        <v>27302</v>
      </c>
      <c r="EG8" s="279">
        <v>39492</v>
      </c>
      <c r="EH8" s="399"/>
      <c r="EI8" s="399"/>
      <c r="EJ8" s="399"/>
      <c r="EK8" s="399"/>
      <c r="EL8" s="399"/>
      <c r="EM8" s="399"/>
      <c r="EN8" s="399"/>
      <c r="EO8" s="399"/>
      <c r="EP8" s="399"/>
      <c r="EQ8" s="399"/>
      <c r="ER8" s="399"/>
    </row>
    <row r="9" spans="1:148" s="104" customFormat="1" ht="15.5">
      <c r="B9" s="218" t="str">
        <f>Macro!D182</f>
        <v>Caminhões</v>
      </c>
      <c r="C9" s="277">
        <v>7522</v>
      </c>
      <c r="D9" s="277">
        <v>5060</v>
      </c>
      <c r="E9" s="277">
        <v>6382</v>
      </c>
      <c r="F9" s="277">
        <v>5673</v>
      </c>
      <c r="G9" s="277">
        <v>5910</v>
      </c>
      <c r="H9" s="277">
        <v>6083</v>
      </c>
      <c r="I9" s="277">
        <v>6353</v>
      </c>
      <c r="J9" s="277">
        <v>5657</v>
      </c>
      <c r="K9" s="277">
        <v>5836</v>
      </c>
      <c r="L9" s="277">
        <v>5681</v>
      </c>
      <c r="M9" s="277">
        <v>4610</v>
      </c>
      <c r="N9" s="277">
        <v>5459</v>
      </c>
      <c r="O9" s="277">
        <v>4266</v>
      </c>
      <c r="P9" s="277">
        <v>3683</v>
      </c>
      <c r="Q9" s="277">
        <v>4690</v>
      </c>
      <c r="R9" s="277">
        <v>4098</v>
      </c>
      <c r="S9" s="277">
        <v>3923</v>
      </c>
      <c r="T9" s="277">
        <v>4038</v>
      </c>
      <c r="U9" s="277">
        <v>4492</v>
      </c>
      <c r="V9" s="277">
        <v>4238</v>
      </c>
      <c r="W9" s="277">
        <v>4068</v>
      </c>
      <c r="X9" s="277">
        <v>3324</v>
      </c>
      <c r="Y9" s="277">
        <v>3658</v>
      </c>
      <c r="Z9" s="277">
        <v>4276</v>
      </c>
      <c r="AA9" s="277">
        <f>SUM(AA10:AA14)</f>
        <v>2847</v>
      </c>
      <c r="AB9" s="277">
        <f t="shared" ref="AB9:AL9" si="5">SUM(AB10:AB14)</f>
        <v>2504</v>
      </c>
      <c r="AC9" s="277">
        <f t="shared" si="5"/>
        <v>3921</v>
      </c>
      <c r="AD9" s="277">
        <f t="shared" si="5"/>
        <v>3338</v>
      </c>
      <c r="AE9" s="277">
        <f t="shared" si="5"/>
        <v>3953</v>
      </c>
      <c r="AF9" s="277">
        <f t="shared" si="5"/>
        <v>4074</v>
      </c>
      <c r="AG9" s="277">
        <f t="shared" si="5"/>
        <v>4397</v>
      </c>
      <c r="AH9" s="277">
        <f t="shared" si="5"/>
        <v>4660</v>
      </c>
      <c r="AI9" s="277">
        <f t="shared" si="5"/>
        <v>4397</v>
      </c>
      <c r="AJ9" s="277">
        <f t="shared" si="5"/>
        <v>4892</v>
      </c>
      <c r="AK9" s="277">
        <f t="shared" si="5"/>
        <v>5264</v>
      </c>
      <c r="AL9" s="277">
        <f t="shared" si="5"/>
        <v>5915</v>
      </c>
      <c r="AM9" s="277">
        <f>SUM(AM10:AM14)</f>
        <v>4447</v>
      </c>
      <c r="AN9" s="277">
        <f t="shared" ref="AN9:AX9" si="6">SUM(AN10:AN14)</f>
        <v>3952</v>
      </c>
      <c r="AO9" s="277">
        <f t="shared" si="6"/>
        <v>5829</v>
      </c>
      <c r="AP9" s="277">
        <f t="shared" si="6"/>
        <v>6037</v>
      </c>
      <c r="AQ9" s="277">
        <f t="shared" si="6"/>
        <v>5475</v>
      </c>
      <c r="AR9" s="277">
        <f t="shared" si="6"/>
        <v>5560</v>
      </c>
      <c r="AS9" s="277">
        <f t="shared" si="6"/>
        <v>6454</v>
      </c>
      <c r="AT9" s="277">
        <f t="shared" si="6"/>
        <v>7269</v>
      </c>
      <c r="AU9" s="277">
        <f t="shared" si="6"/>
        <v>6524</v>
      </c>
      <c r="AV9" s="277">
        <f t="shared" si="6"/>
        <v>7660</v>
      </c>
      <c r="AW9" s="277">
        <f t="shared" si="6"/>
        <v>7451</v>
      </c>
      <c r="AX9" s="277">
        <f t="shared" si="6"/>
        <v>7403</v>
      </c>
      <c r="AY9" s="277">
        <f>SUM(AY10:AY14)</f>
        <v>6740</v>
      </c>
      <c r="AZ9" s="277">
        <f t="shared" ref="AZ9:BG9" si="7">SUM(AZ10:AZ14)</f>
        <v>6626</v>
      </c>
      <c r="BA9" s="277">
        <f t="shared" si="7"/>
        <v>7366</v>
      </c>
      <c r="BB9" s="277">
        <f t="shared" si="7"/>
        <v>8211</v>
      </c>
      <c r="BC9" s="277">
        <f t="shared" si="7"/>
        <v>8860</v>
      </c>
      <c r="BD9" s="277">
        <f t="shared" si="7"/>
        <v>7465</v>
      </c>
      <c r="BE9" s="277">
        <f t="shared" si="7"/>
        <v>8733</v>
      </c>
      <c r="BF9" s="277">
        <f t="shared" si="7"/>
        <v>9181</v>
      </c>
      <c r="BG9" s="277">
        <f t="shared" si="7"/>
        <v>8915</v>
      </c>
      <c r="BH9" s="277">
        <f t="shared" ref="BH9:BJ9" si="8">SUM(BH10:BH14)</f>
        <v>9169</v>
      </c>
      <c r="BI9" s="277">
        <f t="shared" si="8"/>
        <v>8859</v>
      </c>
      <c r="BJ9" s="277">
        <f t="shared" si="8"/>
        <v>8095</v>
      </c>
      <c r="BK9" s="277">
        <v>7285</v>
      </c>
      <c r="BL9" s="277">
        <v>6412</v>
      </c>
      <c r="BM9" s="277">
        <v>6438</v>
      </c>
      <c r="BN9" s="277">
        <v>3952</v>
      </c>
      <c r="BO9" s="277">
        <v>4819</v>
      </c>
      <c r="BP9" s="277">
        <v>8954</v>
      </c>
      <c r="BQ9" s="277">
        <v>9540</v>
      </c>
      <c r="BR9" s="277">
        <v>8076</v>
      </c>
      <c r="BS9" s="277">
        <v>7312</v>
      </c>
      <c r="BT9" s="277">
        <v>7909</v>
      </c>
      <c r="BU9" s="277">
        <v>9143</v>
      </c>
      <c r="BV9" s="277">
        <v>9838</v>
      </c>
      <c r="BW9" s="277">
        <v>7537</v>
      </c>
      <c r="BX9" s="277">
        <v>7781</v>
      </c>
      <c r="BY9" s="277">
        <v>10759</v>
      </c>
      <c r="BZ9" s="277">
        <v>9785</v>
      </c>
      <c r="CA9" s="277">
        <v>11497</v>
      </c>
      <c r="CB9" s="277">
        <v>11371</v>
      </c>
      <c r="CC9" s="277">
        <v>11974</v>
      </c>
      <c r="CD9" s="277">
        <v>12945</v>
      </c>
      <c r="CE9" s="277">
        <v>11624</v>
      </c>
      <c r="CF9" s="277">
        <v>11047</v>
      </c>
      <c r="CG9" s="277">
        <v>10472</v>
      </c>
      <c r="CH9" s="277">
        <v>11887</v>
      </c>
      <c r="CI9" s="277">
        <v>8249</v>
      </c>
      <c r="CJ9" s="277">
        <v>7721</v>
      </c>
      <c r="CK9" s="277">
        <v>9713</v>
      </c>
      <c r="CL9" s="277">
        <v>9020</v>
      </c>
      <c r="CM9" s="277">
        <v>9908</v>
      </c>
      <c r="CN9" s="277">
        <v>10498</v>
      </c>
      <c r="CO9" s="277">
        <v>10941</v>
      </c>
      <c r="CP9" s="277">
        <v>11891</v>
      </c>
      <c r="CQ9" s="277">
        <v>10743</v>
      </c>
      <c r="CR9" s="277">
        <v>10220</v>
      </c>
      <c r="CS9" s="277">
        <v>9622</v>
      </c>
      <c r="CT9" s="277">
        <v>11607</v>
      </c>
      <c r="CU9" s="277">
        <v>9877</v>
      </c>
      <c r="CV9" s="277">
        <v>7473</v>
      </c>
      <c r="CW9" s="277">
        <v>8978</v>
      </c>
      <c r="CX9" s="277">
        <v>6941</v>
      </c>
      <c r="CY9" s="277">
        <v>7529</v>
      </c>
      <c r="CZ9" s="277">
        <v>7422</v>
      </c>
      <c r="DA9" s="277">
        <v>7811</v>
      </c>
      <c r="DB9" s="277">
        <v>8600</v>
      </c>
      <c r="DC9" s="277">
        <v>8207</v>
      </c>
      <c r="DD9" s="277">
        <v>8845</v>
      </c>
      <c r="DE9" s="277">
        <v>8699</v>
      </c>
      <c r="DF9" s="277">
        <v>9692</v>
      </c>
      <c r="DG9" s="277">
        <v>7765</v>
      </c>
      <c r="DH9" s="277">
        <v>7882</v>
      </c>
      <c r="DI9" s="277">
        <v>9385</v>
      </c>
      <c r="DJ9" s="277">
        <v>10207</v>
      </c>
      <c r="DK9" s="277">
        <v>9020</v>
      </c>
      <c r="DL9" s="277">
        <v>9327</v>
      </c>
      <c r="DM9" s="277">
        <v>10616</v>
      </c>
      <c r="DN9" s="277">
        <v>10924</v>
      </c>
      <c r="DO9" s="277">
        <v>10830</v>
      </c>
      <c r="DP9" s="277">
        <v>11447</v>
      </c>
      <c r="DQ9" s="277">
        <v>9640</v>
      </c>
      <c r="DR9" s="277">
        <v>10791</v>
      </c>
      <c r="DS9" s="277">
        <v>8041</v>
      </c>
      <c r="DT9" s="277">
        <v>11970</v>
      </c>
      <c r="DU9" s="277">
        <v>11720</v>
      </c>
      <c r="DV9" s="277">
        <v>11020</v>
      </c>
      <c r="DW9" s="277">
        <v>12327</v>
      </c>
      <c r="DX9" s="277">
        <v>11293</v>
      </c>
      <c r="DY9" s="277">
        <v>10183</v>
      </c>
      <c r="DZ9" s="277">
        <v>8504</v>
      </c>
      <c r="EA9" s="277">
        <v>9318</v>
      </c>
      <c r="EB9" s="277">
        <v>10184</v>
      </c>
      <c r="EC9" s="277">
        <v>8468</v>
      </c>
      <c r="ED9" s="277">
        <v>9431</v>
      </c>
      <c r="EE9" s="277">
        <f>SUM(EE10:EE14)</f>
        <v>6175</v>
      </c>
      <c r="EF9" s="277">
        <f t="shared" ref="EF9:EG9" si="9">SUM(EF10:EF14)</f>
        <v>6358</v>
      </c>
      <c r="EG9" s="277">
        <f t="shared" si="9"/>
        <v>8464</v>
      </c>
    </row>
    <row r="10" spans="1:148" s="91" customFormat="1">
      <c r="B10" s="278" t="str">
        <f>Macro!D183</f>
        <v>Semileves</v>
      </c>
      <c r="C10" s="279">
        <v>274</v>
      </c>
      <c r="D10" s="279">
        <v>176</v>
      </c>
      <c r="E10" s="279">
        <v>251</v>
      </c>
      <c r="F10" s="279">
        <v>196</v>
      </c>
      <c r="G10" s="279">
        <v>209</v>
      </c>
      <c r="H10" s="279">
        <v>235</v>
      </c>
      <c r="I10" s="279">
        <v>232</v>
      </c>
      <c r="J10" s="279">
        <v>241</v>
      </c>
      <c r="K10" s="279">
        <v>214</v>
      </c>
      <c r="L10" s="279">
        <v>214</v>
      </c>
      <c r="M10" s="279">
        <v>150</v>
      </c>
      <c r="N10" s="279">
        <v>174</v>
      </c>
      <c r="O10" s="279">
        <v>123</v>
      </c>
      <c r="P10" s="279">
        <v>103</v>
      </c>
      <c r="Q10" s="279">
        <v>156</v>
      </c>
      <c r="R10" s="279">
        <v>163</v>
      </c>
      <c r="S10" s="279">
        <v>177</v>
      </c>
      <c r="T10" s="279">
        <v>178</v>
      </c>
      <c r="U10" s="279">
        <v>143</v>
      </c>
      <c r="V10" s="279">
        <v>184</v>
      </c>
      <c r="W10" s="279">
        <v>269</v>
      </c>
      <c r="X10" s="279">
        <v>151</v>
      </c>
      <c r="Y10" s="279">
        <v>154</v>
      </c>
      <c r="Z10" s="279">
        <v>183</v>
      </c>
      <c r="AA10" s="279">
        <v>92</v>
      </c>
      <c r="AB10" s="279">
        <v>105</v>
      </c>
      <c r="AC10" s="279">
        <v>157</v>
      </c>
      <c r="AD10" s="279">
        <v>135</v>
      </c>
      <c r="AE10" s="279">
        <v>143</v>
      </c>
      <c r="AF10" s="279">
        <v>147</v>
      </c>
      <c r="AG10" s="279">
        <v>190</v>
      </c>
      <c r="AH10" s="279">
        <v>150</v>
      </c>
      <c r="AI10" s="279">
        <v>146</v>
      </c>
      <c r="AJ10" s="279">
        <v>163</v>
      </c>
      <c r="AK10" s="279">
        <v>181</v>
      </c>
      <c r="AL10" s="279">
        <v>199</v>
      </c>
      <c r="AM10" s="279">
        <v>240</v>
      </c>
      <c r="AN10" s="279">
        <v>174</v>
      </c>
      <c r="AO10" s="279">
        <v>126</v>
      </c>
      <c r="AP10" s="279">
        <v>178</v>
      </c>
      <c r="AQ10" s="279">
        <v>208</v>
      </c>
      <c r="AR10" s="279">
        <v>190</v>
      </c>
      <c r="AS10" s="279">
        <v>188</v>
      </c>
      <c r="AT10" s="279">
        <v>197</v>
      </c>
      <c r="AU10" s="279">
        <v>199</v>
      </c>
      <c r="AV10" s="279">
        <v>226</v>
      </c>
      <c r="AW10" s="279">
        <v>184</v>
      </c>
      <c r="AX10" s="279">
        <v>138</v>
      </c>
      <c r="AY10" s="279">
        <v>150</v>
      </c>
      <c r="AZ10" s="279">
        <v>284</v>
      </c>
      <c r="BA10" s="279">
        <v>225</v>
      </c>
      <c r="BB10" s="279">
        <v>194</v>
      </c>
      <c r="BC10" s="279">
        <v>160</v>
      </c>
      <c r="BD10" s="279">
        <v>130</v>
      </c>
      <c r="BE10" s="279">
        <v>187</v>
      </c>
      <c r="BF10" s="279">
        <v>140</v>
      </c>
      <c r="BG10" s="279">
        <v>206</v>
      </c>
      <c r="BH10" s="279">
        <v>133</v>
      </c>
      <c r="BI10" s="279">
        <v>169</v>
      </c>
      <c r="BJ10" s="279">
        <v>118</v>
      </c>
      <c r="BK10" s="279">
        <v>544</v>
      </c>
      <c r="BL10" s="279">
        <v>309</v>
      </c>
      <c r="BM10" s="279">
        <v>190</v>
      </c>
      <c r="BN10" s="279">
        <v>202</v>
      </c>
      <c r="BO10" s="279">
        <v>266</v>
      </c>
      <c r="BP10" s="279">
        <v>525</v>
      </c>
      <c r="BQ10" s="279">
        <v>495</v>
      </c>
      <c r="BR10" s="279">
        <v>443</v>
      </c>
      <c r="BS10" s="279">
        <v>386</v>
      </c>
      <c r="BT10" s="279">
        <v>334</v>
      </c>
      <c r="BU10" s="279">
        <v>527</v>
      </c>
      <c r="BV10" s="279">
        <v>638</v>
      </c>
      <c r="BW10" s="279">
        <v>633</v>
      </c>
      <c r="BX10" s="279">
        <v>433</v>
      </c>
      <c r="BY10" s="279">
        <v>514</v>
      </c>
      <c r="BZ10" s="279">
        <v>465</v>
      </c>
      <c r="CA10" s="279">
        <v>600</v>
      </c>
      <c r="CB10" s="279">
        <v>697</v>
      </c>
      <c r="CC10" s="279">
        <v>923</v>
      </c>
      <c r="CD10" s="279">
        <v>786</v>
      </c>
      <c r="CE10" s="279">
        <v>515</v>
      </c>
      <c r="CF10" s="279">
        <v>357</v>
      </c>
      <c r="CG10" s="279">
        <v>301</v>
      </c>
      <c r="CH10" s="279">
        <v>362</v>
      </c>
      <c r="CI10" s="279">
        <v>103</v>
      </c>
      <c r="CJ10" s="279">
        <v>83</v>
      </c>
      <c r="CK10" s="279">
        <v>119</v>
      </c>
      <c r="CL10" s="279">
        <v>100</v>
      </c>
      <c r="CM10" s="279">
        <v>160</v>
      </c>
      <c r="CN10" s="279">
        <v>232</v>
      </c>
      <c r="CO10" s="279">
        <v>177</v>
      </c>
      <c r="CP10" s="279">
        <v>187</v>
      </c>
      <c r="CQ10" s="279">
        <v>148</v>
      </c>
      <c r="CR10" s="279">
        <v>204</v>
      </c>
      <c r="CS10" s="279">
        <v>101</v>
      </c>
      <c r="CT10" s="279">
        <v>107</v>
      </c>
      <c r="CU10" s="279">
        <v>79</v>
      </c>
      <c r="CV10" s="279">
        <v>74</v>
      </c>
      <c r="CW10" s="279">
        <v>104</v>
      </c>
      <c r="CX10" s="279">
        <v>76</v>
      </c>
      <c r="CY10" s="279">
        <v>124</v>
      </c>
      <c r="CZ10" s="279">
        <v>72</v>
      </c>
      <c r="DA10" s="279">
        <v>123</v>
      </c>
      <c r="DB10" s="279">
        <v>102</v>
      </c>
      <c r="DC10" s="279">
        <v>100</v>
      </c>
      <c r="DD10" s="279">
        <v>80</v>
      </c>
      <c r="DE10" s="279">
        <v>112</v>
      </c>
      <c r="DF10" s="279">
        <v>146</v>
      </c>
      <c r="DG10" s="279">
        <v>83</v>
      </c>
      <c r="DH10" s="279">
        <v>82</v>
      </c>
      <c r="DI10" s="279">
        <v>71</v>
      </c>
      <c r="DJ10" s="279">
        <v>48</v>
      </c>
      <c r="DK10" s="279">
        <v>57</v>
      </c>
      <c r="DL10" s="279">
        <v>73</v>
      </c>
      <c r="DM10" s="279">
        <v>98</v>
      </c>
      <c r="DN10" s="279">
        <v>69</v>
      </c>
      <c r="DO10" s="279">
        <v>82</v>
      </c>
      <c r="DP10" s="279">
        <v>144</v>
      </c>
      <c r="DQ10" s="279">
        <v>136</v>
      </c>
      <c r="DR10" s="279">
        <v>84</v>
      </c>
      <c r="DS10" s="279">
        <v>56</v>
      </c>
      <c r="DT10" s="279">
        <v>51</v>
      </c>
      <c r="DU10" s="279">
        <v>77</v>
      </c>
      <c r="DV10" s="279">
        <v>41</v>
      </c>
      <c r="DW10" s="279">
        <v>100</v>
      </c>
      <c r="DX10" s="279">
        <v>124</v>
      </c>
      <c r="DY10" s="279">
        <v>83</v>
      </c>
      <c r="DZ10" s="279">
        <v>69</v>
      </c>
      <c r="EA10" s="279">
        <v>63</v>
      </c>
      <c r="EB10" s="279">
        <v>85</v>
      </c>
      <c r="EC10" s="279">
        <v>60</v>
      </c>
      <c r="ED10" s="279">
        <v>71</v>
      </c>
      <c r="EE10" s="279">
        <v>50</v>
      </c>
      <c r="EF10" s="279">
        <v>57</v>
      </c>
      <c r="EG10" s="279">
        <v>65</v>
      </c>
    </row>
    <row r="11" spans="1:148" s="91" customFormat="1">
      <c r="B11" s="278" t="str">
        <f>Macro!D184</f>
        <v>Leves</v>
      </c>
      <c r="C11" s="279">
        <v>2158</v>
      </c>
      <c r="D11" s="279">
        <v>1420</v>
      </c>
      <c r="E11" s="279">
        <v>1884</v>
      </c>
      <c r="F11" s="279">
        <v>1578</v>
      </c>
      <c r="G11" s="279">
        <v>1582</v>
      </c>
      <c r="H11" s="279">
        <v>1655</v>
      </c>
      <c r="I11" s="279">
        <v>1730</v>
      </c>
      <c r="J11" s="279">
        <v>1625</v>
      </c>
      <c r="K11" s="279">
        <v>1496</v>
      </c>
      <c r="L11" s="279">
        <v>1406</v>
      </c>
      <c r="M11" s="279">
        <v>1357</v>
      </c>
      <c r="N11" s="279">
        <v>1389</v>
      </c>
      <c r="O11" s="279">
        <v>1091</v>
      </c>
      <c r="P11" s="279">
        <v>1042</v>
      </c>
      <c r="Q11" s="279">
        <v>1114</v>
      </c>
      <c r="R11" s="279">
        <v>1118</v>
      </c>
      <c r="S11" s="279">
        <v>1076</v>
      </c>
      <c r="T11" s="279">
        <v>1104</v>
      </c>
      <c r="U11" s="279">
        <v>1220</v>
      </c>
      <c r="V11" s="279">
        <v>1228</v>
      </c>
      <c r="W11" s="279">
        <v>1083</v>
      </c>
      <c r="X11" s="279">
        <v>937</v>
      </c>
      <c r="Y11" s="279">
        <v>999</v>
      </c>
      <c r="Z11" s="279">
        <v>1084</v>
      </c>
      <c r="AA11" s="279">
        <v>648</v>
      </c>
      <c r="AB11" s="279">
        <v>639</v>
      </c>
      <c r="AC11" s="279">
        <v>940</v>
      </c>
      <c r="AD11" s="279">
        <v>815</v>
      </c>
      <c r="AE11" s="279">
        <v>920</v>
      </c>
      <c r="AF11" s="279">
        <v>1032</v>
      </c>
      <c r="AG11" s="279">
        <v>1076</v>
      </c>
      <c r="AH11" s="279">
        <v>1037</v>
      </c>
      <c r="AI11" s="279">
        <v>966</v>
      </c>
      <c r="AJ11" s="279">
        <v>1058</v>
      </c>
      <c r="AK11" s="279">
        <v>1158</v>
      </c>
      <c r="AL11" s="279">
        <v>1372</v>
      </c>
      <c r="AM11" s="279">
        <v>944</v>
      </c>
      <c r="AN11" s="279">
        <v>738</v>
      </c>
      <c r="AO11" s="279">
        <v>1112</v>
      </c>
      <c r="AP11" s="279">
        <v>948</v>
      </c>
      <c r="AQ11" s="279">
        <v>1035</v>
      </c>
      <c r="AR11" s="279">
        <v>889</v>
      </c>
      <c r="AS11" s="279">
        <v>976</v>
      </c>
      <c r="AT11" s="279">
        <v>939</v>
      </c>
      <c r="AU11" s="279">
        <v>924</v>
      </c>
      <c r="AV11" s="279">
        <v>1117</v>
      </c>
      <c r="AW11" s="279">
        <v>967</v>
      </c>
      <c r="AX11" s="279">
        <v>948</v>
      </c>
      <c r="AY11" s="279">
        <v>791</v>
      </c>
      <c r="AZ11" s="279">
        <v>918</v>
      </c>
      <c r="BA11" s="279">
        <v>866</v>
      </c>
      <c r="BB11" s="279">
        <v>976</v>
      </c>
      <c r="BC11" s="279">
        <v>1072</v>
      </c>
      <c r="BD11" s="279">
        <v>763</v>
      </c>
      <c r="BE11" s="279">
        <v>1007</v>
      </c>
      <c r="BF11" s="279">
        <v>903</v>
      </c>
      <c r="BG11" s="279">
        <v>894</v>
      </c>
      <c r="BH11" s="279">
        <v>1080</v>
      </c>
      <c r="BI11" s="279">
        <v>955</v>
      </c>
      <c r="BJ11" s="279">
        <v>995</v>
      </c>
      <c r="BK11" s="279">
        <v>744</v>
      </c>
      <c r="BL11" s="279">
        <v>784</v>
      </c>
      <c r="BM11" s="279">
        <v>677</v>
      </c>
      <c r="BN11" s="279">
        <v>366</v>
      </c>
      <c r="BO11" s="279">
        <v>487</v>
      </c>
      <c r="BP11" s="279">
        <v>819</v>
      </c>
      <c r="BQ11" s="279">
        <v>752</v>
      </c>
      <c r="BR11" s="279">
        <v>797</v>
      </c>
      <c r="BS11" s="279">
        <v>780</v>
      </c>
      <c r="BT11" s="279">
        <v>977</v>
      </c>
      <c r="BU11" s="279">
        <v>863</v>
      </c>
      <c r="BV11" s="279">
        <v>1003</v>
      </c>
      <c r="BW11" s="279">
        <v>718</v>
      </c>
      <c r="BX11" s="279">
        <v>809</v>
      </c>
      <c r="BY11" s="279">
        <v>990</v>
      </c>
      <c r="BZ11" s="279">
        <v>971</v>
      </c>
      <c r="CA11" s="279">
        <v>1034</v>
      </c>
      <c r="CB11" s="279">
        <v>994</v>
      </c>
      <c r="CC11" s="279">
        <v>1117</v>
      </c>
      <c r="CD11" s="279">
        <v>1248</v>
      </c>
      <c r="CE11" s="279">
        <v>1186</v>
      </c>
      <c r="CF11" s="279">
        <v>1074</v>
      </c>
      <c r="CG11" s="279">
        <v>1208</v>
      </c>
      <c r="CH11" s="279">
        <v>1228</v>
      </c>
      <c r="CI11" s="279">
        <v>827</v>
      </c>
      <c r="CJ11" s="279">
        <v>795</v>
      </c>
      <c r="CK11" s="279">
        <v>919</v>
      </c>
      <c r="CL11" s="279">
        <v>775</v>
      </c>
      <c r="CM11" s="279">
        <v>926</v>
      </c>
      <c r="CN11" s="279">
        <v>932</v>
      </c>
      <c r="CO11" s="279">
        <v>964</v>
      </c>
      <c r="CP11" s="279">
        <v>1006</v>
      </c>
      <c r="CQ11" s="279">
        <v>958</v>
      </c>
      <c r="CR11" s="279">
        <v>672</v>
      </c>
      <c r="CS11" s="279">
        <v>715</v>
      </c>
      <c r="CT11" s="279">
        <v>785</v>
      </c>
      <c r="CU11" s="279">
        <v>743</v>
      </c>
      <c r="CV11" s="279">
        <v>765</v>
      </c>
      <c r="CW11" s="279">
        <v>885</v>
      </c>
      <c r="CX11" s="279">
        <v>648</v>
      </c>
      <c r="CY11" s="279">
        <v>675</v>
      </c>
      <c r="CZ11" s="279">
        <v>652</v>
      </c>
      <c r="DA11" s="279">
        <v>742</v>
      </c>
      <c r="DB11" s="279">
        <v>707</v>
      </c>
      <c r="DC11" s="279">
        <v>634</v>
      </c>
      <c r="DD11" s="279">
        <v>752</v>
      </c>
      <c r="DE11" s="279">
        <v>770</v>
      </c>
      <c r="DF11" s="279">
        <v>759</v>
      </c>
      <c r="DG11" s="279">
        <v>515</v>
      </c>
      <c r="DH11" s="279">
        <v>604</v>
      </c>
      <c r="DI11" s="279">
        <v>792</v>
      </c>
      <c r="DJ11" s="279">
        <v>860</v>
      </c>
      <c r="DK11" s="279">
        <v>819</v>
      </c>
      <c r="DL11" s="279">
        <v>859</v>
      </c>
      <c r="DM11" s="279">
        <v>846</v>
      </c>
      <c r="DN11" s="279">
        <v>922</v>
      </c>
      <c r="DO11" s="279">
        <v>868</v>
      </c>
      <c r="DP11" s="279">
        <v>987</v>
      </c>
      <c r="DQ11" s="279">
        <v>844</v>
      </c>
      <c r="DR11" s="279">
        <v>919</v>
      </c>
      <c r="DS11" s="279">
        <v>1152</v>
      </c>
      <c r="DT11" s="279">
        <v>1561</v>
      </c>
      <c r="DU11" s="279">
        <v>1837</v>
      </c>
      <c r="DV11" s="279">
        <v>1359</v>
      </c>
      <c r="DW11" s="279">
        <v>1502</v>
      </c>
      <c r="DX11" s="279">
        <v>1322</v>
      </c>
      <c r="DY11" s="279">
        <v>696</v>
      </c>
      <c r="DZ11" s="279">
        <v>573</v>
      </c>
      <c r="EA11" s="279">
        <v>670</v>
      </c>
      <c r="EB11" s="279">
        <v>595</v>
      </c>
      <c r="EC11" s="279">
        <v>499</v>
      </c>
      <c r="ED11" s="279">
        <v>497</v>
      </c>
      <c r="EE11" s="279">
        <v>407</v>
      </c>
      <c r="EF11" s="279">
        <v>371</v>
      </c>
      <c r="EG11" s="279">
        <v>438</v>
      </c>
    </row>
    <row r="12" spans="1:148" s="91" customFormat="1">
      <c r="B12" s="278" t="str">
        <f>Macro!D185</f>
        <v>Médios</v>
      </c>
      <c r="C12" s="279">
        <v>742</v>
      </c>
      <c r="D12" s="279">
        <v>589</v>
      </c>
      <c r="E12" s="279">
        <v>615</v>
      </c>
      <c r="F12" s="279">
        <v>579</v>
      </c>
      <c r="G12" s="279">
        <v>566</v>
      </c>
      <c r="H12" s="279">
        <v>544</v>
      </c>
      <c r="I12" s="279">
        <v>631</v>
      </c>
      <c r="J12" s="279">
        <v>529</v>
      </c>
      <c r="K12" s="279">
        <v>668</v>
      </c>
      <c r="L12" s="279">
        <v>503</v>
      </c>
      <c r="M12" s="279">
        <v>463</v>
      </c>
      <c r="N12" s="279">
        <v>532</v>
      </c>
      <c r="O12" s="279">
        <v>434</v>
      </c>
      <c r="P12" s="279">
        <v>265</v>
      </c>
      <c r="Q12" s="279">
        <v>390</v>
      </c>
      <c r="R12" s="279">
        <v>370</v>
      </c>
      <c r="S12" s="279">
        <v>331</v>
      </c>
      <c r="T12" s="279">
        <v>403</v>
      </c>
      <c r="U12" s="279">
        <v>362</v>
      </c>
      <c r="V12" s="279">
        <v>359</v>
      </c>
      <c r="W12" s="279">
        <v>310</v>
      </c>
      <c r="X12" s="279">
        <v>304</v>
      </c>
      <c r="Y12" s="279">
        <v>314</v>
      </c>
      <c r="Z12" s="279">
        <v>376</v>
      </c>
      <c r="AA12" s="279">
        <v>223</v>
      </c>
      <c r="AB12" s="279">
        <v>210</v>
      </c>
      <c r="AC12" s="279">
        <v>350</v>
      </c>
      <c r="AD12" s="279">
        <v>287</v>
      </c>
      <c r="AE12" s="279">
        <v>355</v>
      </c>
      <c r="AF12" s="279">
        <v>369</v>
      </c>
      <c r="AG12" s="279">
        <v>438</v>
      </c>
      <c r="AH12" s="279">
        <v>385</v>
      </c>
      <c r="AI12" s="279">
        <v>328</v>
      </c>
      <c r="AJ12" s="279">
        <v>446</v>
      </c>
      <c r="AK12" s="279">
        <v>436</v>
      </c>
      <c r="AL12" s="279">
        <v>612</v>
      </c>
      <c r="AM12" s="279">
        <v>359</v>
      </c>
      <c r="AN12" s="279">
        <v>392</v>
      </c>
      <c r="AO12" s="279">
        <v>552</v>
      </c>
      <c r="AP12" s="279">
        <v>589</v>
      </c>
      <c r="AQ12" s="279">
        <v>469</v>
      </c>
      <c r="AR12" s="279">
        <v>618</v>
      </c>
      <c r="AS12" s="279">
        <v>730</v>
      </c>
      <c r="AT12" s="279">
        <v>693</v>
      </c>
      <c r="AU12" s="279">
        <v>814</v>
      </c>
      <c r="AV12" s="279">
        <v>844</v>
      </c>
      <c r="AW12" s="279">
        <v>863</v>
      </c>
      <c r="AX12" s="279">
        <v>740</v>
      </c>
      <c r="AY12" s="279">
        <v>818</v>
      </c>
      <c r="AZ12" s="279">
        <v>660</v>
      </c>
      <c r="BA12" s="279">
        <v>712</v>
      </c>
      <c r="BB12" s="279">
        <v>831</v>
      </c>
      <c r="BC12" s="279">
        <v>853</v>
      </c>
      <c r="BD12" s="279">
        <v>795</v>
      </c>
      <c r="BE12" s="279">
        <v>921</v>
      </c>
      <c r="BF12" s="279">
        <v>899</v>
      </c>
      <c r="BG12" s="279">
        <v>929</v>
      </c>
      <c r="BH12" s="279">
        <v>949</v>
      </c>
      <c r="BI12" s="279">
        <v>908</v>
      </c>
      <c r="BJ12" s="279">
        <v>771</v>
      </c>
      <c r="BK12" s="279">
        <v>585</v>
      </c>
      <c r="BL12" s="279">
        <v>618</v>
      </c>
      <c r="BM12" s="279">
        <v>584</v>
      </c>
      <c r="BN12" s="279">
        <v>389</v>
      </c>
      <c r="BO12" s="279">
        <v>455</v>
      </c>
      <c r="BP12" s="279">
        <v>890</v>
      </c>
      <c r="BQ12" s="279">
        <v>887</v>
      </c>
      <c r="BR12" s="279">
        <v>843</v>
      </c>
      <c r="BS12" s="279">
        <v>711</v>
      </c>
      <c r="BT12" s="279">
        <v>798</v>
      </c>
      <c r="BU12" s="279">
        <v>870</v>
      </c>
      <c r="BV12" s="279">
        <v>727</v>
      </c>
      <c r="BW12" s="279">
        <v>691</v>
      </c>
      <c r="BX12" s="279">
        <v>622</v>
      </c>
      <c r="BY12" s="279">
        <v>933</v>
      </c>
      <c r="BZ12" s="279">
        <v>816</v>
      </c>
      <c r="CA12" s="279">
        <v>865</v>
      </c>
      <c r="CB12" s="279">
        <v>898</v>
      </c>
      <c r="CC12" s="279">
        <v>1143</v>
      </c>
      <c r="CD12" s="279">
        <v>1129</v>
      </c>
      <c r="CE12" s="279">
        <v>1038</v>
      </c>
      <c r="CF12" s="279">
        <v>982</v>
      </c>
      <c r="CG12" s="279">
        <v>1067</v>
      </c>
      <c r="CH12" s="279">
        <v>1001</v>
      </c>
      <c r="CI12" s="279">
        <v>736</v>
      </c>
      <c r="CJ12" s="279">
        <v>890</v>
      </c>
      <c r="CK12" s="279">
        <v>1058</v>
      </c>
      <c r="CL12" s="279">
        <v>1016</v>
      </c>
      <c r="CM12" s="279">
        <v>857</v>
      </c>
      <c r="CN12" s="279">
        <v>953</v>
      </c>
      <c r="CO12" s="279">
        <v>833</v>
      </c>
      <c r="CP12" s="279">
        <v>833</v>
      </c>
      <c r="CQ12" s="279">
        <v>774</v>
      </c>
      <c r="CR12" s="279">
        <v>688</v>
      </c>
      <c r="CS12" s="279">
        <v>775</v>
      </c>
      <c r="CT12" s="279">
        <v>927</v>
      </c>
      <c r="CU12" s="279">
        <v>633</v>
      </c>
      <c r="CV12" s="279">
        <v>691</v>
      </c>
      <c r="CW12" s="279">
        <v>911</v>
      </c>
      <c r="CX12" s="279">
        <v>633</v>
      </c>
      <c r="CY12" s="279">
        <v>721</v>
      </c>
      <c r="CZ12" s="279">
        <v>645</v>
      </c>
      <c r="DA12" s="279">
        <v>618</v>
      </c>
      <c r="DB12" s="279">
        <v>648</v>
      </c>
      <c r="DC12" s="279">
        <v>608</v>
      </c>
      <c r="DD12" s="279">
        <v>584</v>
      </c>
      <c r="DE12" s="279">
        <v>758</v>
      </c>
      <c r="DF12" s="279">
        <v>684</v>
      </c>
      <c r="DG12" s="279">
        <v>635</v>
      </c>
      <c r="DH12" s="279">
        <v>625</v>
      </c>
      <c r="DI12" s="279">
        <v>685</v>
      </c>
      <c r="DJ12" s="279">
        <v>814</v>
      </c>
      <c r="DK12" s="279">
        <v>683</v>
      </c>
      <c r="DL12" s="279">
        <v>735</v>
      </c>
      <c r="DM12" s="279">
        <v>818</v>
      </c>
      <c r="DN12" s="279">
        <v>772</v>
      </c>
      <c r="DO12" s="279">
        <v>971</v>
      </c>
      <c r="DP12" s="279">
        <v>956</v>
      </c>
      <c r="DQ12" s="279">
        <v>834</v>
      </c>
      <c r="DR12" s="279">
        <v>844</v>
      </c>
      <c r="DS12" s="279">
        <v>320</v>
      </c>
      <c r="DT12" s="279">
        <v>462</v>
      </c>
      <c r="DU12" s="279">
        <v>523</v>
      </c>
      <c r="DV12" s="279">
        <v>743</v>
      </c>
      <c r="DW12" s="279">
        <v>788</v>
      </c>
      <c r="DX12" s="279">
        <v>604</v>
      </c>
      <c r="DY12" s="279">
        <v>1281</v>
      </c>
      <c r="DZ12" s="279">
        <v>1112</v>
      </c>
      <c r="EA12" s="279">
        <v>1342</v>
      </c>
      <c r="EB12" s="279">
        <v>1317</v>
      </c>
      <c r="EC12" s="279">
        <v>1139</v>
      </c>
      <c r="ED12" s="279">
        <v>1172</v>
      </c>
      <c r="EE12" s="279">
        <v>804</v>
      </c>
      <c r="EF12" s="279">
        <v>849</v>
      </c>
      <c r="EG12" s="279">
        <v>1127</v>
      </c>
    </row>
    <row r="13" spans="1:148" s="91" customFormat="1">
      <c r="B13" s="278" t="str">
        <f>Macro!D186</f>
        <v>Semipesados</v>
      </c>
      <c r="C13" s="279">
        <v>2480</v>
      </c>
      <c r="D13" s="279">
        <v>1835</v>
      </c>
      <c r="E13" s="279">
        <v>2177</v>
      </c>
      <c r="F13" s="279">
        <v>1780</v>
      </c>
      <c r="G13" s="279">
        <v>1902</v>
      </c>
      <c r="H13" s="279">
        <v>2113</v>
      </c>
      <c r="I13" s="279">
        <v>2111</v>
      </c>
      <c r="J13" s="279">
        <v>1765</v>
      </c>
      <c r="K13" s="279">
        <v>1927</v>
      </c>
      <c r="L13" s="279">
        <v>1775</v>
      </c>
      <c r="M13" s="279">
        <v>1396</v>
      </c>
      <c r="N13" s="279">
        <v>1656</v>
      </c>
      <c r="O13" s="279">
        <v>1225</v>
      </c>
      <c r="P13" s="279">
        <v>1106</v>
      </c>
      <c r="Q13" s="279">
        <v>1385</v>
      </c>
      <c r="R13" s="279">
        <v>1151</v>
      </c>
      <c r="S13" s="279">
        <v>1114</v>
      </c>
      <c r="T13" s="279">
        <v>1224</v>
      </c>
      <c r="U13" s="279">
        <v>1281</v>
      </c>
      <c r="V13" s="279">
        <v>1202</v>
      </c>
      <c r="W13" s="279">
        <v>1302</v>
      </c>
      <c r="X13" s="279">
        <v>1092</v>
      </c>
      <c r="Y13" s="279">
        <v>1066</v>
      </c>
      <c r="Z13" s="279">
        <v>1325</v>
      </c>
      <c r="AA13" s="279">
        <v>887</v>
      </c>
      <c r="AB13" s="279">
        <v>651</v>
      </c>
      <c r="AC13" s="279">
        <v>1009</v>
      </c>
      <c r="AD13" s="279">
        <v>795</v>
      </c>
      <c r="AE13" s="279">
        <v>1055</v>
      </c>
      <c r="AF13" s="279">
        <v>1122</v>
      </c>
      <c r="AG13" s="279">
        <v>1139</v>
      </c>
      <c r="AH13" s="279">
        <v>1395</v>
      </c>
      <c r="AI13" s="279">
        <v>1233</v>
      </c>
      <c r="AJ13" s="279">
        <v>1251</v>
      </c>
      <c r="AK13" s="279">
        <v>1432</v>
      </c>
      <c r="AL13" s="279">
        <v>1566</v>
      </c>
      <c r="AM13" s="279">
        <v>1154</v>
      </c>
      <c r="AN13" s="279">
        <v>878</v>
      </c>
      <c r="AO13" s="279">
        <v>1162</v>
      </c>
      <c r="AP13" s="279">
        <v>1426</v>
      </c>
      <c r="AQ13" s="279">
        <v>1383</v>
      </c>
      <c r="AR13" s="279">
        <v>1356</v>
      </c>
      <c r="AS13" s="279">
        <v>1661</v>
      </c>
      <c r="AT13" s="279">
        <v>1793</v>
      </c>
      <c r="AU13" s="279">
        <v>1605</v>
      </c>
      <c r="AV13" s="279">
        <v>1951</v>
      </c>
      <c r="AW13" s="279">
        <v>1699</v>
      </c>
      <c r="AX13" s="279">
        <v>1786</v>
      </c>
      <c r="AY13" s="279">
        <v>1566</v>
      </c>
      <c r="AZ13" s="279">
        <v>1581</v>
      </c>
      <c r="BA13" s="279">
        <v>1479</v>
      </c>
      <c r="BB13" s="279">
        <v>1745</v>
      </c>
      <c r="BC13" s="279">
        <v>1962</v>
      </c>
      <c r="BD13" s="279">
        <v>1702</v>
      </c>
      <c r="BE13" s="279">
        <v>2091</v>
      </c>
      <c r="BF13" s="279">
        <v>2320</v>
      </c>
      <c r="BG13" s="279">
        <v>2154</v>
      </c>
      <c r="BH13" s="279">
        <v>2317</v>
      </c>
      <c r="BI13" s="279">
        <v>2310</v>
      </c>
      <c r="BJ13" s="279">
        <v>1943</v>
      </c>
      <c r="BK13" s="279">
        <v>1622</v>
      </c>
      <c r="BL13" s="279">
        <v>1642</v>
      </c>
      <c r="BM13" s="279">
        <v>1641</v>
      </c>
      <c r="BN13" s="279">
        <v>1101</v>
      </c>
      <c r="BO13" s="279">
        <v>1296</v>
      </c>
      <c r="BP13" s="279">
        <v>2103</v>
      </c>
      <c r="BQ13" s="279">
        <v>2169</v>
      </c>
      <c r="BR13" s="279">
        <v>2147</v>
      </c>
      <c r="BS13" s="279">
        <v>2058</v>
      </c>
      <c r="BT13" s="279">
        <v>2200</v>
      </c>
      <c r="BU13" s="279">
        <v>2454</v>
      </c>
      <c r="BV13" s="279">
        <v>2687</v>
      </c>
      <c r="BW13" s="279">
        <v>2021</v>
      </c>
      <c r="BX13" s="279">
        <v>2073</v>
      </c>
      <c r="BY13" s="279">
        <v>2483</v>
      </c>
      <c r="BZ13" s="279">
        <v>2368</v>
      </c>
      <c r="CA13" s="279">
        <v>2685</v>
      </c>
      <c r="CB13" s="279">
        <v>2760</v>
      </c>
      <c r="CC13" s="279">
        <v>3027</v>
      </c>
      <c r="CD13" s="279">
        <v>3072</v>
      </c>
      <c r="CE13" s="279">
        <v>3031</v>
      </c>
      <c r="CF13" s="279">
        <v>2892</v>
      </c>
      <c r="CG13" s="279">
        <v>2786</v>
      </c>
      <c r="CH13" s="279">
        <v>2985</v>
      </c>
      <c r="CI13" s="279">
        <v>2211</v>
      </c>
      <c r="CJ13" s="279">
        <v>2271</v>
      </c>
      <c r="CK13" s="279">
        <v>2957</v>
      </c>
      <c r="CL13" s="279">
        <v>2423</v>
      </c>
      <c r="CM13" s="279">
        <v>2995</v>
      </c>
      <c r="CN13" s="279">
        <v>2674</v>
      </c>
      <c r="CO13" s="279">
        <v>2984</v>
      </c>
      <c r="CP13" s="279">
        <v>3400</v>
      </c>
      <c r="CQ13" s="279">
        <v>2711</v>
      </c>
      <c r="CR13" s="279">
        <v>2653</v>
      </c>
      <c r="CS13" s="279">
        <v>2598</v>
      </c>
      <c r="CT13" s="279">
        <v>2936</v>
      </c>
      <c r="CU13" s="279">
        <v>2427</v>
      </c>
      <c r="CV13" s="279">
        <v>2383</v>
      </c>
      <c r="CW13" s="279">
        <v>2928</v>
      </c>
      <c r="CX13" s="279">
        <v>2044</v>
      </c>
      <c r="CY13" s="279">
        <v>2284</v>
      </c>
      <c r="CZ13" s="279">
        <v>2127</v>
      </c>
      <c r="DA13" s="279">
        <v>2117</v>
      </c>
      <c r="DB13" s="279">
        <v>2514</v>
      </c>
      <c r="DC13" s="279">
        <v>2127</v>
      </c>
      <c r="DD13" s="279">
        <v>2252</v>
      </c>
      <c r="DE13" s="279">
        <v>2471</v>
      </c>
      <c r="DF13" s="279">
        <v>2547</v>
      </c>
      <c r="DG13" s="279">
        <v>2061</v>
      </c>
      <c r="DH13" s="279">
        <v>2237</v>
      </c>
      <c r="DI13" s="279">
        <v>2527</v>
      </c>
      <c r="DJ13" s="279">
        <v>2777</v>
      </c>
      <c r="DK13" s="279">
        <v>2679</v>
      </c>
      <c r="DL13" s="279">
        <v>2875</v>
      </c>
      <c r="DM13" s="279">
        <v>3360</v>
      </c>
      <c r="DN13" s="279">
        <v>3125</v>
      </c>
      <c r="DO13" s="279">
        <v>3474</v>
      </c>
      <c r="DP13" s="279">
        <v>3713</v>
      </c>
      <c r="DQ13" s="279">
        <v>3033</v>
      </c>
      <c r="DR13" s="279">
        <v>2923</v>
      </c>
      <c r="DS13" s="279">
        <v>2426</v>
      </c>
      <c r="DT13" s="279">
        <v>3213</v>
      </c>
      <c r="DU13" s="279">
        <v>3294</v>
      </c>
      <c r="DV13" s="279">
        <v>3320</v>
      </c>
      <c r="DW13" s="279">
        <v>3930</v>
      </c>
      <c r="DX13" s="279">
        <v>3808</v>
      </c>
      <c r="DY13" s="279">
        <v>3524</v>
      </c>
      <c r="DZ13" s="279">
        <v>3075</v>
      </c>
      <c r="EA13" s="279">
        <v>3347</v>
      </c>
      <c r="EB13" s="279">
        <v>3461</v>
      </c>
      <c r="EC13" s="279">
        <v>2950</v>
      </c>
      <c r="ED13" s="279">
        <v>3184</v>
      </c>
      <c r="EE13" s="279">
        <v>2157</v>
      </c>
      <c r="EF13" s="279">
        <v>2308</v>
      </c>
      <c r="EG13" s="279">
        <v>2705</v>
      </c>
    </row>
    <row r="14" spans="1:148" s="91" customFormat="1">
      <c r="B14" s="278" t="str">
        <f>Macro!D187</f>
        <v>Pesados</v>
      </c>
      <c r="C14" s="279">
        <v>1868</v>
      </c>
      <c r="D14" s="279">
        <v>1040</v>
      </c>
      <c r="E14" s="279">
        <v>1455</v>
      </c>
      <c r="F14" s="279">
        <v>1540</v>
      </c>
      <c r="G14" s="279">
        <v>1651</v>
      </c>
      <c r="H14" s="279">
        <v>1536</v>
      </c>
      <c r="I14" s="279">
        <v>1649</v>
      </c>
      <c r="J14" s="279">
        <v>1497</v>
      </c>
      <c r="K14" s="279">
        <v>1531</v>
      </c>
      <c r="L14" s="279">
        <v>1783</v>
      </c>
      <c r="M14" s="279">
        <v>1244</v>
      </c>
      <c r="N14" s="279">
        <v>1708</v>
      </c>
      <c r="O14" s="279">
        <v>1393</v>
      </c>
      <c r="P14" s="279">
        <v>1167</v>
      </c>
      <c r="Q14" s="279">
        <v>1645</v>
      </c>
      <c r="R14" s="279">
        <v>1296</v>
      </c>
      <c r="S14" s="279">
        <v>1225</v>
      </c>
      <c r="T14" s="279">
        <v>1129</v>
      </c>
      <c r="U14" s="279">
        <v>1486</v>
      </c>
      <c r="V14" s="279">
        <v>1265</v>
      </c>
      <c r="W14" s="279">
        <v>1104</v>
      </c>
      <c r="X14" s="279">
        <v>840</v>
      </c>
      <c r="Y14" s="279">
        <v>1125</v>
      </c>
      <c r="Z14" s="279">
        <v>1308</v>
      </c>
      <c r="AA14" s="279">
        <v>997</v>
      </c>
      <c r="AB14" s="279">
        <v>899</v>
      </c>
      <c r="AC14" s="279">
        <v>1465</v>
      </c>
      <c r="AD14" s="279">
        <v>1306</v>
      </c>
      <c r="AE14" s="279">
        <v>1480</v>
      </c>
      <c r="AF14" s="279">
        <v>1404</v>
      </c>
      <c r="AG14" s="279">
        <v>1554</v>
      </c>
      <c r="AH14" s="279">
        <v>1693</v>
      </c>
      <c r="AI14" s="279">
        <v>1724</v>
      </c>
      <c r="AJ14" s="279">
        <v>1974</v>
      </c>
      <c r="AK14" s="279">
        <v>2057</v>
      </c>
      <c r="AL14" s="279">
        <v>2166</v>
      </c>
      <c r="AM14" s="279">
        <v>1750</v>
      </c>
      <c r="AN14" s="279">
        <v>1770</v>
      </c>
      <c r="AO14" s="279">
        <v>2877</v>
      </c>
      <c r="AP14" s="279">
        <v>2896</v>
      </c>
      <c r="AQ14" s="279">
        <v>2380</v>
      </c>
      <c r="AR14" s="279">
        <v>2507</v>
      </c>
      <c r="AS14" s="279">
        <v>2899</v>
      </c>
      <c r="AT14" s="279">
        <v>3647</v>
      </c>
      <c r="AU14" s="279">
        <v>2982</v>
      </c>
      <c r="AV14" s="279">
        <v>3522</v>
      </c>
      <c r="AW14" s="279">
        <v>3738</v>
      </c>
      <c r="AX14" s="279">
        <v>3791</v>
      </c>
      <c r="AY14" s="279">
        <v>3415</v>
      </c>
      <c r="AZ14" s="279">
        <v>3183</v>
      </c>
      <c r="BA14" s="279">
        <v>4084</v>
      </c>
      <c r="BB14" s="279">
        <v>4465</v>
      </c>
      <c r="BC14" s="279">
        <v>4813</v>
      </c>
      <c r="BD14" s="279">
        <v>4075</v>
      </c>
      <c r="BE14" s="279">
        <v>4527</v>
      </c>
      <c r="BF14" s="279">
        <v>4919</v>
      </c>
      <c r="BG14" s="279">
        <v>4732</v>
      </c>
      <c r="BH14" s="279">
        <v>4690</v>
      </c>
      <c r="BI14" s="279">
        <v>4517</v>
      </c>
      <c r="BJ14" s="279">
        <v>4268</v>
      </c>
      <c r="BK14" s="279">
        <v>3790</v>
      </c>
      <c r="BL14" s="279">
        <v>3059</v>
      </c>
      <c r="BM14" s="279">
        <v>3346</v>
      </c>
      <c r="BN14" s="279">
        <v>1894</v>
      </c>
      <c r="BO14" s="279">
        <v>2315</v>
      </c>
      <c r="BP14" s="279">
        <v>4617</v>
      </c>
      <c r="BQ14" s="279">
        <v>5237</v>
      </c>
      <c r="BR14" s="279">
        <v>3846</v>
      </c>
      <c r="BS14" s="279">
        <v>3377</v>
      </c>
      <c r="BT14" s="279">
        <v>3600</v>
      </c>
      <c r="BU14" s="279">
        <v>4429</v>
      </c>
      <c r="BV14" s="279">
        <v>4783</v>
      </c>
      <c r="BW14" s="279">
        <v>3474</v>
      </c>
      <c r="BX14" s="279">
        <v>3844</v>
      </c>
      <c r="BY14" s="279">
        <v>5839</v>
      </c>
      <c r="BZ14" s="279">
        <v>5165</v>
      </c>
      <c r="CA14" s="279">
        <v>6313</v>
      </c>
      <c r="CB14" s="279">
        <v>6022</v>
      </c>
      <c r="CC14" s="279">
        <v>5764</v>
      </c>
      <c r="CD14" s="279">
        <v>6710</v>
      </c>
      <c r="CE14" s="279">
        <v>5854</v>
      </c>
      <c r="CF14" s="279">
        <v>5742</v>
      </c>
      <c r="CG14" s="279">
        <v>5110</v>
      </c>
      <c r="CH14" s="279">
        <v>6311</v>
      </c>
      <c r="CI14" s="279">
        <v>4372</v>
      </c>
      <c r="CJ14" s="279">
        <v>3682</v>
      </c>
      <c r="CK14" s="279">
        <v>4660</v>
      </c>
      <c r="CL14" s="279">
        <v>4706</v>
      </c>
      <c r="CM14" s="279">
        <v>4970</v>
      </c>
      <c r="CN14" s="279">
        <v>5707</v>
      </c>
      <c r="CO14" s="279">
        <v>5983</v>
      </c>
      <c r="CP14" s="279">
        <v>6465</v>
      </c>
      <c r="CQ14" s="279">
        <v>6152</v>
      </c>
      <c r="CR14" s="279">
        <v>6003</v>
      </c>
      <c r="CS14" s="279">
        <v>5433</v>
      </c>
      <c r="CT14" s="279">
        <v>6852</v>
      </c>
      <c r="CU14" s="279">
        <v>5995</v>
      </c>
      <c r="CV14" s="279">
        <v>3560</v>
      </c>
      <c r="CW14" s="279">
        <v>4150</v>
      </c>
      <c r="CX14" s="279">
        <v>3540</v>
      </c>
      <c r="CY14" s="279">
        <v>3725</v>
      </c>
      <c r="CZ14" s="279">
        <v>3926</v>
      </c>
      <c r="DA14" s="279">
        <v>4211</v>
      </c>
      <c r="DB14" s="279">
        <v>4629</v>
      </c>
      <c r="DC14" s="279">
        <v>4738</v>
      </c>
      <c r="DD14" s="279">
        <v>5177</v>
      </c>
      <c r="DE14" s="279">
        <v>4588</v>
      </c>
      <c r="DF14" s="279">
        <v>5556</v>
      </c>
      <c r="DG14" s="279">
        <v>4471</v>
      </c>
      <c r="DH14" s="279">
        <v>4334</v>
      </c>
      <c r="DI14" s="279">
        <v>5310</v>
      </c>
      <c r="DJ14" s="279">
        <v>5708</v>
      </c>
      <c r="DK14" s="279">
        <v>4782</v>
      </c>
      <c r="DL14" s="279">
        <v>4785</v>
      </c>
      <c r="DM14" s="279">
        <v>5494</v>
      </c>
      <c r="DN14" s="279">
        <v>6036</v>
      </c>
      <c r="DO14" s="279">
        <v>5435</v>
      </c>
      <c r="DP14" s="279">
        <v>5647</v>
      </c>
      <c r="DQ14" s="279">
        <v>4793</v>
      </c>
      <c r="DR14" s="279">
        <v>6021</v>
      </c>
      <c r="DS14" s="279">
        <v>4087</v>
      </c>
      <c r="DT14" s="279">
        <v>6683</v>
      </c>
      <c r="DU14" s="279">
        <v>5989</v>
      </c>
      <c r="DV14" s="279">
        <v>5557</v>
      </c>
      <c r="DW14" s="279">
        <v>6007</v>
      </c>
      <c r="DX14" s="279">
        <v>5435</v>
      </c>
      <c r="DY14" s="279">
        <v>4599</v>
      </c>
      <c r="DZ14" s="279">
        <v>3675</v>
      </c>
      <c r="EA14" s="279">
        <v>3896</v>
      </c>
      <c r="EB14" s="279">
        <v>4726</v>
      </c>
      <c r="EC14" s="279">
        <v>3820</v>
      </c>
      <c r="ED14" s="279">
        <v>4507</v>
      </c>
      <c r="EE14" s="279">
        <v>2757</v>
      </c>
      <c r="EF14" s="279">
        <v>2773</v>
      </c>
      <c r="EG14" s="279">
        <v>4129</v>
      </c>
    </row>
    <row r="15" spans="1:148" s="104" customFormat="1" ht="15.5">
      <c r="B15" s="218" t="str">
        <f>Macro!D188</f>
        <v>Ônibus</v>
      </c>
      <c r="C15" s="280">
        <v>1875</v>
      </c>
      <c r="D15" s="280">
        <v>1528</v>
      </c>
      <c r="E15" s="280">
        <v>1804</v>
      </c>
      <c r="F15" s="280">
        <v>1560</v>
      </c>
      <c r="G15" s="280">
        <v>1446</v>
      </c>
      <c r="H15" s="280">
        <v>1445</v>
      </c>
      <c r="I15" s="280">
        <v>1425</v>
      </c>
      <c r="J15" s="280">
        <v>1332</v>
      </c>
      <c r="K15" s="280">
        <v>1299</v>
      </c>
      <c r="L15" s="280">
        <v>882</v>
      </c>
      <c r="M15" s="280">
        <v>891</v>
      </c>
      <c r="N15" s="280">
        <v>1295</v>
      </c>
      <c r="O15" s="280">
        <v>1033</v>
      </c>
      <c r="P15" s="280">
        <v>700</v>
      </c>
      <c r="Q15" s="280">
        <v>986</v>
      </c>
      <c r="R15" s="280">
        <v>915</v>
      </c>
      <c r="S15" s="280">
        <v>1065</v>
      </c>
      <c r="T15" s="280">
        <v>982</v>
      </c>
      <c r="U15" s="280">
        <v>1700</v>
      </c>
      <c r="V15" s="280">
        <v>1214</v>
      </c>
      <c r="W15" s="280">
        <v>700</v>
      </c>
      <c r="X15" s="280">
        <v>583</v>
      </c>
      <c r="Y15" s="280">
        <v>610</v>
      </c>
      <c r="Z15" s="280">
        <v>666</v>
      </c>
      <c r="AA15" s="280">
        <v>504</v>
      </c>
      <c r="AB15" s="280">
        <v>428</v>
      </c>
      <c r="AC15" s="280">
        <v>857</v>
      </c>
      <c r="AD15" s="280">
        <v>787</v>
      </c>
      <c r="AE15" s="280">
        <v>1067</v>
      </c>
      <c r="AF15" s="280">
        <v>1254</v>
      </c>
      <c r="AG15" s="280">
        <v>1242</v>
      </c>
      <c r="AH15" s="280">
        <v>1558</v>
      </c>
      <c r="AI15" s="280">
        <v>865</v>
      </c>
      <c r="AJ15" s="280">
        <v>886</v>
      </c>
      <c r="AK15" s="280">
        <v>1086</v>
      </c>
      <c r="AL15" s="280">
        <v>1220</v>
      </c>
      <c r="AM15" s="280">
        <v>848</v>
      </c>
      <c r="AN15" s="280">
        <v>871</v>
      </c>
      <c r="AO15" s="280">
        <v>1039</v>
      </c>
      <c r="AP15" s="280">
        <v>926</v>
      </c>
      <c r="AQ15" s="280">
        <v>980</v>
      </c>
      <c r="AR15" s="280">
        <v>906</v>
      </c>
      <c r="AS15" s="280">
        <v>1844</v>
      </c>
      <c r="AT15" s="280">
        <v>1568</v>
      </c>
      <c r="AU15" s="280">
        <v>1498</v>
      </c>
      <c r="AV15" s="280">
        <v>1676</v>
      </c>
      <c r="AW15" s="280">
        <v>1457</v>
      </c>
      <c r="AX15" s="280">
        <v>1465</v>
      </c>
      <c r="AY15" s="280">
        <v>1598</v>
      </c>
      <c r="AZ15" s="280">
        <v>1492</v>
      </c>
      <c r="BA15" s="280">
        <v>1590</v>
      </c>
      <c r="BB15" s="280">
        <v>1711</v>
      </c>
      <c r="BC15" s="280">
        <v>1713</v>
      </c>
      <c r="BD15" s="280">
        <v>1515</v>
      </c>
      <c r="BE15" s="280">
        <v>1811</v>
      </c>
      <c r="BF15" s="280">
        <v>2030</v>
      </c>
      <c r="BG15" s="280">
        <v>1736</v>
      </c>
      <c r="BH15" s="280">
        <v>2157</v>
      </c>
      <c r="BI15" s="280">
        <v>1655</v>
      </c>
      <c r="BJ15" s="280">
        <v>1923</v>
      </c>
      <c r="BK15" s="280">
        <v>1492</v>
      </c>
      <c r="BL15" s="280">
        <v>1286</v>
      </c>
      <c r="BM15" s="280">
        <v>883</v>
      </c>
      <c r="BN15" s="280">
        <v>320</v>
      </c>
      <c r="BO15" s="280">
        <v>666</v>
      </c>
      <c r="BP15" s="280">
        <v>1069</v>
      </c>
      <c r="BQ15" s="280">
        <v>1523</v>
      </c>
      <c r="BR15" s="280">
        <v>1497</v>
      </c>
      <c r="BS15" s="280">
        <v>1233</v>
      </c>
      <c r="BT15" s="280">
        <v>1436</v>
      </c>
      <c r="BU15" s="280">
        <v>1381</v>
      </c>
      <c r="BV15" s="280">
        <v>1145</v>
      </c>
      <c r="BW15" s="280">
        <v>1029</v>
      </c>
      <c r="BX15" s="280">
        <v>1122</v>
      </c>
      <c r="BY15" s="280">
        <v>1180</v>
      </c>
      <c r="BZ15" s="280">
        <v>1174</v>
      </c>
      <c r="CA15" s="280">
        <v>1603</v>
      </c>
      <c r="CB15" s="280">
        <v>1430</v>
      </c>
      <c r="CC15" s="280">
        <v>1270</v>
      </c>
      <c r="CD15" s="280">
        <v>1276</v>
      </c>
      <c r="CE15" s="280">
        <v>854</v>
      </c>
      <c r="CF15" s="280">
        <v>905</v>
      </c>
      <c r="CG15" s="280">
        <v>1043</v>
      </c>
      <c r="CH15" s="280">
        <v>1176</v>
      </c>
      <c r="CI15" s="280">
        <v>1039</v>
      </c>
      <c r="CJ15" s="280">
        <v>921</v>
      </c>
      <c r="CK15" s="280">
        <v>1362</v>
      </c>
      <c r="CL15" s="280">
        <v>1127</v>
      </c>
      <c r="CM15" s="280">
        <v>1456</v>
      </c>
      <c r="CN15" s="280">
        <v>1404</v>
      </c>
      <c r="CO15" s="280">
        <v>1242</v>
      </c>
      <c r="CP15" s="280">
        <v>1712</v>
      </c>
      <c r="CQ15" s="280">
        <v>1640</v>
      </c>
      <c r="CR15" s="280">
        <v>1410</v>
      </c>
      <c r="CS15" s="280">
        <v>1751</v>
      </c>
      <c r="CT15" s="280">
        <v>2292</v>
      </c>
      <c r="CU15" s="280">
        <v>1711</v>
      </c>
      <c r="CV15" s="280">
        <v>1935</v>
      </c>
      <c r="CW15" s="280">
        <v>2570</v>
      </c>
      <c r="CX15" s="280">
        <v>1406</v>
      </c>
      <c r="CY15" s="280">
        <v>1920</v>
      </c>
      <c r="CZ15" s="280">
        <v>1774</v>
      </c>
      <c r="DA15" s="280">
        <v>1502</v>
      </c>
      <c r="DB15" s="280">
        <v>1461</v>
      </c>
      <c r="DC15" s="280">
        <v>1502</v>
      </c>
      <c r="DD15" s="280">
        <v>1582</v>
      </c>
      <c r="DE15" s="280">
        <v>1586</v>
      </c>
      <c r="DF15" s="280">
        <v>1479</v>
      </c>
      <c r="DG15" s="280">
        <v>1151</v>
      </c>
      <c r="DH15" s="280">
        <v>1337</v>
      </c>
      <c r="DI15" s="280">
        <v>1613</v>
      </c>
      <c r="DJ15" s="280">
        <v>1736</v>
      </c>
      <c r="DK15" s="280">
        <v>1283</v>
      </c>
      <c r="DL15" s="280">
        <v>1729</v>
      </c>
      <c r="DM15" s="280">
        <v>2489</v>
      </c>
      <c r="DN15" s="280">
        <v>2391</v>
      </c>
      <c r="DO15" s="280">
        <v>1999</v>
      </c>
      <c r="DP15" s="280">
        <v>2575</v>
      </c>
      <c r="DQ15" s="280">
        <v>1867</v>
      </c>
      <c r="DR15" s="280">
        <v>2232</v>
      </c>
      <c r="DS15" s="280">
        <v>1806</v>
      </c>
      <c r="DT15" s="280">
        <v>2485</v>
      </c>
      <c r="DU15" s="280">
        <v>2881</v>
      </c>
      <c r="DV15" s="280">
        <v>2874</v>
      </c>
      <c r="DW15" s="280">
        <v>2920</v>
      </c>
      <c r="DX15" s="280">
        <v>2776</v>
      </c>
      <c r="DY15" s="280">
        <v>2381</v>
      </c>
      <c r="DZ15" s="280">
        <v>1720</v>
      </c>
      <c r="EA15" s="280">
        <v>1952</v>
      </c>
      <c r="EB15" s="280">
        <v>1953</v>
      </c>
      <c r="EC15" s="280">
        <v>2202</v>
      </c>
      <c r="ED15" s="400">
        <v>2090</v>
      </c>
      <c r="EE15" s="400">
        <v>1179</v>
      </c>
      <c r="EF15" s="400">
        <v>1306</v>
      </c>
      <c r="EG15" s="400">
        <v>1959</v>
      </c>
    </row>
    <row r="16" spans="1:148" s="104" customFormat="1" ht="15.5">
      <c r="B16" s="281" t="str">
        <f>Macro!D189</f>
        <v>Total</v>
      </c>
      <c r="C16" s="280">
        <v>208145</v>
      </c>
      <c r="D16" s="280">
        <v>154925</v>
      </c>
      <c r="E16" s="280">
        <v>196863</v>
      </c>
      <c r="F16" s="280">
        <v>183764</v>
      </c>
      <c r="G16" s="280">
        <v>180319</v>
      </c>
      <c r="H16" s="280">
        <v>179640</v>
      </c>
      <c r="I16" s="280">
        <v>189936</v>
      </c>
      <c r="J16" s="280">
        <v>173866</v>
      </c>
      <c r="K16" s="280">
        <v>167705</v>
      </c>
      <c r="L16" s="280">
        <v>162070</v>
      </c>
      <c r="M16" s="280">
        <v>166935</v>
      </c>
      <c r="N16" s="280">
        <v>190474</v>
      </c>
      <c r="O16" s="280">
        <v>130178</v>
      </c>
      <c r="P16" s="280">
        <v>125072</v>
      </c>
      <c r="Q16" s="280">
        <v>153249</v>
      </c>
      <c r="R16" s="280">
        <v>141649</v>
      </c>
      <c r="S16" s="280">
        <v>145663</v>
      </c>
      <c r="T16" s="280">
        <v>149583</v>
      </c>
      <c r="U16" s="280">
        <v>156875</v>
      </c>
      <c r="V16" s="280">
        <v>159603</v>
      </c>
      <c r="W16" s="280">
        <v>138295</v>
      </c>
      <c r="X16" s="280">
        <v>140247</v>
      </c>
      <c r="Y16" s="280">
        <v>157652</v>
      </c>
      <c r="Z16" s="280">
        <v>178831</v>
      </c>
      <c r="AA16" s="280">
        <f t="shared" ref="AA16:BG16" si="10">+AA6+AA9+AA15</f>
        <v>130408</v>
      </c>
      <c r="AB16" s="280">
        <f t="shared" si="10"/>
        <v>121302</v>
      </c>
      <c r="AC16" s="280">
        <f t="shared" si="10"/>
        <v>168249</v>
      </c>
      <c r="AD16" s="280">
        <f t="shared" si="10"/>
        <v>139362</v>
      </c>
      <c r="AE16" s="280">
        <f t="shared" si="10"/>
        <v>174445</v>
      </c>
      <c r="AF16" s="280">
        <f t="shared" si="10"/>
        <v>174409</v>
      </c>
      <c r="AG16" s="280">
        <f t="shared" si="10"/>
        <v>164047</v>
      </c>
      <c r="AH16" s="280">
        <f t="shared" si="10"/>
        <v>193060</v>
      </c>
      <c r="AI16" s="280">
        <f t="shared" si="10"/>
        <v>178898</v>
      </c>
      <c r="AJ16" s="280">
        <f t="shared" si="10"/>
        <v>181921</v>
      </c>
      <c r="AK16" s="280">
        <f t="shared" si="10"/>
        <v>182634</v>
      </c>
      <c r="AL16" s="280">
        <f t="shared" si="10"/>
        <v>186859</v>
      </c>
      <c r="AM16" s="280">
        <f t="shared" si="10"/>
        <v>160277</v>
      </c>
      <c r="AN16" s="280">
        <f t="shared" si="10"/>
        <v>138510</v>
      </c>
      <c r="AO16" s="280">
        <f t="shared" si="10"/>
        <v>182935</v>
      </c>
      <c r="AP16" s="280">
        <f t="shared" si="10"/>
        <v>190515</v>
      </c>
      <c r="AQ16" s="280">
        <f t="shared" si="10"/>
        <v>175634</v>
      </c>
      <c r="AR16" s="280">
        <f t="shared" si="10"/>
        <v>175799</v>
      </c>
      <c r="AS16" s="280">
        <f t="shared" si="10"/>
        <v>190152</v>
      </c>
      <c r="AT16" s="280">
        <f t="shared" si="10"/>
        <v>218208</v>
      </c>
      <c r="AU16" s="280">
        <f t="shared" si="10"/>
        <v>186999</v>
      </c>
      <c r="AV16" s="280">
        <f t="shared" si="10"/>
        <v>225702</v>
      </c>
      <c r="AW16" s="280">
        <f t="shared" si="10"/>
        <v>205106</v>
      </c>
      <c r="AX16" s="280">
        <f t="shared" si="10"/>
        <v>206092</v>
      </c>
      <c r="AY16" s="280">
        <f t="shared" si="10"/>
        <v>175856</v>
      </c>
      <c r="AZ16" s="280">
        <f t="shared" si="10"/>
        <v>176695</v>
      </c>
      <c r="BA16" s="280">
        <f t="shared" si="10"/>
        <v>186204</v>
      </c>
      <c r="BB16" s="280">
        <f t="shared" si="10"/>
        <v>205774</v>
      </c>
      <c r="BC16" s="280">
        <f t="shared" si="10"/>
        <v>219849</v>
      </c>
      <c r="BD16" s="280">
        <f t="shared" si="10"/>
        <v>200479</v>
      </c>
      <c r="BE16" s="280">
        <f t="shared" si="10"/>
        <v>218492</v>
      </c>
      <c r="BF16" s="280">
        <f t="shared" si="10"/>
        <v>216858</v>
      </c>
      <c r="BG16" s="280">
        <f t="shared" si="10"/>
        <v>210017</v>
      </c>
      <c r="BH16" s="280">
        <f t="shared" ref="BH16:BJ16" si="11">+BH6+BH9+BH15</f>
        <v>228183</v>
      </c>
      <c r="BI16" s="280">
        <f t="shared" si="11"/>
        <v>218723</v>
      </c>
      <c r="BJ16" s="280">
        <f t="shared" si="11"/>
        <v>233062</v>
      </c>
      <c r="BK16" s="280">
        <f t="shared" ref="BK16:CH16" si="12">+BK6+BK9+BK15</f>
        <v>193459</v>
      </c>
      <c r="BL16" s="280">
        <f t="shared" si="12"/>
        <v>200997</v>
      </c>
      <c r="BM16" s="280">
        <f t="shared" si="12"/>
        <v>163625</v>
      </c>
      <c r="BN16" s="280">
        <f t="shared" si="12"/>
        <v>55735</v>
      </c>
      <c r="BO16" s="280">
        <f t="shared" si="12"/>
        <v>62190</v>
      </c>
      <c r="BP16" s="280">
        <f t="shared" si="12"/>
        <v>132818</v>
      </c>
      <c r="BQ16" s="280">
        <f t="shared" si="12"/>
        <v>174487</v>
      </c>
      <c r="BR16" s="280">
        <f t="shared" si="12"/>
        <v>183395</v>
      </c>
      <c r="BS16" s="280">
        <f t="shared" si="12"/>
        <v>207710</v>
      </c>
      <c r="BT16" s="280">
        <f t="shared" si="12"/>
        <v>215044</v>
      </c>
      <c r="BU16" s="280">
        <f t="shared" si="12"/>
        <v>225010</v>
      </c>
      <c r="BV16" s="280">
        <f t="shared" si="12"/>
        <v>243967</v>
      </c>
      <c r="BW16" s="280">
        <f t="shared" si="12"/>
        <v>171146</v>
      </c>
      <c r="BX16" s="280">
        <f t="shared" si="12"/>
        <v>167391</v>
      </c>
      <c r="BY16" s="280">
        <f t="shared" si="12"/>
        <v>189389</v>
      </c>
      <c r="BZ16" s="280">
        <f t="shared" si="12"/>
        <v>175116</v>
      </c>
      <c r="CA16" s="280">
        <f t="shared" si="12"/>
        <v>188678</v>
      </c>
      <c r="CB16" s="280">
        <f t="shared" si="12"/>
        <v>182453</v>
      </c>
      <c r="CC16" s="280">
        <f t="shared" si="12"/>
        <v>175453</v>
      </c>
      <c r="CD16" s="280">
        <f t="shared" si="12"/>
        <v>172784</v>
      </c>
      <c r="CE16" s="280">
        <f t="shared" si="12"/>
        <v>155075</v>
      </c>
      <c r="CF16" s="280">
        <f t="shared" si="12"/>
        <v>162349</v>
      </c>
      <c r="CG16" s="280">
        <f t="shared" si="12"/>
        <v>172964</v>
      </c>
      <c r="CH16" s="280">
        <f t="shared" si="12"/>
        <v>207053</v>
      </c>
      <c r="CI16" s="280">
        <f t="shared" ref="CI16:CK16" si="13">+CI6+CI9+CI15</f>
        <v>108397</v>
      </c>
      <c r="CJ16" s="280">
        <f t="shared" si="13"/>
        <v>117121</v>
      </c>
      <c r="CK16" s="280">
        <f t="shared" si="13"/>
        <v>129060</v>
      </c>
      <c r="CL16" s="280">
        <f t="shared" ref="CL16:CN16" si="14">+CL6+CL9+CL15</f>
        <v>128362</v>
      </c>
      <c r="CM16" s="280">
        <f t="shared" si="14"/>
        <v>164228</v>
      </c>
      <c r="CN16" s="280">
        <f t="shared" si="14"/>
        <v>151203</v>
      </c>
      <c r="CO16" s="280">
        <f t="shared" ref="CO16:ED16" si="15">+CO6+CO9+CO15</f>
        <v>159259</v>
      </c>
      <c r="CP16" s="280">
        <f t="shared" si="15"/>
        <v>184506</v>
      </c>
      <c r="CQ16" s="280">
        <f t="shared" si="15"/>
        <v>168802</v>
      </c>
      <c r="CR16" s="280">
        <f t="shared" si="15"/>
        <v>158867</v>
      </c>
      <c r="CS16" s="280">
        <f t="shared" si="15"/>
        <v>174009</v>
      </c>
      <c r="CT16" s="280">
        <f t="shared" si="15"/>
        <v>187179</v>
      </c>
      <c r="CU16" s="280">
        <f t="shared" si="15"/>
        <v>122410</v>
      </c>
      <c r="CV16" s="280">
        <f t="shared" si="15"/>
        <v>112446</v>
      </c>
      <c r="CW16" s="280">
        <f t="shared" si="15"/>
        <v>171427</v>
      </c>
      <c r="CX16" s="280">
        <f t="shared" si="15"/>
        <v>138072</v>
      </c>
      <c r="CY16" s="280">
        <f t="shared" si="15"/>
        <v>149064</v>
      </c>
      <c r="CZ16" s="280">
        <f t="shared" si="15"/>
        <v>161611</v>
      </c>
      <c r="DA16" s="280">
        <f t="shared" si="15"/>
        <v>195853</v>
      </c>
      <c r="DB16" s="280">
        <f t="shared" si="15"/>
        <v>173903</v>
      </c>
      <c r="DC16" s="280">
        <f t="shared" si="15"/>
        <v>167769</v>
      </c>
      <c r="DD16" s="280">
        <f t="shared" si="15"/>
        <v>183586</v>
      </c>
      <c r="DE16" s="280">
        <f t="shared" si="15"/>
        <v>176842</v>
      </c>
      <c r="DF16" s="280">
        <f t="shared" si="15"/>
        <v>203719</v>
      </c>
      <c r="DG16" s="280">
        <f t="shared" si="15"/>
        <v>130132</v>
      </c>
      <c r="DH16" s="280">
        <f t="shared" si="15"/>
        <v>137139</v>
      </c>
      <c r="DI16" s="280">
        <f t="shared" si="15"/>
        <v>157124</v>
      </c>
      <c r="DJ16" s="280">
        <f t="shared" si="15"/>
        <v>184571</v>
      </c>
      <c r="DK16" s="280">
        <f t="shared" si="15"/>
        <v>161348</v>
      </c>
      <c r="DL16" s="280">
        <f t="shared" si="15"/>
        <v>175992</v>
      </c>
      <c r="DM16" s="280">
        <f t="shared" si="15"/>
        <v>200050</v>
      </c>
      <c r="DN16" s="280">
        <f t="shared" si="15"/>
        <v>196757</v>
      </c>
      <c r="DO16" s="280">
        <f t="shared" si="15"/>
        <v>193770</v>
      </c>
      <c r="DP16" s="280">
        <f t="shared" si="15"/>
        <v>217966</v>
      </c>
      <c r="DQ16" s="280">
        <f t="shared" si="15"/>
        <v>208730</v>
      </c>
      <c r="DR16" s="280">
        <f t="shared" si="15"/>
        <v>204820</v>
      </c>
      <c r="DS16" s="280">
        <f t="shared" si="15"/>
        <v>175541</v>
      </c>
      <c r="DT16" s="280">
        <f t="shared" si="15"/>
        <v>217361</v>
      </c>
      <c r="DU16" s="280">
        <f t="shared" si="15"/>
        <v>190008</v>
      </c>
      <c r="DV16" s="280">
        <f t="shared" si="15"/>
        <v>228240</v>
      </c>
      <c r="DW16" s="280">
        <f t="shared" si="15"/>
        <v>214749</v>
      </c>
      <c r="DX16" s="280">
        <f t="shared" si="15"/>
        <v>200764</v>
      </c>
      <c r="DY16" s="280">
        <f t="shared" si="15"/>
        <v>198054</v>
      </c>
      <c r="DZ16" s="280">
        <f t="shared" si="15"/>
        <v>185760</v>
      </c>
      <c r="EA16" s="280">
        <f t="shared" si="15"/>
        <v>200823</v>
      </c>
      <c r="EB16" s="280">
        <f t="shared" si="15"/>
        <v>214336</v>
      </c>
      <c r="EC16" s="398">
        <f t="shared" si="15"/>
        <v>196871</v>
      </c>
      <c r="ED16" s="401">
        <f t="shared" si="15"/>
        <v>225407</v>
      </c>
      <c r="EE16" s="401">
        <f>EE6+EE9+EE15</f>
        <v>132519</v>
      </c>
      <c r="EF16" s="401">
        <f t="shared" ref="EF16:EG16" si="16">EF6+EF9+EF15</f>
        <v>151386</v>
      </c>
      <c r="EG16" s="401">
        <f t="shared" si="16"/>
        <v>222186</v>
      </c>
    </row>
    <row r="17" spans="2:125">
      <c r="B17" s="107" t="s">
        <v>714</v>
      </c>
    </row>
    <row r="19" spans="2:125">
      <c r="DU19" s="369"/>
    </row>
    <row r="20" spans="2:125">
      <c r="DU20" s="369"/>
    </row>
    <row r="21" spans="2:125">
      <c r="DU21" s="369"/>
    </row>
  </sheetData>
  <sheetProtection formatCells="0" formatColumns="0" formatRows="0" insertColumns="0" insertRows="0" insertHyperlinks="0" deleteColumns="0" deleteRows="0" sort="0" autoFilter="0" pivotTables="0"/>
  <mergeCells count="137">
    <mergeCell ref="EE4:EE5"/>
    <mergeCell ref="EF4:EF5"/>
    <mergeCell ref="EG4:EG5"/>
    <mergeCell ref="ED4:ED5"/>
    <mergeCell ref="CU4:CU5"/>
    <mergeCell ref="CV4:CV5"/>
    <mergeCell ref="CW4:CW5"/>
    <mergeCell ref="CS4:CS5"/>
    <mergeCell ref="CT4:CT5"/>
    <mergeCell ref="DV4:DV5"/>
    <mergeCell ref="DJ4:DJ5"/>
    <mergeCell ref="DK4:DK5"/>
    <mergeCell ref="DL4:DL5"/>
    <mergeCell ref="EB4:EB5"/>
    <mergeCell ref="DY4:DY5"/>
    <mergeCell ref="DZ4:DZ5"/>
    <mergeCell ref="EA4:EA5"/>
    <mergeCell ref="CO4:CO5"/>
    <mergeCell ref="BH4:BH5"/>
    <mergeCell ref="BI4:BI5"/>
    <mergeCell ref="CK4:CK5"/>
    <mergeCell ref="CR4:CR5"/>
    <mergeCell ref="DG4:DG5"/>
    <mergeCell ref="DH4:DH5"/>
    <mergeCell ref="DI4:DI5"/>
    <mergeCell ref="DF4:DF5"/>
    <mergeCell ref="CB4:CB5"/>
    <mergeCell ref="CP4:CP5"/>
    <mergeCell ref="CQ4:CQ5"/>
    <mergeCell ref="CL4:CL5"/>
    <mergeCell ref="CN4:CN5"/>
    <mergeCell ref="BP4:BP5"/>
    <mergeCell ref="BQ4:BQ5"/>
    <mergeCell ref="CH4:CH5"/>
    <mergeCell ref="BT4:BT5"/>
    <mergeCell ref="BM4:BM5"/>
    <mergeCell ref="BN4:BN5"/>
    <mergeCell ref="BO4:BO5"/>
    <mergeCell ref="BR4:BR5"/>
    <mergeCell ref="BZ4:BZ5"/>
    <mergeCell ref="CA4:CA5"/>
    <mergeCell ref="CM4:CM5"/>
    <mergeCell ref="CF4:CF5"/>
    <mergeCell ref="CG4:CG5"/>
    <mergeCell ref="CI4:CI5"/>
    <mergeCell ref="CC4:CC5"/>
    <mergeCell ref="CD4:CD5"/>
    <mergeCell ref="CE4:CE5"/>
    <mergeCell ref="CJ4:CJ5"/>
    <mergeCell ref="AS4:AS5"/>
    <mergeCell ref="AT4:AT5"/>
    <mergeCell ref="AU4:AU5"/>
    <mergeCell ref="BA4:BA5"/>
    <mergeCell ref="AW4:AW5"/>
    <mergeCell ref="BB4:BB5"/>
    <mergeCell ref="BC4:BC5"/>
    <mergeCell ref="BD4:BD5"/>
    <mergeCell ref="BE4:BE5"/>
    <mergeCell ref="BX4:BX5"/>
    <mergeCell ref="BY4:BY5"/>
    <mergeCell ref="BV4:BV5"/>
    <mergeCell ref="BW4:BW5"/>
    <mergeCell ref="BS4:BS5"/>
    <mergeCell ref="BU4:BU5"/>
    <mergeCell ref="BF4:BF5"/>
    <mergeCell ref="AO4:AO5"/>
    <mergeCell ref="AP4:AP5"/>
    <mergeCell ref="AQ4:AQ5"/>
    <mergeCell ref="AX4:AX5"/>
    <mergeCell ref="AR4:AR5"/>
    <mergeCell ref="AV4:AV5"/>
    <mergeCell ref="AY4:AY5"/>
    <mergeCell ref="AZ4:AZ5"/>
    <mergeCell ref="AN4:AN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W4:W5"/>
    <mergeCell ref="X4:X5"/>
    <mergeCell ref="Y4:Y5"/>
    <mergeCell ref="Z4:Z5"/>
    <mergeCell ref="AA4:AA5"/>
    <mergeCell ref="AB4:AB5"/>
    <mergeCell ref="AC4:AC5"/>
    <mergeCell ref="V4:V5"/>
    <mergeCell ref="G4:G5"/>
    <mergeCell ref="H4:H5"/>
    <mergeCell ref="R4:R5"/>
    <mergeCell ref="S4:S5"/>
    <mergeCell ref="T4:T5"/>
    <mergeCell ref="U4:U5"/>
    <mergeCell ref="AI4:AI5"/>
    <mergeCell ref="AJ4:AJ5"/>
    <mergeCell ref="AK4:AK5"/>
    <mergeCell ref="AL4:AL5"/>
    <mergeCell ref="AM4:AM5"/>
    <mergeCell ref="AD4:AD5"/>
    <mergeCell ref="AE4:AE5"/>
    <mergeCell ref="AF4:AF5"/>
    <mergeCell ref="AG4:AG5"/>
    <mergeCell ref="AH4:AH5"/>
    <mergeCell ref="BG4:BG5"/>
    <mergeCell ref="BJ4:BJ5"/>
    <mergeCell ref="BK4:BK5"/>
    <mergeCell ref="BL4:BL5"/>
    <mergeCell ref="EC4:EC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DM4:DM5"/>
    <mergeCell ref="DD4:DD5"/>
    <mergeCell ref="DE4:DE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ignoredErrors>
    <ignoredError sqref="EE9:EG9" formulaRange="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tabSelected="1" zoomScaleNormal="100" workbookViewId="0">
      <selection activeCell="G7" sqref="G7"/>
    </sheetView>
  </sheetViews>
  <sheetFormatPr defaultColWidth="0" defaultRowHeight="14.5"/>
  <cols>
    <col min="1" max="10" width="8.81640625" customWidth="1"/>
    <col min="11" max="16383" width="9.1796875" hidden="1"/>
    <col min="16384" max="16384" width="6.1796875" hidden="1"/>
  </cols>
  <sheetData>
    <row r="1" spans="1:11">
      <c r="A1" s="76"/>
      <c r="B1" s="76"/>
      <c r="C1" s="76"/>
      <c r="D1" s="76"/>
      <c r="E1" s="76"/>
      <c r="F1" s="76"/>
      <c r="G1" s="76"/>
      <c r="H1" s="76"/>
      <c r="I1" s="86"/>
      <c r="J1" s="86"/>
      <c r="K1" s="1" t="s">
        <v>536</v>
      </c>
    </row>
    <row r="2" spans="1:11">
      <c r="A2" s="76"/>
      <c r="B2" s="76"/>
      <c r="C2" s="76"/>
      <c r="D2" s="76"/>
      <c r="E2" s="76"/>
      <c r="F2" s="76"/>
      <c r="G2" s="76"/>
      <c r="H2" s="76"/>
      <c r="I2" s="86"/>
      <c r="J2" s="86"/>
      <c r="K2" s="1" t="s">
        <v>537</v>
      </c>
    </row>
    <row r="3" spans="1:11">
      <c r="A3" s="76"/>
      <c r="B3" s="76"/>
      <c r="C3" s="76"/>
      <c r="D3" s="76"/>
      <c r="E3" s="76"/>
      <c r="F3" s="76"/>
      <c r="G3" s="76"/>
      <c r="H3" s="76"/>
      <c r="I3" s="86"/>
      <c r="J3" s="86"/>
      <c r="K3" s="1">
        <v>1</v>
      </c>
    </row>
    <row r="4" spans="1:11">
      <c r="A4" s="76"/>
      <c r="B4" s="76"/>
      <c r="C4" s="76"/>
      <c r="D4" s="76"/>
      <c r="E4" s="76"/>
      <c r="F4" s="76"/>
      <c r="G4" s="76"/>
      <c r="H4" s="76"/>
      <c r="I4" s="86"/>
      <c r="J4" s="86"/>
      <c r="K4">
        <v>1</v>
      </c>
    </row>
    <row r="5" spans="1:11">
      <c r="A5" s="76"/>
      <c r="B5" s="76"/>
      <c r="C5" s="76"/>
      <c r="D5" s="76"/>
      <c r="E5" s="76"/>
      <c r="F5" s="76"/>
      <c r="G5" s="76"/>
      <c r="H5" s="76"/>
      <c r="I5" s="86"/>
      <c r="J5" s="86"/>
    </row>
    <row r="6" spans="1:11">
      <c r="A6" s="76"/>
      <c r="B6" s="76"/>
      <c r="C6" s="76"/>
      <c r="D6" s="76"/>
      <c r="E6" s="76"/>
      <c r="F6" s="76"/>
      <c r="G6" s="76"/>
      <c r="H6" s="76"/>
      <c r="I6" s="86"/>
      <c r="J6" s="86"/>
    </row>
    <row r="7" spans="1:11">
      <c r="A7" s="76"/>
      <c r="B7" s="76"/>
      <c r="C7" s="76"/>
      <c r="D7" s="76"/>
      <c r="E7" s="76"/>
      <c r="F7" s="76"/>
      <c r="G7" s="76"/>
      <c r="H7" s="76"/>
      <c r="I7" s="86"/>
      <c r="J7" s="86"/>
    </row>
    <row r="8" spans="1:11" ht="15" customHeight="1">
      <c r="A8" s="76"/>
      <c r="B8" s="76"/>
      <c r="C8" s="76"/>
      <c r="D8" s="76"/>
      <c r="E8" s="77"/>
      <c r="F8" s="77"/>
      <c r="G8" s="77"/>
      <c r="H8" s="76"/>
      <c r="I8" s="86"/>
      <c r="J8" s="86"/>
    </row>
    <row r="9" spans="1:11" ht="15" customHeight="1">
      <c r="A9" s="76"/>
      <c r="B9" s="76"/>
      <c r="C9" s="76"/>
      <c r="D9" s="77"/>
      <c r="E9" s="77"/>
      <c r="F9" s="77"/>
      <c r="G9" s="77"/>
      <c r="H9" s="76"/>
      <c r="I9" s="86"/>
      <c r="J9" s="86"/>
    </row>
    <row r="10" spans="1:11" ht="15" customHeight="1">
      <c r="A10" s="76"/>
      <c r="B10" s="76"/>
      <c r="C10" s="76"/>
      <c r="D10" s="76"/>
      <c r="E10" s="76"/>
      <c r="F10" s="76"/>
      <c r="G10" s="76"/>
      <c r="H10" s="76"/>
      <c r="I10" s="86"/>
      <c r="J10" s="86"/>
    </row>
    <row r="11" spans="1:11" ht="15" customHeight="1">
      <c r="A11" s="76"/>
      <c r="B11" s="76"/>
      <c r="C11" s="469" t="str">
        <f>IF(K3=1," 
Guia de Modelagem","Modeling Guide")</f>
        <v xml:space="preserve"> 
Guia de Modelagem</v>
      </c>
      <c r="D11" s="469"/>
      <c r="E11" s="469"/>
      <c r="F11" s="469"/>
      <c r="G11" s="469"/>
      <c r="H11" s="469"/>
      <c r="I11" s="86"/>
      <c r="J11" s="86"/>
    </row>
    <row r="12" spans="1:11" ht="15" customHeight="1">
      <c r="A12" s="76"/>
      <c r="B12" s="76"/>
      <c r="C12" s="469"/>
      <c r="D12" s="469"/>
      <c r="E12" s="469"/>
      <c r="F12" s="469"/>
      <c r="G12" s="469"/>
      <c r="H12" s="469"/>
      <c r="I12" s="86"/>
      <c r="J12" s="86"/>
    </row>
    <row r="13" spans="1:11" ht="15" customHeight="1">
      <c r="A13" s="76"/>
      <c r="B13" s="76"/>
      <c r="C13" s="469"/>
      <c r="D13" s="469"/>
      <c r="E13" s="469"/>
      <c r="F13" s="469"/>
      <c r="G13" s="469"/>
      <c r="H13" s="469"/>
      <c r="I13" s="86"/>
      <c r="J13" s="86"/>
    </row>
    <row r="14" spans="1:11">
      <c r="A14" s="76"/>
      <c r="B14" s="76"/>
      <c r="C14" s="76"/>
      <c r="D14" s="76"/>
      <c r="E14" s="76"/>
      <c r="F14" s="76"/>
      <c r="G14" s="76"/>
      <c r="H14" s="76"/>
      <c r="I14" s="76"/>
      <c r="J14" s="76"/>
    </row>
    <row r="15" spans="1:11" ht="15.5">
      <c r="A15" s="76"/>
      <c r="B15" s="464" t="s">
        <v>538</v>
      </c>
      <c r="C15" s="464"/>
      <c r="D15" s="464"/>
      <c r="E15" s="78"/>
      <c r="F15" s="76"/>
      <c r="G15" s="76"/>
      <c r="H15" s="76"/>
      <c r="I15" s="76"/>
      <c r="J15" s="76"/>
    </row>
    <row r="16" spans="1:11">
      <c r="A16" s="76"/>
      <c r="B16" s="81"/>
      <c r="C16" s="81"/>
      <c r="D16" s="79"/>
      <c r="E16" s="81"/>
      <c r="F16" s="81"/>
      <c r="G16" s="81"/>
      <c r="H16" s="81"/>
      <c r="I16" s="76"/>
      <c r="J16" s="76"/>
    </row>
    <row r="17" spans="1:10">
      <c r="A17" s="82"/>
      <c r="B17" s="83" t="str">
        <f>Macro!D113</f>
        <v>Informações importantes:</v>
      </c>
      <c r="C17" s="76"/>
      <c r="D17" s="80"/>
      <c r="E17" s="76"/>
      <c r="F17" s="76"/>
      <c r="G17" s="76"/>
      <c r="H17" s="82"/>
      <c r="I17" s="76"/>
      <c r="J17" s="76"/>
    </row>
    <row r="18" spans="1:10" ht="15" customHeight="1">
      <c r="A18" s="82"/>
      <c r="B18" s="465"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65"/>
      <c r="D18" s="465"/>
      <c r="E18" s="465"/>
      <c r="F18" s="465"/>
      <c r="G18" s="465"/>
      <c r="H18" s="466"/>
      <c r="I18" s="76"/>
      <c r="J18" s="76"/>
    </row>
    <row r="19" spans="1:10">
      <c r="A19" s="82"/>
      <c r="B19" s="465"/>
      <c r="C19" s="465"/>
      <c r="D19" s="465"/>
      <c r="E19" s="465"/>
      <c r="F19" s="465"/>
      <c r="G19" s="465"/>
      <c r="H19" s="466"/>
      <c r="I19" s="76"/>
      <c r="J19" s="76"/>
    </row>
    <row r="20" spans="1:10">
      <c r="A20" s="82"/>
      <c r="B20" s="465"/>
      <c r="C20" s="465"/>
      <c r="D20" s="465"/>
      <c r="E20" s="465"/>
      <c r="F20" s="465"/>
      <c r="G20" s="465"/>
      <c r="H20" s="466"/>
      <c r="I20" s="76"/>
      <c r="J20" s="76"/>
    </row>
    <row r="21" spans="1:10" ht="15.75" customHeight="1">
      <c r="A21" s="82"/>
      <c r="B21" s="465"/>
      <c r="C21" s="465"/>
      <c r="D21" s="465"/>
      <c r="E21" s="465"/>
      <c r="F21" s="465"/>
      <c r="G21" s="465"/>
      <c r="H21" s="466"/>
      <c r="I21" s="76"/>
      <c r="J21" s="76"/>
    </row>
    <row r="22" spans="1:10">
      <c r="A22" s="82"/>
      <c r="B22" s="467"/>
      <c r="C22" s="467"/>
      <c r="D22" s="467"/>
      <c r="E22" s="467"/>
      <c r="F22" s="467"/>
      <c r="G22" s="467"/>
      <c r="H22" s="468"/>
      <c r="I22" s="76"/>
      <c r="J22" s="76"/>
    </row>
    <row r="23" spans="1:10">
      <c r="A23" s="76"/>
      <c r="B23" s="76"/>
      <c r="C23" s="76"/>
      <c r="D23" s="76"/>
      <c r="E23" s="76"/>
      <c r="F23" s="76"/>
      <c r="G23" s="76"/>
      <c r="H23" s="76"/>
      <c r="I23" s="463"/>
      <c r="J23" s="463"/>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O92"/>
  <sheetViews>
    <sheetView showGridLines="0" zoomScale="70" zoomScaleNormal="70" workbookViewId="0">
      <selection activeCell="M19" sqref="M19"/>
    </sheetView>
  </sheetViews>
  <sheetFormatPr defaultRowHeight="14.5"/>
  <cols>
    <col min="2" max="2" width="29.1796875" bestFit="1" customWidth="1"/>
    <col min="3" max="14" width="13.26953125" customWidth="1"/>
    <col min="15" max="15" width="12.81640625" bestFit="1" customWidth="1"/>
  </cols>
  <sheetData>
    <row r="1" spans="1:15">
      <c r="A1" s="93" t="str">
        <f>Macro!D193</f>
        <v>Frota Circulante</v>
      </c>
    </row>
    <row r="4" spans="1:15" ht="15" customHeight="1">
      <c r="B4" s="473" t="str">
        <f>Macro!D194</f>
        <v>Frota Circulante Brasil</v>
      </c>
      <c r="C4" s="473">
        <v>2012</v>
      </c>
      <c r="D4" s="473">
        <v>2013</v>
      </c>
      <c r="E4" s="473">
        <v>2014</v>
      </c>
      <c r="F4" s="473">
        <v>2015</v>
      </c>
      <c r="G4" s="473">
        <v>2016</v>
      </c>
      <c r="H4" s="473">
        <v>2017</v>
      </c>
      <c r="I4" s="473">
        <v>2018</v>
      </c>
      <c r="J4" s="473">
        <v>2019</v>
      </c>
      <c r="K4" s="473">
        <v>2020</v>
      </c>
      <c r="L4" s="473">
        <v>2021</v>
      </c>
      <c r="M4" s="473">
        <v>2022</v>
      </c>
      <c r="N4" s="473">
        <v>2023</v>
      </c>
      <c r="O4" s="473">
        <v>2024</v>
      </c>
    </row>
    <row r="5" spans="1:15" ht="15" customHeight="1">
      <c r="B5" s="473"/>
      <c r="C5" s="473"/>
      <c r="D5" s="473"/>
      <c r="E5" s="473"/>
      <c r="F5" s="473"/>
      <c r="G5" s="473"/>
      <c r="H5" s="473"/>
      <c r="I5" s="473"/>
      <c r="J5" s="473"/>
      <c r="K5" s="473"/>
      <c r="L5" s="473"/>
      <c r="M5" s="473"/>
      <c r="N5" s="473"/>
      <c r="O5" s="473"/>
    </row>
    <row r="6" spans="1:15" ht="15.5">
      <c r="A6" s="89"/>
      <c r="B6" s="282" t="str">
        <f>Macro!D195</f>
        <v>Automóveis</v>
      </c>
      <c r="C6" s="283">
        <v>30898766</v>
      </c>
      <c r="D6" s="283">
        <v>32992248</v>
      </c>
      <c r="E6" s="283">
        <v>34712948</v>
      </c>
      <c r="F6" s="283">
        <v>35621014</v>
      </c>
      <c r="G6" s="283">
        <v>35996611</v>
      </c>
      <c r="H6" s="283">
        <v>36430823</v>
      </c>
      <c r="I6" s="283">
        <v>37098282</v>
      </c>
      <c r="J6" s="283">
        <v>37970401</v>
      </c>
      <c r="K6" s="283">
        <v>38149197</v>
      </c>
      <c r="L6" s="283">
        <v>38235585</v>
      </c>
      <c r="M6" s="283">
        <v>38338829</v>
      </c>
      <c r="N6" s="283">
        <v>38401527</v>
      </c>
      <c r="O6" s="283">
        <v>39006708</v>
      </c>
    </row>
    <row r="7" spans="1:15" ht="15.5">
      <c r="A7" s="89"/>
      <c r="B7" s="284" t="str">
        <f>Macro!D196</f>
        <v>Comerciais Leves</v>
      </c>
      <c r="C7" s="283">
        <v>4199866</v>
      </c>
      <c r="D7" s="283">
        <v>4522584</v>
      </c>
      <c r="E7" s="283">
        <v>4853583</v>
      </c>
      <c r="F7" s="283">
        <v>4996122</v>
      </c>
      <c r="G7" s="283">
        <v>5072404</v>
      </c>
      <c r="H7" s="283">
        <v>5173023</v>
      </c>
      <c r="I7" s="283">
        <v>5333843</v>
      </c>
      <c r="J7" s="283">
        <v>5523823</v>
      </c>
      <c r="K7" s="283">
        <v>5649895</v>
      </c>
      <c r="L7" s="283">
        <v>5849943</v>
      </c>
      <c r="M7" s="283">
        <v>5995263</v>
      </c>
      <c r="N7" s="283">
        <v>6147727</v>
      </c>
      <c r="O7" s="283">
        <v>6433915</v>
      </c>
    </row>
    <row r="8" spans="1:15" ht="15.5">
      <c r="A8" s="89"/>
      <c r="B8" s="284" t="str">
        <f>Macro!D197</f>
        <v>Caminhões</v>
      </c>
      <c r="C8" s="283">
        <v>1761280</v>
      </c>
      <c r="D8" s="283">
        <v>1863787</v>
      </c>
      <c r="E8" s="283">
        <v>1947888</v>
      </c>
      <c r="F8" s="283">
        <v>1965220</v>
      </c>
      <c r="G8" s="283">
        <v>1962036</v>
      </c>
      <c r="H8" s="283">
        <v>1961068</v>
      </c>
      <c r="I8" s="283">
        <v>1983149</v>
      </c>
      <c r="J8" s="283">
        <v>2028633</v>
      </c>
      <c r="K8" s="283">
        <v>2052000</v>
      </c>
      <c r="L8" s="283">
        <v>2110811</v>
      </c>
      <c r="M8" s="283">
        <v>2162724</v>
      </c>
      <c r="N8" s="283">
        <v>2183463</v>
      </c>
      <c r="O8" s="283">
        <v>2245170</v>
      </c>
    </row>
    <row r="9" spans="1:15" ht="15.5">
      <c r="A9" s="89"/>
      <c r="B9" s="284" t="str">
        <f>Macro!D198</f>
        <v>Ônibus</v>
      </c>
      <c r="C9" s="283">
        <v>357090</v>
      </c>
      <c r="D9" s="283">
        <v>376329</v>
      </c>
      <c r="E9" s="283">
        <v>389445</v>
      </c>
      <c r="F9" s="283">
        <v>391867</v>
      </c>
      <c r="G9" s="283">
        <v>389331</v>
      </c>
      <c r="H9" s="283">
        <v>386231</v>
      </c>
      <c r="I9" s="283">
        <v>386417</v>
      </c>
      <c r="J9" s="283">
        <v>390968</v>
      </c>
      <c r="K9" s="283">
        <v>388946</v>
      </c>
      <c r="L9" s="283">
        <v>385573</v>
      </c>
      <c r="M9" s="283">
        <v>387096</v>
      </c>
      <c r="N9" s="283">
        <v>388885</v>
      </c>
      <c r="O9" s="283">
        <v>395084</v>
      </c>
    </row>
    <row r="10" spans="1:15" s="102" customFormat="1" ht="15.5">
      <c r="A10" s="105"/>
      <c r="B10" s="285" t="str">
        <f>Macro!D199</f>
        <v>Total Autoveículos</v>
      </c>
      <c r="C10" s="277">
        <f t="shared" ref="C10:J10" si="0">SUM(C6:C9)</f>
        <v>37217002</v>
      </c>
      <c r="D10" s="277">
        <f t="shared" si="0"/>
        <v>39754948</v>
      </c>
      <c r="E10" s="277">
        <f t="shared" si="0"/>
        <v>41903864</v>
      </c>
      <c r="F10" s="277">
        <f t="shared" si="0"/>
        <v>42974223</v>
      </c>
      <c r="G10" s="277">
        <f t="shared" si="0"/>
        <v>43420382</v>
      </c>
      <c r="H10" s="277">
        <f t="shared" si="0"/>
        <v>43951145</v>
      </c>
      <c r="I10" s="277">
        <f t="shared" si="0"/>
        <v>44801691</v>
      </c>
      <c r="J10" s="277">
        <f t="shared" si="0"/>
        <v>45913825</v>
      </c>
      <c r="K10" s="277">
        <f>SUM(K6:K9)</f>
        <v>46240038</v>
      </c>
      <c r="L10" s="277">
        <f>SUM(L6:L9)</f>
        <v>46581912</v>
      </c>
      <c r="M10" s="277">
        <f>SUM(M6:M9)</f>
        <v>46883912</v>
      </c>
      <c r="N10" s="277">
        <f>SUM(N6:N9)</f>
        <v>47121602</v>
      </c>
      <c r="O10" s="277">
        <v>48080877</v>
      </c>
    </row>
    <row r="11" spans="1:15" ht="15.5">
      <c r="A11" s="89"/>
      <c r="B11" s="284" t="str">
        <f>Macro!D200</f>
        <v>Motocicletas</v>
      </c>
      <c r="C11" s="283">
        <v>12318092</v>
      </c>
      <c r="D11" s="283">
        <v>12904611</v>
      </c>
      <c r="E11" s="283">
        <v>13350842</v>
      </c>
      <c r="F11" s="283">
        <v>13593202</v>
      </c>
      <c r="G11" s="283">
        <v>13529204</v>
      </c>
      <c r="H11" s="283">
        <v>13286420</v>
      </c>
      <c r="I11" s="283">
        <v>13121015</v>
      </c>
      <c r="J11" s="283">
        <v>13099707</v>
      </c>
      <c r="K11" s="283">
        <v>12877610</v>
      </c>
      <c r="L11" s="283">
        <v>12870983</v>
      </c>
      <c r="M11" s="283">
        <v>13035988</v>
      </c>
      <c r="N11" s="283">
        <v>13261784</v>
      </c>
      <c r="O11" s="283">
        <v>14014294</v>
      </c>
    </row>
    <row r="12" spans="1:15" s="102" customFormat="1" ht="15.5">
      <c r="A12" s="105"/>
      <c r="B12" s="286" t="str">
        <f>Macro!D201</f>
        <v>Autoveículos + Motos</v>
      </c>
      <c r="C12" s="280">
        <v>49535094</v>
      </c>
      <c r="D12" s="280">
        <v>52659559</v>
      </c>
      <c r="E12" s="280">
        <v>55254706</v>
      </c>
      <c r="F12" s="280">
        <v>56567425</v>
      </c>
      <c r="G12" s="280">
        <v>56949586</v>
      </c>
      <c r="H12" s="280">
        <v>57237565</v>
      </c>
      <c r="I12" s="280">
        <v>57922706</v>
      </c>
      <c r="J12" s="280">
        <v>59013532</v>
      </c>
      <c r="K12" s="280">
        <f>K10+K11</f>
        <v>59117648</v>
      </c>
      <c r="L12" s="280">
        <f>L10+L11</f>
        <v>59452895</v>
      </c>
      <c r="M12" s="280">
        <f>M10+M11</f>
        <v>59919900</v>
      </c>
      <c r="N12" s="280">
        <f>N10+N11</f>
        <v>60383386</v>
      </c>
      <c r="O12" s="280">
        <v>62095171</v>
      </c>
    </row>
    <row r="13" spans="1:15">
      <c r="B13" s="100" t="str">
        <f>Macro!D202</f>
        <v>Fonte: https://www.sindipecas.org.br/</v>
      </c>
    </row>
    <row r="19" spans="2:13">
      <c r="M19" s="382"/>
    </row>
    <row r="27" spans="2:13">
      <c r="B27" s="66"/>
    </row>
    <row r="36" spans="2:2">
      <c r="B36" s="66"/>
    </row>
    <row r="37" spans="2:2">
      <c r="B37" s="67"/>
    </row>
    <row r="38" spans="2:2">
      <c r="B38" s="67"/>
    </row>
    <row r="39" spans="2:2">
      <c r="B39" s="67"/>
    </row>
    <row r="40" spans="2:2">
      <c r="B40" s="67"/>
    </row>
    <row r="41" spans="2:2">
      <c r="B41" s="67"/>
    </row>
    <row r="42" spans="2:2">
      <c r="B42" s="67"/>
    </row>
    <row r="43" spans="2:2">
      <c r="B43" s="66"/>
    </row>
    <row r="44" spans="2:2">
      <c r="B44" s="66"/>
    </row>
    <row r="45" spans="2:2">
      <c r="B45" s="67"/>
    </row>
    <row r="46" spans="2:2">
      <c r="B46" s="67"/>
    </row>
    <row r="47" spans="2:2">
      <c r="B47" s="67"/>
    </row>
    <row r="48" spans="2:2">
      <c r="B48" s="67"/>
    </row>
    <row r="49" spans="2:2">
      <c r="B49" s="67"/>
    </row>
    <row r="50" spans="2:2">
      <c r="B50" s="67"/>
    </row>
    <row r="51" spans="2:2">
      <c r="B51" s="67"/>
    </row>
    <row r="52" spans="2:2">
      <c r="B52" s="66"/>
    </row>
    <row r="53" spans="2:2">
      <c r="B53" s="67"/>
    </row>
    <row r="54" spans="2:2">
      <c r="B54" s="67"/>
    </row>
    <row r="55" spans="2:2">
      <c r="B55" s="67"/>
    </row>
    <row r="56" spans="2:2">
      <c r="B56" s="66"/>
    </row>
    <row r="57" spans="2:2">
      <c r="B57" s="67"/>
    </row>
    <row r="58" spans="2:2">
      <c r="B58" s="67"/>
    </row>
    <row r="59" spans="2:2">
      <c r="B59" s="67"/>
    </row>
    <row r="60" spans="2:2">
      <c r="B60" s="66"/>
    </row>
    <row r="61" spans="2:2">
      <c r="B61" s="66"/>
    </row>
    <row r="62" spans="2:2">
      <c r="B62" s="67"/>
    </row>
    <row r="63" spans="2:2">
      <c r="B63" s="66"/>
    </row>
    <row r="64" spans="2:2">
      <c r="B64" s="67"/>
    </row>
    <row r="65" spans="2:2">
      <c r="B65" s="67"/>
    </row>
    <row r="66" spans="2:2">
      <c r="B66" s="67"/>
    </row>
    <row r="67" spans="2:2">
      <c r="B67" s="67"/>
    </row>
    <row r="68" spans="2:2">
      <c r="B68" s="66"/>
    </row>
    <row r="69" spans="2:2">
      <c r="B69" s="67"/>
    </row>
    <row r="70" spans="2:2">
      <c r="B70" s="67"/>
    </row>
    <row r="71" spans="2:2">
      <c r="B71" s="66"/>
    </row>
    <row r="72" spans="2:2">
      <c r="B72" s="67"/>
    </row>
    <row r="73" spans="2:2">
      <c r="B73" s="67"/>
    </row>
    <row r="74" spans="2:2">
      <c r="B74" s="67"/>
    </row>
    <row r="75" spans="2:2">
      <c r="B75" s="67"/>
    </row>
    <row r="76" spans="2:2">
      <c r="B76" s="66"/>
    </row>
    <row r="77" spans="2:2">
      <c r="B77" s="67"/>
    </row>
    <row r="78" spans="2:2">
      <c r="B78" s="67"/>
    </row>
    <row r="79" spans="2:2">
      <c r="B79" s="66"/>
    </row>
    <row r="80" spans="2:2">
      <c r="B80" s="66"/>
    </row>
    <row r="81" spans="2:2">
      <c r="B81" s="67"/>
    </row>
    <row r="82" spans="2:2">
      <c r="B82" s="67"/>
    </row>
    <row r="83" spans="2:2">
      <c r="B83" s="67"/>
    </row>
    <row r="84" spans="2:2">
      <c r="B84" s="66"/>
    </row>
    <row r="85" spans="2:2">
      <c r="B85" s="68"/>
    </row>
    <row r="86" spans="2:2">
      <c r="B86" s="68"/>
    </row>
    <row r="87" spans="2:2">
      <c r="B87" s="66"/>
    </row>
    <row r="88" spans="2:2">
      <c r="B88" s="69"/>
    </row>
    <row r="89" spans="2:2">
      <c r="B89" s="68"/>
    </row>
    <row r="90" spans="2:2">
      <c r="B90" s="66"/>
    </row>
    <row r="91" spans="2:2">
      <c r="B91" s="68"/>
    </row>
    <row r="92" spans="2:2">
      <c r="B92" s="68"/>
    </row>
  </sheetData>
  <sheetProtection formatCells="0" formatColumns="0" formatRows="0" insertColumns="0" insertRows="0" insertHyperlinks="0" deleteColumns="0" deleteRows="0" sort="0" autoFilter="0" pivotTables="0"/>
  <mergeCells count="14">
    <mergeCell ref="O4:O5"/>
    <mergeCell ref="N4:N5"/>
    <mergeCell ref="M4:M5"/>
    <mergeCell ref="G4:G5"/>
    <mergeCell ref="L4:L5"/>
    <mergeCell ref="K4:K5"/>
    <mergeCell ref="J4:J5"/>
    <mergeCell ref="H4:H5"/>
    <mergeCell ref="I4:I5"/>
    <mergeCell ref="B4:B5"/>
    <mergeCell ref="C4:C5"/>
    <mergeCell ref="D4:D5"/>
    <mergeCell ref="E4:E5"/>
    <mergeCell ref="F4:F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L11"/>
  <sheetViews>
    <sheetView showGridLines="0" zoomScale="70" zoomScaleNormal="70" workbookViewId="0">
      <selection activeCell="D18" sqref="D18"/>
    </sheetView>
  </sheetViews>
  <sheetFormatPr defaultRowHeight="14.5"/>
  <cols>
    <col min="2" max="2" width="16.54296875" customWidth="1"/>
    <col min="3" max="9" width="19" customWidth="1"/>
    <col min="10" max="11" width="21.1796875" bestFit="1" customWidth="1"/>
    <col min="12" max="12" width="20.7265625" customWidth="1"/>
  </cols>
  <sheetData>
    <row r="1" spans="1:12">
      <c r="A1" s="93" t="str">
        <f>Macro!D206</f>
        <v>Frota Idade Média</v>
      </c>
    </row>
    <row r="2" spans="1:12" ht="31.5" customHeight="1"/>
    <row r="3" spans="1:12" ht="31.5" customHeight="1">
      <c r="B3" s="478" t="str">
        <f>Macro!D207</f>
        <v>Frota Idade Média Brasil</v>
      </c>
      <c r="C3" s="473">
        <v>2015</v>
      </c>
      <c r="D3" s="473">
        <v>2016</v>
      </c>
      <c r="E3" s="473">
        <v>2017</v>
      </c>
      <c r="F3" s="473">
        <v>2018</v>
      </c>
      <c r="G3" s="473">
        <v>2019</v>
      </c>
      <c r="H3" s="473">
        <v>2020</v>
      </c>
      <c r="I3" s="473">
        <v>2021</v>
      </c>
      <c r="J3" s="473">
        <v>2022</v>
      </c>
      <c r="K3" s="473">
        <v>2023</v>
      </c>
      <c r="L3" s="473">
        <v>2024</v>
      </c>
    </row>
    <row r="4" spans="1:12" ht="15.75" customHeight="1">
      <c r="B4" s="478"/>
      <c r="C4" s="473"/>
      <c r="D4" s="473"/>
      <c r="E4" s="473"/>
      <c r="F4" s="473"/>
      <c r="G4" s="473"/>
      <c r="H4" s="473"/>
      <c r="I4" s="473"/>
      <c r="J4" s="473"/>
      <c r="K4" s="473"/>
      <c r="L4" s="473"/>
    </row>
    <row r="5" spans="1:12" ht="15.5">
      <c r="A5" s="89"/>
      <c r="B5" s="287" t="str">
        <f>Macro!D208</f>
        <v>Automóveis</v>
      </c>
      <c r="C5" s="288" t="s">
        <v>715</v>
      </c>
      <c r="D5" s="288" t="s">
        <v>716</v>
      </c>
      <c r="E5" s="288" t="s">
        <v>717</v>
      </c>
      <c r="F5" s="288" t="s">
        <v>718</v>
      </c>
      <c r="G5" s="288" t="s">
        <v>719</v>
      </c>
      <c r="H5" s="288" t="s">
        <v>720</v>
      </c>
      <c r="I5" s="288" t="s">
        <v>721</v>
      </c>
      <c r="J5" s="288" t="s">
        <v>722</v>
      </c>
      <c r="K5" s="315" t="s">
        <v>723</v>
      </c>
      <c r="L5" s="402" t="s">
        <v>724</v>
      </c>
    </row>
    <row r="6" spans="1:12" ht="15.5">
      <c r="A6" s="89"/>
      <c r="B6" s="154" t="str">
        <f>Macro!D209</f>
        <v>Comerciais Leves</v>
      </c>
      <c r="C6" s="288" t="s">
        <v>725</v>
      </c>
      <c r="D6" s="288" t="s">
        <v>726</v>
      </c>
      <c r="E6" s="288" t="s">
        <v>727</v>
      </c>
      <c r="F6" s="288" t="s">
        <v>728</v>
      </c>
      <c r="G6" s="288" t="s">
        <v>729</v>
      </c>
      <c r="H6" s="288" t="s">
        <v>730</v>
      </c>
      <c r="I6" s="288" t="s">
        <v>731</v>
      </c>
      <c r="J6" s="288" t="s">
        <v>732</v>
      </c>
      <c r="K6" s="315" t="s">
        <v>732</v>
      </c>
      <c r="L6" s="402" t="s">
        <v>715</v>
      </c>
    </row>
    <row r="7" spans="1:12" ht="15.5">
      <c r="A7" s="89"/>
      <c r="B7" s="154" t="str">
        <f>Macro!D210</f>
        <v>Caminhões</v>
      </c>
      <c r="C7" s="288" t="s">
        <v>733</v>
      </c>
      <c r="D7" s="288" t="s">
        <v>734</v>
      </c>
      <c r="E7" s="288" t="s">
        <v>735</v>
      </c>
      <c r="F7" s="288" t="s">
        <v>736</v>
      </c>
      <c r="G7" s="288" t="s">
        <v>737</v>
      </c>
      <c r="H7" s="288" t="s">
        <v>737</v>
      </c>
      <c r="I7" s="288" t="s">
        <v>738</v>
      </c>
      <c r="J7" s="288" t="s">
        <v>738</v>
      </c>
      <c r="K7" s="315" t="s">
        <v>739</v>
      </c>
      <c r="L7" s="402" t="s">
        <v>739</v>
      </c>
    </row>
    <row r="8" spans="1:12" ht="15.5">
      <c r="A8" s="89"/>
      <c r="B8" s="154" t="str">
        <f>Macro!D211</f>
        <v>Onibus</v>
      </c>
      <c r="C8" s="288" t="s">
        <v>716</v>
      </c>
      <c r="D8" s="288" t="s">
        <v>740</v>
      </c>
      <c r="E8" s="288" t="s">
        <v>741</v>
      </c>
      <c r="F8" s="288" t="s">
        <v>742</v>
      </c>
      <c r="G8" s="288" t="s">
        <v>743</v>
      </c>
      <c r="H8" s="288" t="s">
        <v>743</v>
      </c>
      <c r="I8" s="288" t="s">
        <v>723</v>
      </c>
      <c r="J8" s="288" t="s">
        <v>744</v>
      </c>
      <c r="K8" s="315" t="s">
        <v>744</v>
      </c>
      <c r="L8" s="402" t="s">
        <v>736</v>
      </c>
    </row>
    <row r="9" spans="1:12" ht="15.5">
      <c r="A9" s="89"/>
      <c r="B9" s="289" t="str">
        <f>Macro!D212</f>
        <v>Total</v>
      </c>
      <c r="C9" s="290" t="s">
        <v>732</v>
      </c>
      <c r="D9" s="290" t="s">
        <v>745</v>
      </c>
      <c r="E9" s="290" t="s">
        <v>746</v>
      </c>
      <c r="F9" s="290" t="s">
        <v>717</v>
      </c>
      <c r="G9" s="290" t="s">
        <v>740</v>
      </c>
      <c r="H9" s="290" t="s">
        <v>733</v>
      </c>
      <c r="I9" s="290" t="s">
        <v>747</v>
      </c>
      <c r="J9" s="290" t="s">
        <v>743</v>
      </c>
      <c r="K9" s="314" t="s">
        <v>748</v>
      </c>
      <c r="L9" s="403" t="s">
        <v>749</v>
      </c>
    </row>
    <row r="10" spans="1:12" ht="15.5">
      <c r="A10" s="89"/>
      <c r="B10" s="291" t="str">
        <f>Macro!D213</f>
        <v>Motocicletas</v>
      </c>
      <c r="C10" s="292" t="s">
        <v>750</v>
      </c>
      <c r="D10" s="292" t="s">
        <v>751</v>
      </c>
      <c r="E10" s="292" t="s">
        <v>752</v>
      </c>
      <c r="F10" s="292" t="s">
        <v>727</v>
      </c>
      <c r="G10" s="292" t="s">
        <v>753</v>
      </c>
      <c r="H10" s="292" t="s">
        <v>754</v>
      </c>
      <c r="I10" s="292" t="s">
        <v>730</v>
      </c>
      <c r="J10" s="292" t="s">
        <v>730</v>
      </c>
      <c r="K10" s="313" t="s">
        <v>755</v>
      </c>
      <c r="L10" s="402" t="s">
        <v>753</v>
      </c>
    </row>
    <row r="11" spans="1:12">
      <c r="B11" s="97" t="str">
        <f>Macro!D214</f>
        <v>Fonte: https://www.sindipecas.org.br/</v>
      </c>
      <c r="L11" s="404"/>
    </row>
  </sheetData>
  <sheetProtection formatCells="0" formatColumns="0" formatRows="0" insertColumns="0" insertRows="0" insertHyperlinks="0" deleteColumns="0" deleteRows="0" sort="0" autoFilter="0" pivotTables="0"/>
  <mergeCells count="11">
    <mergeCell ref="B3:B4"/>
    <mergeCell ref="G3:G4"/>
    <mergeCell ref="C3:C4"/>
    <mergeCell ref="D3:D4"/>
    <mergeCell ref="E3:E4"/>
    <mergeCell ref="F3:F4"/>
    <mergeCell ref="L3:L4"/>
    <mergeCell ref="K3:K4"/>
    <mergeCell ref="J3:J4"/>
    <mergeCell ref="H3:H4"/>
    <mergeCell ref="I3:I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BB28"/>
  <sheetViews>
    <sheetView showGridLines="0" zoomScale="85" zoomScaleNormal="85" workbookViewId="0">
      <pane xSplit="2" topLeftCell="AU1" activePane="topRight" state="frozen"/>
      <selection activeCell="AQ46" sqref="AQ46"/>
      <selection pane="topRight" activeCell="AX28" sqref="AX28"/>
    </sheetView>
  </sheetViews>
  <sheetFormatPr defaultRowHeight="14.5" outlineLevelCol="1"/>
  <cols>
    <col min="1" max="1" width="3.453125" customWidth="1"/>
    <col min="2" max="2" width="32.7265625" customWidth="1"/>
    <col min="3" max="46" width="10.7265625" hidden="1" customWidth="1" outlineLevel="1"/>
    <col min="47" max="47" width="10.6328125" customWidth="1" collapsed="1"/>
    <col min="48" max="48" width="3.1796875" style="2" customWidth="1"/>
    <col min="49" max="52" width="11.26953125" bestFit="1" customWidth="1"/>
    <col min="53" max="54" width="11.26953125" customWidth="1"/>
  </cols>
  <sheetData>
    <row r="1" spans="1:54" ht="35.25" customHeight="1">
      <c r="A1" s="74" t="str">
        <f>Macro!H3</f>
        <v>DRE</v>
      </c>
      <c r="P1" s="470"/>
      <c r="Q1" s="470"/>
      <c r="V1" s="470" t="str">
        <f>Macro!D114</f>
        <v>*Reclassificação das eliminações de receita intercompany modificaram o resultado das linhas de Receita no Mercado Interno e Externo 1T23 e 2T23.</v>
      </c>
      <c r="W1" s="470"/>
      <c r="X1" s="470"/>
      <c r="Y1" s="470"/>
      <c r="Z1" s="470"/>
      <c r="AA1" s="470"/>
      <c r="AB1" s="470"/>
      <c r="AC1" s="470"/>
      <c r="AD1" s="470"/>
      <c r="AE1" s="470"/>
      <c r="AF1" s="470"/>
      <c r="AG1" s="470"/>
      <c r="AH1" s="470"/>
      <c r="AI1" s="470"/>
      <c r="AJ1" s="470"/>
      <c r="BA1" s="471" t="str">
        <f>Macro!H37</f>
        <v>Valores em R$ mil</v>
      </c>
      <c r="BB1" s="471"/>
    </row>
    <row r="2" spans="1:54" ht="15.5">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
        <v>13</v>
      </c>
      <c r="AR2" s="122" t="s">
        <v>14</v>
      </c>
      <c r="AS2" s="122" t="s">
        <v>15</v>
      </c>
      <c r="AT2" s="122" t="s">
        <v>16</v>
      </c>
      <c r="AU2" s="122" t="s">
        <v>756</v>
      </c>
      <c r="AV2" s="101"/>
      <c r="AW2" s="122">
        <f>Macro!O16</f>
        <v>2020</v>
      </c>
      <c r="AX2" s="122">
        <f>Macro!P16</f>
        <v>2021</v>
      </c>
      <c r="AY2" s="122">
        <f>Macro!Q16</f>
        <v>2022</v>
      </c>
      <c r="AZ2" s="122">
        <f>Macro!R16</f>
        <v>2023</v>
      </c>
      <c r="BA2" s="122">
        <f>Macro!S16</f>
        <v>2024</v>
      </c>
      <c r="BB2" s="373">
        <v>2025</v>
      </c>
    </row>
    <row r="3" spans="1:54" ht="16.5" customHeight="1">
      <c r="B3" s="123" t="str">
        <f>Macro!H4</f>
        <v>Receita Líquida</v>
      </c>
      <c r="C3" s="115">
        <v>203369.73544999998</v>
      </c>
      <c r="D3" s="115">
        <v>200993.30139000001</v>
      </c>
      <c r="E3" s="115">
        <v>233420.15178000028</v>
      </c>
      <c r="F3" s="115">
        <v>237242.68710405458</v>
      </c>
      <c r="G3" s="115">
        <v>204335.81749000002</v>
      </c>
      <c r="H3" s="115">
        <v>217105.03036384561</v>
      </c>
      <c r="I3" s="115">
        <v>196399.22681615438</v>
      </c>
      <c r="J3" s="115">
        <v>194810.6023300463</v>
      </c>
      <c r="K3" s="115">
        <v>177368.20065080668</v>
      </c>
      <c r="L3" s="115">
        <v>215066.46075497312</v>
      </c>
      <c r="M3" s="115">
        <v>218869.09588844591</v>
      </c>
      <c r="N3" s="115">
        <v>221527.2662873943</v>
      </c>
      <c r="O3" s="115">
        <v>246567.58068461105</v>
      </c>
      <c r="P3" s="115">
        <v>282602.18746254098</v>
      </c>
      <c r="Q3" s="115">
        <v>260726.11409703863</v>
      </c>
      <c r="R3" s="115">
        <v>351253.65076223278</v>
      </c>
      <c r="S3" s="115">
        <v>322730.76258626324</v>
      </c>
      <c r="T3" s="115">
        <v>338825.33046991762</v>
      </c>
      <c r="U3" s="115">
        <v>333132.64200757944</v>
      </c>
      <c r="V3" s="115">
        <v>370820.34208418679</v>
      </c>
      <c r="W3" s="115">
        <v>341809.9484870655</v>
      </c>
      <c r="X3" s="115">
        <v>280071.78155043884</v>
      </c>
      <c r="Y3" s="115">
        <v>453591.67384314991</v>
      </c>
      <c r="Z3" s="115">
        <v>595315.68151267117</v>
      </c>
      <c r="AA3" s="115">
        <v>640654.88266691135</v>
      </c>
      <c r="AB3" s="115">
        <v>599133.37755287392</v>
      </c>
      <c r="AC3" s="115">
        <v>657289.12056349998</v>
      </c>
      <c r="AD3" s="115">
        <v>685088.33513903467</v>
      </c>
      <c r="AE3" s="115">
        <v>704821.63610186114</v>
      </c>
      <c r="AF3" s="115">
        <v>782594.8544227971</v>
      </c>
      <c r="AG3" s="115">
        <v>823927.70557555149</v>
      </c>
      <c r="AH3" s="115">
        <v>746826.53652660514</v>
      </c>
      <c r="AI3" s="115">
        <v>838774.32028882217</v>
      </c>
      <c r="AJ3" s="115">
        <v>919552.121261733</v>
      </c>
      <c r="AK3" s="115">
        <v>889065.16303880024</v>
      </c>
      <c r="AL3" s="115">
        <v>741265.50952330348</v>
      </c>
      <c r="AM3" s="115">
        <v>841253.29782844498</v>
      </c>
      <c r="AN3" s="115">
        <v>980270.41013889527</v>
      </c>
      <c r="AO3" s="115">
        <v>1036492.8621219369</v>
      </c>
      <c r="AP3" s="115">
        <v>1107759.1249475002</v>
      </c>
      <c r="AQ3" s="115">
        <v>1331718.1766234378</v>
      </c>
      <c r="AR3" s="115">
        <v>1360140.3626180687</v>
      </c>
      <c r="AS3" s="115">
        <v>1414066.9778242018</v>
      </c>
      <c r="AT3" s="115">
        <v>1384952.83869981</v>
      </c>
      <c r="AU3" s="115">
        <v>1250163.71784271</v>
      </c>
      <c r="AV3" s="124"/>
      <c r="AW3" s="115">
        <v>1670789.0853933254</v>
      </c>
      <c r="AX3" s="115">
        <v>2582165.7159223203</v>
      </c>
      <c r="AY3" s="115">
        <v>3058170.7326268153</v>
      </c>
      <c r="AZ3" s="115">
        <v>3388657.1141126589</v>
      </c>
      <c r="BA3" s="115">
        <v>3965775.6950367773</v>
      </c>
      <c r="BB3" s="374">
        <v>5490878.3557655178</v>
      </c>
    </row>
    <row r="4" spans="1:54" ht="16.5" customHeight="1">
      <c r="B4" s="125" t="str">
        <f>Macro!H5</f>
        <v>Mercado interno</v>
      </c>
      <c r="C4" s="116">
        <v>96800.000000000015</v>
      </c>
      <c r="D4" s="116">
        <v>116200</v>
      </c>
      <c r="E4" s="116">
        <v>106200</v>
      </c>
      <c r="F4" s="116">
        <v>109684</v>
      </c>
      <c r="G4" s="116">
        <v>88953.774102964308</v>
      </c>
      <c r="H4" s="116">
        <v>88086.820090745998</v>
      </c>
      <c r="I4" s="116">
        <v>98619.874746005677</v>
      </c>
      <c r="J4" s="116">
        <v>93954.03450736581</v>
      </c>
      <c r="K4" s="116">
        <v>98653.125407495798</v>
      </c>
      <c r="L4" s="116">
        <v>90156.874592504202</v>
      </c>
      <c r="M4" s="116">
        <v>110920.91808415388</v>
      </c>
      <c r="N4" s="116">
        <v>118407.43389895454</v>
      </c>
      <c r="O4" s="116">
        <v>116165.83922001881</v>
      </c>
      <c r="P4" s="116">
        <v>123572.7092030952</v>
      </c>
      <c r="Q4" s="116">
        <v>139466.98327012261</v>
      </c>
      <c r="R4" s="116">
        <v>169389.26727686779</v>
      </c>
      <c r="S4" s="116">
        <v>167929.13131954949</v>
      </c>
      <c r="T4" s="116">
        <v>165091.55671728321</v>
      </c>
      <c r="U4" s="116">
        <v>173623.21416844818</v>
      </c>
      <c r="V4" s="116">
        <v>168638.66776723709</v>
      </c>
      <c r="W4" s="116">
        <v>165822.83419845931</v>
      </c>
      <c r="X4" s="116">
        <v>119660.609783358</v>
      </c>
      <c r="Y4" s="116">
        <v>243773.09648173401</v>
      </c>
      <c r="Z4" s="116">
        <v>390985.12748841493</v>
      </c>
      <c r="AA4" s="116">
        <v>406616.72461608698</v>
      </c>
      <c r="AB4" s="116">
        <v>365435.26086070959</v>
      </c>
      <c r="AC4" s="116">
        <v>395638.31317554391</v>
      </c>
      <c r="AD4" s="116">
        <v>422941.99517404061</v>
      </c>
      <c r="AE4" s="116">
        <v>408424.06680139236</v>
      </c>
      <c r="AF4" s="116">
        <v>483163.18069654249</v>
      </c>
      <c r="AG4" s="116">
        <v>493641.3839178615</v>
      </c>
      <c r="AH4" s="116">
        <v>496903.80719863344</v>
      </c>
      <c r="AI4" s="316">
        <v>517596.32688888459</v>
      </c>
      <c r="AJ4" s="316">
        <v>528860.01480667631</v>
      </c>
      <c r="AK4" s="309">
        <v>554527.83429899311</v>
      </c>
      <c r="AL4" s="309">
        <v>555489.79295999988</v>
      </c>
      <c r="AM4" s="309">
        <v>499401.64941453998</v>
      </c>
      <c r="AN4" s="309">
        <v>587810.18839999975</v>
      </c>
      <c r="AO4" s="309">
        <v>647780.39500000002</v>
      </c>
      <c r="AP4" s="309">
        <v>668578.38543142553</v>
      </c>
      <c r="AQ4" s="309">
        <v>604488.78148158733</v>
      </c>
      <c r="AR4" s="309">
        <v>630198.30912695301</v>
      </c>
      <c r="AS4" s="309">
        <v>682742.84814308735</v>
      </c>
      <c r="AT4" s="309">
        <v>659704.47703455703</v>
      </c>
      <c r="AU4" s="496">
        <v>511953.30784502701</v>
      </c>
      <c r="AV4" s="116"/>
      <c r="AW4" s="116">
        <v>920241.66795196629</v>
      </c>
      <c r="AX4" s="116">
        <v>1590632.2938263812</v>
      </c>
      <c r="AY4" s="116">
        <v>1882132.4386144297</v>
      </c>
      <c r="AZ4" s="116">
        <v>2156473.9689545538</v>
      </c>
      <c r="BA4" s="116">
        <v>2403570.6182459653</v>
      </c>
      <c r="BB4" s="375">
        <v>2577134.4157861853</v>
      </c>
    </row>
    <row r="5" spans="1:54" ht="16.5" customHeight="1">
      <c r="B5" s="126" t="str">
        <f>Macro!H6</f>
        <v>MI Reposição</v>
      </c>
      <c r="C5" s="117">
        <v>75200</v>
      </c>
      <c r="D5" s="117">
        <v>100200</v>
      </c>
      <c r="E5" s="117">
        <v>83000</v>
      </c>
      <c r="F5" s="117">
        <v>91946.999999999985</v>
      </c>
      <c r="G5" s="117">
        <v>73771.969933495799</v>
      </c>
      <c r="H5" s="117">
        <v>76725.69324638501</v>
      </c>
      <c r="I5" s="117">
        <v>84202.362164951977</v>
      </c>
      <c r="J5" s="117">
        <v>82100.097710541013</v>
      </c>
      <c r="K5" s="117">
        <v>83067.015229913595</v>
      </c>
      <c r="L5" s="117">
        <v>78742.98477008639</v>
      </c>
      <c r="M5" s="117">
        <v>91882.366928235977</v>
      </c>
      <c r="N5" s="117">
        <v>102384.87422193504</v>
      </c>
      <c r="O5" s="117">
        <v>95576.770458543804</v>
      </c>
      <c r="P5" s="117">
        <v>102033.619015859</v>
      </c>
      <c r="Q5" s="117">
        <v>114327.91346797301</v>
      </c>
      <c r="R5" s="117">
        <v>142665.17293682598</v>
      </c>
      <c r="S5" s="117">
        <v>136257.271988569</v>
      </c>
      <c r="T5" s="117">
        <v>133368.52217979799</v>
      </c>
      <c r="U5" s="117">
        <v>142727.61831544599</v>
      </c>
      <c r="V5" s="117">
        <v>139452.72415796298</v>
      </c>
      <c r="W5" s="117">
        <v>131757.534625837</v>
      </c>
      <c r="X5" s="117">
        <v>95078.503591431479</v>
      </c>
      <c r="Y5" s="117">
        <v>214261.07531015799</v>
      </c>
      <c r="Z5" s="117">
        <v>353161.84286105604</v>
      </c>
      <c r="AA5" s="117">
        <v>368221.38285562</v>
      </c>
      <c r="AB5" s="117">
        <v>325887.80327434104</v>
      </c>
      <c r="AC5" s="117">
        <v>352334.76632603601</v>
      </c>
      <c r="AD5" s="117">
        <v>378965.01013075799</v>
      </c>
      <c r="AE5" s="117">
        <v>354598.56430097896</v>
      </c>
      <c r="AF5" s="117">
        <v>426547.08993473597</v>
      </c>
      <c r="AG5" s="117">
        <v>433369.60241212399</v>
      </c>
      <c r="AH5" s="117">
        <v>445582.02707163256</v>
      </c>
      <c r="AI5" s="317">
        <v>462971.28777850902</v>
      </c>
      <c r="AJ5" s="317">
        <v>479757.54450165195</v>
      </c>
      <c r="AK5" s="310">
        <v>502078.16995524004</v>
      </c>
      <c r="AL5" s="310">
        <v>501668.74359842134</v>
      </c>
      <c r="AM5" s="310">
        <v>445235.31150555698</v>
      </c>
      <c r="AN5" s="310">
        <v>533951.01312967902</v>
      </c>
      <c r="AO5" s="310">
        <v>580893.21900000004</v>
      </c>
      <c r="AP5" s="310">
        <v>602351.78277390799</v>
      </c>
      <c r="AQ5" s="310">
        <v>534242.109593392</v>
      </c>
      <c r="AR5" s="310">
        <v>574177.26345429698</v>
      </c>
      <c r="AS5" s="310">
        <v>629708.79063099599</v>
      </c>
      <c r="AT5" s="310">
        <v>615258.517517303</v>
      </c>
      <c r="AU5" s="495">
        <v>461420.60812269698</v>
      </c>
      <c r="AV5" s="117"/>
      <c r="AW5" s="117">
        <v>794258.95638848247</v>
      </c>
      <c r="AX5" s="117">
        <v>1425408.9625867549</v>
      </c>
      <c r="AY5" s="117">
        <v>1660097.2837194717</v>
      </c>
      <c r="AZ5" s="117">
        <v>1946475.7458338223</v>
      </c>
      <c r="BA5" s="117">
        <v>2162431.3264091439</v>
      </c>
      <c r="BB5" s="376">
        <v>2353386.6811959879</v>
      </c>
    </row>
    <row r="6" spans="1:54" ht="16.5" customHeight="1">
      <c r="B6" s="126" t="str">
        <f>Macro!H7</f>
        <v>MI Montadora</v>
      </c>
      <c r="C6" s="117">
        <v>21600</v>
      </c>
      <c r="D6" s="117">
        <v>16000</v>
      </c>
      <c r="E6" s="117">
        <v>23200</v>
      </c>
      <c r="F6" s="117">
        <v>17737.000000000004</v>
      </c>
      <c r="G6" s="117">
        <v>15181.8041694685</v>
      </c>
      <c r="H6" s="117">
        <v>11361.126844360992</v>
      </c>
      <c r="I6" s="117">
        <v>14417.512581053699</v>
      </c>
      <c r="J6" s="117">
        <v>11853.936796824804</v>
      </c>
      <c r="K6" s="117">
        <v>15586.110177582199</v>
      </c>
      <c r="L6" s="117">
        <v>11413.889822417801</v>
      </c>
      <c r="M6" s="117">
        <v>19038.551155917899</v>
      </c>
      <c r="N6" s="117">
        <v>16022.559677019501</v>
      </c>
      <c r="O6" s="117">
        <v>20589.068761475002</v>
      </c>
      <c r="P6" s="117">
        <v>21539.090187236201</v>
      </c>
      <c r="Q6" s="117">
        <v>25139.069802149599</v>
      </c>
      <c r="R6" s="117">
        <v>26724.0943400418</v>
      </c>
      <c r="S6" s="117">
        <v>31671.8593309805</v>
      </c>
      <c r="T6" s="117">
        <v>31723.0345374852</v>
      </c>
      <c r="U6" s="117">
        <v>30895.5958530022</v>
      </c>
      <c r="V6" s="117">
        <v>29185.943609274102</v>
      </c>
      <c r="W6" s="117">
        <v>34065.299572622302</v>
      </c>
      <c r="X6" s="117">
        <v>24582.106191926508</v>
      </c>
      <c r="Y6" s="117">
        <v>29512.021171575998</v>
      </c>
      <c r="Z6" s="117">
        <v>37823.284627358902</v>
      </c>
      <c r="AA6" s="117">
        <v>38395.341760466996</v>
      </c>
      <c r="AB6" s="117">
        <v>39547.457586368604</v>
      </c>
      <c r="AC6" s="117">
        <v>43303.546849507904</v>
      </c>
      <c r="AD6" s="117">
        <v>43976.985043282606</v>
      </c>
      <c r="AE6" s="117">
        <v>53825.5025004134</v>
      </c>
      <c r="AF6" s="117">
        <v>56616.090761806496</v>
      </c>
      <c r="AG6" s="117">
        <v>60271.781505737497</v>
      </c>
      <c r="AH6" s="117">
        <v>51321.780127000879</v>
      </c>
      <c r="AI6" s="317">
        <v>54625.039110375597</v>
      </c>
      <c r="AJ6" s="317">
        <v>49102.470305024304</v>
      </c>
      <c r="AK6" s="310">
        <v>52449.664343753102</v>
      </c>
      <c r="AL6" s="310">
        <v>53821.049361578611</v>
      </c>
      <c r="AM6" s="310">
        <v>54166.337908983005</v>
      </c>
      <c r="AN6" s="310">
        <v>53859.175270320695</v>
      </c>
      <c r="AO6" s="310">
        <v>66887.175999999992</v>
      </c>
      <c r="AP6" s="310">
        <v>66226.602657517607</v>
      </c>
      <c r="AQ6" s="310">
        <v>70246.6718881954</v>
      </c>
      <c r="AR6" s="310">
        <v>56021.045672656102</v>
      </c>
      <c r="AS6" s="310">
        <v>53034.0575120914</v>
      </c>
      <c r="AT6" s="310">
        <v>444459.59517254401</v>
      </c>
      <c r="AU6" s="495">
        <v>50532.699722330202</v>
      </c>
      <c r="AV6" s="117"/>
      <c r="AW6" s="117">
        <v>125982.71156348371</v>
      </c>
      <c r="AX6" s="117">
        <v>165223.3312396261</v>
      </c>
      <c r="AY6" s="117">
        <v>222035.15489495828</v>
      </c>
      <c r="AZ6" s="117">
        <v>209998.22312073162</v>
      </c>
      <c r="BA6" s="117">
        <v>241139.29183682133</v>
      </c>
      <c r="BB6" s="376">
        <v>223747.7345901973</v>
      </c>
    </row>
    <row r="7" spans="1:54" ht="16.5" customHeight="1">
      <c r="B7" s="125" t="str">
        <f>Macro!H8</f>
        <v>Mercado externo</v>
      </c>
      <c r="C7" s="116">
        <v>106569.73544999996</v>
      </c>
      <c r="D7" s="116">
        <v>84793.301389999993</v>
      </c>
      <c r="E7" s="116">
        <v>127220.15178000013</v>
      </c>
      <c r="F7" s="116">
        <v>127558.81137999996</v>
      </c>
      <c r="G7" s="116">
        <v>115382.0433830221</v>
      </c>
      <c r="H7" s="116">
        <v>129018.21027309958</v>
      </c>
      <c r="I7" s="116">
        <v>97779.352070149209</v>
      </c>
      <c r="J7" s="116">
        <v>100856.56782268001</v>
      </c>
      <c r="K7" s="116">
        <v>78715.075243310857</v>
      </c>
      <c r="L7" s="116">
        <v>124884.92475668911</v>
      </c>
      <c r="M7" s="116">
        <v>107982.83921007138</v>
      </c>
      <c r="N7" s="116">
        <v>103119.83238682072</v>
      </c>
      <c r="O7" s="116">
        <v>130401.74146459225</v>
      </c>
      <c r="P7" s="116">
        <v>159029.47825944572</v>
      </c>
      <c r="Q7" s="116">
        <v>121259.13082691604</v>
      </c>
      <c r="R7" s="116">
        <v>181864.38348536429</v>
      </c>
      <c r="S7" s="116">
        <v>154801.63126671431</v>
      </c>
      <c r="T7" s="116">
        <v>173733.77375263459</v>
      </c>
      <c r="U7" s="116">
        <v>159509.42783913179</v>
      </c>
      <c r="V7" s="116">
        <v>202181.67431694939</v>
      </c>
      <c r="W7" s="116">
        <v>175987.11428860697</v>
      </c>
      <c r="X7" s="116">
        <v>160411.17176708096</v>
      </c>
      <c r="Y7" s="116">
        <v>209818.58291746999</v>
      </c>
      <c r="Z7" s="116">
        <v>204330.55402425668</v>
      </c>
      <c r="AA7" s="116">
        <v>234038.15805082509</v>
      </c>
      <c r="AB7" s="116">
        <v>233698.11669216468</v>
      </c>
      <c r="AC7" s="116">
        <v>261650.80738795587</v>
      </c>
      <c r="AD7" s="116">
        <v>262146.3399649944</v>
      </c>
      <c r="AE7" s="116">
        <v>296397.5693004686</v>
      </c>
      <c r="AF7" s="116">
        <v>299431.67372625484</v>
      </c>
      <c r="AG7" s="116">
        <v>330286.32165768882</v>
      </c>
      <c r="AH7" s="116">
        <v>249922.72932797205</v>
      </c>
      <c r="AI7" s="316">
        <v>321177.9933999377</v>
      </c>
      <c r="AJ7" s="316">
        <v>390692.1064550567</v>
      </c>
      <c r="AK7" s="309">
        <v>334537.32873980759</v>
      </c>
      <c r="AL7" s="309">
        <v>185775.71656330297</v>
      </c>
      <c r="AM7" s="309">
        <v>341851.64841390506</v>
      </c>
      <c r="AN7" s="309">
        <v>392460.22173889482</v>
      </c>
      <c r="AO7" s="309">
        <v>388712.46600000001</v>
      </c>
      <c r="AP7" s="309">
        <v>439180.73951929784</v>
      </c>
      <c r="AQ7" s="309">
        <v>727229.39514185011</v>
      </c>
      <c r="AR7" s="309">
        <v>729942.05349111569</v>
      </c>
      <c r="AS7" s="309">
        <v>731324.12968111434</v>
      </c>
      <c r="AT7" s="309">
        <v>725248.36166525597</v>
      </c>
      <c r="AU7" s="309">
        <v>738210.40999768605</v>
      </c>
      <c r="AV7" s="116"/>
      <c r="AW7" s="116">
        <v>750547.4229974146</v>
      </c>
      <c r="AX7" s="116">
        <v>991533.4220959401</v>
      </c>
      <c r="AY7" s="116">
        <v>1176038.2940123843</v>
      </c>
      <c r="AZ7" s="116">
        <v>1232183.1451581048</v>
      </c>
      <c r="BA7" s="116">
        <v>1562205.0756720977</v>
      </c>
      <c r="BB7" s="375">
        <v>2913743.9399793358</v>
      </c>
    </row>
    <row r="8" spans="1:54" ht="16.5" customHeight="1">
      <c r="B8" s="127" t="str">
        <f>Macro!H9</f>
        <v>ME Reposição</v>
      </c>
      <c r="C8" s="117">
        <v>93960.811852099971</v>
      </c>
      <c r="D8" s="117">
        <v>76375.34707222</v>
      </c>
      <c r="E8" s="117">
        <v>113168.95432158011</v>
      </c>
      <c r="F8" s="117">
        <v>110135.88675409998</v>
      </c>
      <c r="G8" s="117">
        <v>104271.446532777</v>
      </c>
      <c r="H8" s="117">
        <v>114769.623136724</v>
      </c>
      <c r="I8" s="117">
        <v>88079.368498347016</v>
      </c>
      <c r="J8" s="117">
        <v>90480.579943560995</v>
      </c>
      <c r="K8" s="117">
        <v>70619.833465979798</v>
      </c>
      <c r="L8" s="117">
        <v>113080.16653402019</v>
      </c>
      <c r="M8" s="117">
        <v>97955.574153549984</v>
      </c>
      <c r="N8" s="117">
        <v>90849.325555876014</v>
      </c>
      <c r="O8" s="117">
        <v>122313.215800976</v>
      </c>
      <c r="P8" s="117">
        <v>147337.72104325602</v>
      </c>
      <c r="Q8" s="117">
        <v>115616.34118105601</v>
      </c>
      <c r="R8" s="117">
        <v>162050.71161127501</v>
      </c>
      <c r="S8" s="117">
        <v>143097.829286689</v>
      </c>
      <c r="T8" s="117">
        <v>158687.01808264299</v>
      </c>
      <c r="U8" s="117">
        <v>149050.695639324</v>
      </c>
      <c r="V8" s="117">
        <v>191070.86939053901</v>
      </c>
      <c r="W8" s="117">
        <v>166278.46037072199</v>
      </c>
      <c r="X8" s="117">
        <v>151561.79346149098</v>
      </c>
      <c r="Y8" s="117">
        <v>182069.10452185399</v>
      </c>
      <c r="Z8" s="117">
        <v>172143.32660494698</v>
      </c>
      <c r="AA8" s="117">
        <v>196872.67053097801</v>
      </c>
      <c r="AB8" s="117">
        <v>195637.04373949699</v>
      </c>
      <c r="AC8" s="117">
        <v>226256.336044358</v>
      </c>
      <c r="AD8" s="117">
        <v>231322.13885108999</v>
      </c>
      <c r="AE8" s="117">
        <v>253419.81198339301</v>
      </c>
      <c r="AF8" s="117">
        <v>256358.84029012901</v>
      </c>
      <c r="AG8" s="117">
        <v>281913.149788565</v>
      </c>
      <c r="AH8" s="117">
        <v>208893.02634320571</v>
      </c>
      <c r="AI8" s="317">
        <v>279718.46126494202</v>
      </c>
      <c r="AJ8" s="317">
        <v>330913.09284345404</v>
      </c>
      <c r="AK8" s="310">
        <v>284143.493550441</v>
      </c>
      <c r="AL8" s="310">
        <v>142961.51469967203</v>
      </c>
      <c r="AM8" s="310">
        <v>287974.61034395901</v>
      </c>
      <c r="AN8" s="310">
        <v>332821.57222131599</v>
      </c>
      <c r="AO8" s="310">
        <v>335766.38800000004</v>
      </c>
      <c r="AP8" s="310">
        <v>388488.16593450704</v>
      </c>
      <c r="AQ8" s="310">
        <v>674009.60140801291</v>
      </c>
      <c r="AR8" s="310">
        <v>688784.00136142294</v>
      </c>
      <c r="AS8" s="310">
        <v>679149.04267919401</v>
      </c>
      <c r="AT8" s="310">
        <v>678381.87568803399</v>
      </c>
      <c r="AU8" s="310">
        <v>683698.03960839496</v>
      </c>
      <c r="AV8" s="117"/>
      <c r="AW8" s="117">
        <v>672052.68495901395</v>
      </c>
      <c r="AX8" s="117">
        <v>850088.18916592305</v>
      </c>
      <c r="AY8" s="117">
        <v>1000584.8284052928</v>
      </c>
      <c r="AZ8" s="117">
        <v>1037736.5623585089</v>
      </c>
      <c r="BA8" s="117">
        <v>1345050.736499782</v>
      </c>
      <c r="BB8" s="376">
        <v>2720324.5211366639</v>
      </c>
    </row>
    <row r="9" spans="1:54" ht="16.5" customHeight="1">
      <c r="B9" s="127" t="str">
        <f>Macro!H10</f>
        <v>ME Montadora</v>
      </c>
      <c r="C9" s="117">
        <v>12608.923597899999</v>
      </c>
      <c r="D9" s="117">
        <v>8417.9543177799969</v>
      </c>
      <c r="E9" s="117">
        <v>14051.19745842002</v>
      </c>
      <c r="F9" s="117">
        <v>17422.924625899981</v>
      </c>
      <c r="G9" s="117">
        <v>11110.5968502451</v>
      </c>
      <c r="H9" s="117">
        <v>14248.587136375598</v>
      </c>
      <c r="I9" s="117">
        <v>9699.9835718022041</v>
      </c>
      <c r="J9" s="117">
        <v>10375.987879119002</v>
      </c>
      <c r="K9" s="117">
        <v>8095.2417773310699</v>
      </c>
      <c r="L9" s="117">
        <v>11804.758222668928</v>
      </c>
      <c r="M9" s="117">
        <v>10027.265056521403</v>
      </c>
      <c r="N9" s="117">
        <v>12270.506830944698</v>
      </c>
      <c r="O9" s="117">
        <v>8088.5256636162403</v>
      </c>
      <c r="P9" s="117">
        <v>11691.757216189701</v>
      </c>
      <c r="Q9" s="117">
        <v>5642.7896458600299</v>
      </c>
      <c r="R9" s="117">
        <v>19813.671874089301</v>
      </c>
      <c r="S9" s="117">
        <v>11703.801980025301</v>
      </c>
      <c r="T9" s="117">
        <v>15046.755669991599</v>
      </c>
      <c r="U9" s="117">
        <v>10458.7321998078</v>
      </c>
      <c r="V9" s="117">
        <v>11110.804926410401</v>
      </c>
      <c r="W9" s="117">
        <v>9708.6539178849507</v>
      </c>
      <c r="X9" s="117">
        <v>8849.3783055900003</v>
      </c>
      <c r="Y9" s="117">
        <v>27749.478395615999</v>
      </c>
      <c r="Z9" s="117">
        <v>32187.2274193097</v>
      </c>
      <c r="AA9" s="117">
        <v>37165.487519847098</v>
      </c>
      <c r="AB9" s="117">
        <v>38061.072952667702</v>
      </c>
      <c r="AC9" s="117">
        <v>35394.471343597899</v>
      </c>
      <c r="AD9" s="117">
        <v>30824.201113904401</v>
      </c>
      <c r="AE9" s="117">
        <v>42977.7573170756</v>
      </c>
      <c r="AF9" s="117">
        <v>43072.833436125795</v>
      </c>
      <c r="AG9" s="117">
        <v>48373.171869123798</v>
      </c>
      <c r="AH9" s="117">
        <v>41029.702984766314</v>
      </c>
      <c r="AI9" s="317">
        <v>41459.532134995694</v>
      </c>
      <c r="AJ9" s="317">
        <v>59779.013611602699</v>
      </c>
      <c r="AK9" s="310">
        <v>50393.835189366597</v>
      </c>
      <c r="AL9" s="310">
        <v>42814.201863630951</v>
      </c>
      <c r="AM9" s="310">
        <v>53877.038069946102</v>
      </c>
      <c r="AN9" s="310">
        <v>59638.649517578808</v>
      </c>
      <c r="AO9" s="310">
        <v>52946.078000000001</v>
      </c>
      <c r="AP9" s="310">
        <v>50692.5735847908</v>
      </c>
      <c r="AQ9" s="310">
        <v>53219.793733837098</v>
      </c>
      <c r="AR9" s="310">
        <v>41158.052129692696</v>
      </c>
      <c r="AS9" s="310">
        <v>52175.087001920198</v>
      </c>
      <c r="AT9" s="310">
        <v>46866.485977221797</v>
      </c>
      <c r="AU9" s="310">
        <v>54512.370389291304</v>
      </c>
      <c r="AV9" s="117"/>
      <c r="AW9" s="117">
        <v>78494.738038400639</v>
      </c>
      <c r="AX9" s="117">
        <v>141445.23293001708</v>
      </c>
      <c r="AY9" s="117">
        <v>175453.46560709152</v>
      </c>
      <c r="AZ9" s="117">
        <v>194446.58279959596</v>
      </c>
      <c r="BA9" s="117">
        <v>217154.3391723157</v>
      </c>
      <c r="BB9" s="376">
        <v>193419.41884267179</v>
      </c>
    </row>
    <row r="10" spans="1:54" ht="16.5" customHeight="1">
      <c r="B10" s="125" t="str">
        <f>Macro!H11</f>
        <v>Mercado Externo US$</v>
      </c>
      <c r="C10" s="116">
        <v>34227.567266756305</v>
      </c>
      <c r="D10" s="116">
        <v>30084.4214815421</v>
      </c>
      <c r="E10" s="116">
        <v>37300</v>
      </c>
      <c r="F10" s="116">
        <v>33541.332451826005</v>
      </c>
      <c r="G10" s="116">
        <v>30476.023536905501</v>
      </c>
      <c r="H10" s="116">
        <v>35909.358191189298</v>
      </c>
      <c r="I10" s="116">
        <v>34445.462374092203</v>
      </c>
      <c r="J10" s="116">
        <v>26000</v>
      </c>
      <c r="K10" s="116">
        <v>24636.104722187098</v>
      </c>
      <c r="L10" s="116">
        <v>35573.7004908975</v>
      </c>
      <c r="M10" s="116">
        <v>37365.200867616702</v>
      </c>
      <c r="N10" s="116">
        <v>31891.165828889698</v>
      </c>
      <c r="O10" s="116">
        <v>40197.879706511798</v>
      </c>
      <c r="P10" s="116">
        <v>44114.104789242498</v>
      </c>
      <c r="Q10" s="116">
        <v>31070.315563799897</v>
      </c>
      <c r="R10" s="116">
        <v>47604.752024845002</v>
      </c>
      <c r="S10" s="116">
        <v>41038.968366645699</v>
      </c>
      <c r="T10" s="116">
        <v>44361.250953588198</v>
      </c>
      <c r="U10" s="116">
        <v>40384.089989477303</v>
      </c>
      <c r="V10" s="116">
        <v>49090.188331347905</v>
      </c>
      <c r="W10" s="116">
        <v>39065.564243967201</v>
      </c>
      <c r="X10" s="116">
        <v>29959.4024659237</v>
      </c>
      <c r="Y10" s="116">
        <v>38936.863859171703</v>
      </c>
      <c r="Z10" s="116">
        <v>37852.990742329195</v>
      </c>
      <c r="AA10" s="116">
        <v>42592.968268940604</v>
      </c>
      <c r="AB10" s="116">
        <v>44118.452789599301</v>
      </c>
      <c r="AC10" s="116">
        <v>50003.645137925407</v>
      </c>
      <c r="AD10" s="116">
        <v>47080.431302203498</v>
      </c>
      <c r="AE10" s="116">
        <v>56546.2843200887</v>
      </c>
      <c r="AF10" s="116">
        <v>60700.823423384696</v>
      </c>
      <c r="AG10" s="116">
        <v>62967.100338364799</v>
      </c>
      <c r="AH10" s="116">
        <v>47529.800512487323</v>
      </c>
      <c r="AI10" s="116">
        <v>61815.446976252104</v>
      </c>
      <c r="AJ10" s="309">
        <v>78839.672718362315</v>
      </c>
      <c r="AK10" s="309">
        <v>68532.591063955799</v>
      </c>
      <c r="AL10" s="309">
        <v>36953.626972395447</v>
      </c>
      <c r="AM10" s="309">
        <v>68992.068481174894</v>
      </c>
      <c r="AN10" s="309">
        <v>75243.347325130992</v>
      </c>
      <c r="AO10" s="309">
        <v>70091.911999999997</v>
      </c>
      <c r="AP10" s="309">
        <v>75332.474444190797</v>
      </c>
      <c r="AQ10" s="309">
        <v>124556.82145919799</v>
      </c>
      <c r="AR10" s="309">
        <v>128918.58962644801</v>
      </c>
      <c r="AS10" s="309">
        <v>134256.265692838</v>
      </c>
      <c r="AT10" s="309">
        <v>134089.16519269301</v>
      </c>
      <c r="AU10" s="309">
        <v>140489.00821718201</v>
      </c>
      <c r="AV10" s="116"/>
      <c r="AW10" s="116">
        <v>145814.82131139183</v>
      </c>
      <c r="AX10" s="116">
        <v>183795.49749866882</v>
      </c>
      <c r="AY10" s="116">
        <v>227744.00859432551</v>
      </c>
      <c r="AZ10" s="116">
        <v>246141.33773096569</v>
      </c>
      <c r="BA10" s="116">
        <v>289659.80225049669</v>
      </c>
      <c r="BB10" s="375">
        <v>520050.331811257</v>
      </c>
    </row>
    <row r="11" spans="1:54" ht="16.5" customHeight="1">
      <c r="B11" s="125" t="str">
        <f>Macro!H12</f>
        <v>Exportações - Brasil US$</v>
      </c>
      <c r="C11" s="116">
        <v>21100</v>
      </c>
      <c r="D11" s="116">
        <v>13100</v>
      </c>
      <c r="E11" s="116">
        <v>20890</v>
      </c>
      <c r="F11" s="116">
        <v>18600</v>
      </c>
      <c r="G11" s="116">
        <v>18718.46947</v>
      </c>
      <c r="H11" s="116">
        <v>22018.300179999973</v>
      </c>
      <c r="I11" s="116">
        <v>23076.230350000023</v>
      </c>
      <c r="J11" s="116">
        <v>13961.12638</v>
      </c>
      <c r="K11" s="116">
        <v>14594.678370000003</v>
      </c>
      <c r="L11" s="116">
        <v>19416.103339999987</v>
      </c>
      <c r="M11" s="116">
        <v>20024.218290000004</v>
      </c>
      <c r="N11" s="116">
        <v>20182.466890000025</v>
      </c>
      <c r="O11" s="116">
        <v>18793.298851711825</v>
      </c>
      <c r="P11" s="116">
        <v>19712.36956977312</v>
      </c>
      <c r="Q11" s="116">
        <v>21527.773626339178</v>
      </c>
      <c r="R11" s="116">
        <v>24235.650992394421</v>
      </c>
      <c r="S11" s="116">
        <v>19630.780431598421</v>
      </c>
      <c r="T11" s="116">
        <v>20862.565625938834</v>
      </c>
      <c r="U11" s="116">
        <v>19645.195806278534</v>
      </c>
      <c r="V11" s="116">
        <v>29138.345032668789</v>
      </c>
      <c r="W11" s="116">
        <v>16852.090059999999</v>
      </c>
      <c r="X11" s="116">
        <v>13261.855347978701</v>
      </c>
      <c r="Y11" s="116">
        <v>19332.398136713102</v>
      </c>
      <c r="Z11" s="116">
        <v>19440.854746572299</v>
      </c>
      <c r="AA11" s="116">
        <v>21622.424966337199</v>
      </c>
      <c r="AB11" s="116">
        <v>23504.0466024872</v>
      </c>
      <c r="AC11" s="116">
        <v>21512.957365128499</v>
      </c>
      <c r="AD11" s="116">
        <v>18100.479175386303</v>
      </c>
      <c r="AE11" s="116">
        <v>26387.5663182315</v>
      </c>
      <c r="AF11" s="116">
        <v>27715.7256891586</v>
      </c>
      <c r="AG11" s="116">
        <v>24526.977091000001</v>
      </c>
      <c r="AH11" s="116">
        <v>27040.965794267842</v>
      </c>
      <c r="AI11" s="116">
        <v>25562.261941561697</v>
      </c>
      <c r="AJ11" s="116">
        <v>30996.333616926404</v>
      </c>
      <c r="AK11" s="116">
        <v>25269.6553842391</v>
      </c>
      <c r="AL11" s="116">
        <v>26655.741429080419</v>
      </c>
      <c r="AM11" s="116">
        <v>24183.898886856998</v>
      </c>
      <c r="AN11" s="116">
        <v>31124.887244993901</v>
      </c>
      <c r="AO11" s="116">
        <v>31128.620999999999</v>
      </c>
      <c r="AP11" s="116">
        <v>38516.218886683702</v>
      </c>
      <c r="AQ11" s="116">
        <v>29732.8776254361</v>
      </c>
      <c r="AR11" s="116">
        <v>31354.510997684098</v>
      </c>
      <c r="AS11" s="116">
        <v>29860.66982840146</v>
      </c>
      <c r="AT11" s="116">
        <v>260871.632208914</v>
      </c>
      <c r="AU11" s="116">
        <v>25853.682236601198</v>
      </c>
      <c r="AV11" s="116"/>
      <c r="AW11" s="116">
        <v>68887.198291264096</v>
      </c>
      <c r="AX11" s="116">
        <v>84739.908109339201</v>
      </c>
      <c r="AY11" s="116">
        <v>105671.23489265793</v>
      </c>
      <c r="AZ11" s="116">
        <v>108483.99237180763</v>
      </c>
      <c r="BA11" s="116">
        <v>124953.62601853459</v>
      </c>
      <c r="BB11" s="375">
        <v>117035.22167241306</v>
      </c>
    </row>
    <row r="12" spans="1:54" ht="16.5" customHeight="1">
      <c r="B12" s="125" t="str">
        <f>Macro!H13</f>
        <v>Custo Vendas e Serviços</v>
      </c>
      <c r="C12" s="118">
        <v>-146882.69782999999</v>
      </c>
      <c r="D12" s="118">
        <v>-143904.30092999994</v>
      </c>
      <c r="E12" s="118">
        <v>-162293.89736000006</v>
      </c>
      <c r="F12" s="118">
        <v>-166360.04536000002</v>
      </c>
      <c r="G12" s="118">
        <v>-142586.30721</v>
      </c>
      <c r="H12" s="118">
        <v>-146299.74842999998</v>
      </c>
      <c r="I12" s="118">
        <v>-147134.50033000004</v>
      </c>
      <c r="J12" s="118">
        <v>-144587.44321381141</v>
      </c>
      <c r="K12" s="118">
        <v>-138420.94368122972</v>
      </c>
      <c r="L12" s="118">
        <v>-158027.28298162596</v>
      </c>
      <c r="M12" s="118">
        <v>-158028.70812019933</v>
      </c>
      <c r="N12" s="118">
        <v>-161187.47736356882</v>
      </c>
      <c r="O12" s="118">
        <v>-183785.66885471417</v>
      </c>
      <c r="P12" s="118">
        <v>-207661.68609126398</v>
      </c>
      <c r="Q12" s="118">
        <v>-183188.47038415755</v>
      </c>
      <c r="R12" s="118">
        <v>-262893.50363288127</v>
      </c>
      <c r="S12" s="118">
        <v>-247703.49292051099</v>
      </c>
      <c r="T12" s="118">
        <v>-250851.05996381876</v>
      </c>
      <c r="U12" s="118">
        <v>-249559.83164079193</v>
      </c>
      <c r="V12" s="118">
        <v>-267729.10026750294</v>
      </c>
      <c r="W12" s="118">
        <v>-253081.30838277147</v>
      </c>
      <c r="X12" s="118">
        <v>-215277.29987426085</v>
      </c>
      <c r="Y12" s="118">
        <v>-303038.86800552066</v>
      </c>
      <c r="Z12" s="118">
        <v>-419482.66757837799</v>
      </c>
      <c r="AA12" s="118">
        <v>-452130.05095217202</v>
      </c>
      <c r="AB12" s="118">
        <v>-424686.09297267068</v>
      </c>
      <c r="AC12" s="118">
        <v>-453449.03750493901</v>
      </c>
      <c r="AD12" s="118">
        <v>-503603.71614691423</v>
      </c>
      <c r="AE12" s="118">
        <v>-510335.35134338023</v>
      </c>
      <c r="AF12" s="118">
        <v>-552125.58933341946</v>
      </c>
      <c r="AG12" s="118">
        <v>-564533.83360240899</v>
      </c>
      <c r="AH12" s="118">
        <v>-527698.94562620018</v>
      </c>
      <c r="AI12" s="118">
        <v>-542574.43512721267</v>
      </c>
      <c r="AJ12" s="118">
        <v>-599064.39655046037</v>
      </c>
      <c r="AK12" s="118">
        <v>-569783.69207192899</v>
      </c>
      <c r="AL12" s="118">
        <v>-538632.50336867687</v>
      </c>
      <c r="AM12" s="118">
        <v>-551574.87374973996</v>
      </c>
      <c r="AN12" s="118">
        <v>-664762.26105768315</v>
      </c>
      <c r="AO12" s="118">
        <v>-705546.43987791799</v>
      </c>
      <c r="AP12" s="118">
        <v>-713383.29825344682</v>
      </c>
      <c r="AQ12" s="118">
        <v>-876529.10512545472</v>
      </c>
      <c r="AR12" s="118">
        <v>-924126.40198345215</v>
      </c>
      <c r="AS12" s="118">
        <v>-937170</v>
      </c>
      <c r="AT12" s="118">
        <v>-957141.80778039305</v>
      </c>
      <c r="AU12" s="118">
        <v>-836531.54195282306</v>
      </c>
      <c r="AV12" s="118"/>
      <c r="AW12" s="118">
        <v>-1190880.1438409309</v>
      </c>
      <c r="AX12" s="118">
        <v>-1833868.8975766958</v>
      </c>
      <c r="AY12" s="118">
        <v>-2154693.719905409</v>
      </c>
      <c r="AZ12" s="118">
        <v>-2250055.0271182787</v>
      </c>
      <c r="BA12" s="118">
        <v>-2635266.872938788</v>
      </c>
      <c r="BB12" s="377">
        <v>-3694967.3148892997</v>
      </c>
    </row>
    <row r="13" spans="1:54" ht="16.5" customHeight="1">
      <c r="B13" s="128" t="str">
        <f>Macro!H14</f>
        <v>Lucro Bruto</v>
      </c>
      <c r="C13" s="115">
        <v>56487.037619999996</v>
      </c>
      <c r="D13" s="115">
        <v>57089.000460000054</v>
      </c>
      <c r="E13" s="115">
        <v>71126.254420000201</v>
      </c>
      <c r="F13" s="115">
        <v>70882.641744054548</v>
      </c>
      <c r="G13" s="115">
        <v>61749.51028000001</v>
      </c>
      <c r="H13" s="115">
        <v>70805.281933845632</v>
      </c>
      <c r="I13" s="115">
        <v>49264.72648615433</v>
      </c>
      <c r="J13" s="115">
        <v>50223.159116234885</v>
      </c>
      <c r="K13" s="115">
        <v>38947.256969576956</v>
      </c>
      <c r="L13" s="115">
        <v>57039.177773347146</v>
      </c>
      <c r="M13" s="115">
        <v>60840.387768246583</v>
      </c>
      <c r="N13" s="115">
        <v>60339.788923825465</v>
      </c>
      <c r="O13" s="115">
        <v>62781.911829896868</v>
      </c>
      <c r="P13" s="115">
        <v>74940.501371277001</v>
      </c>
      <c r="Q13" s="115">
        <v>77537.643712881109</v>
      </c>
      <c r="R13" s="115">
        <v>88360.147129351506</v>
      </c>
      <c r="S13" s="115">
        <v>75027.269665752276</v>
      </c>
      <c r="T13" s="115">
        <v>87974.270506098866</v>
      </c>
      <c r="U13" s="115">
        <v>83572.810366787482</v>
      </c>
      <c r="V13" s="115">
        <v>103091.24181668386</v>
      </c>
      <c r="W13" s="115">
        <v>88728.640104294042</v>
      </c>
      <c r="X13" s="115">
        <v>64794.481676178009</v>
      </c>
      <c r="Y13" s="115">
        <v>150552.80583762925</v>
      </c>
      <c r="Z13" s="115">
        <v>175833.01393429321</v>
      </c>
      <c r="AA13" s="115">
        <v>188524.83171473932</v>
      </c>
      <c r="AB13" s="115">
        <v>174447.28458020318</v>
      </c>
      <c r="AC13" s="115">
        <v>203840.08305856099</v>
      </c>
      <c r="AD13" s="115">
        <v>181484.61899212049</v>
      </c>
      <c r="AE13" s="115">
        <v>194486.28475848091</v>
      </c>
      <c r="AF13" s="115">
        <v>230469.26508937759</v>
      </c>
      <c r="AG13" s="115">
        <v>259393.87197314249</v>
      </c>
      <c r="AH13" s="115">
        <v>219127.59090040493</v>
      </c>
      <c r="AI13" s="115">
        <v>296199.88516160956</v>
      </c>
      <c r="AJ13" s="115">
        <v>320487.72471127257</v>
      </c>
      <c r="AK13" s="115">
        <v>319281.4709668713</v>
      </c>
      <c r="AL13" s="115">
        <v>202633.00615462664</v>
      </c>
      <c r="AM13" s="115">
        <v>289678.42407870502</v>
      </c>
      <c r="AN13" s="115">
        <v>315508.14908121206</v>
      </c>
      <c r="AO13" s="115">
        <v>330946.42224401888</v>
      </c>
      <c r="AP13" s="115">
        <v>394375.82669405331</v>
      </c>
      <c r="AQ13" s="115">
        <v>455189.07149798301</v>
      </c>
      <c r="AR13" s="115">
        <v>436013.96063461644</v>
      </c>
      <c r="AS13" s="115">
        <v>476896.97782420181</v>
      </c>
      <c r="AT13" s="115">
        <v>427811.03091941698</v>
      </c>
      <c r="AU13" s="115">
        <v>413632.17485486402</v>
      </c>
      <c r="AV13" s="115"/>
      <c r="AW13" s="115">
        <v>479908.94155239454</v>
      </c>
      <c r="AX13" s="115">
        <v>748296.81834562391</v>
      </c>
      <c r="AY13" s="115">
        <v>903477.01272140595</v>
      </c>
      <c r="AZ13" s="115">
        <v>1138602.08699438</v>
      </c>
      <c r="BA13" s="115">
        <v>1330508.8220979893</v>
      </c>
      <c r="BB13" s="374">
        <v>1795911.0408762186</v>
      </c>
    </row>
    <row r="14" spans="1:54" ht="16.5" customHeight="1">
      <c r="B14" s="129" t="str">
        <f>Macro!H15</f>
        <v>Despesas c/ Vendas</v>
      </c>
      <c r="C14" s="119">
        <v>-16154.828940000001</v>
      </c>
      <c r="D14" s="119">
        <v>-22405.789389999987</v>
      </c>
      <c r="E14" s="119">
        <v>-23201.201290000008</v>
      </c>
      <c r="F14" s="119">
        <v>-26425.801904054606</v>
      </c>
      <c r="G14" s="119">
        <v>-14087.876840000001</v>
      </c>
      <c r="H14" s="119">
        <v>-17042.610433845653</v>
      </c>
      <c r="I14" s="119">
        <v>-15679.179166154343</v>
      </c>
      <c r="J14" s="119">
        <v>-20028.815254510897</v>
      </c>
      <c r="K14" s="119">
        <v>-17589.547682806322</v>
      </c>
      <c r="L14" s="119">
        <v>-16900.178242876591</v>
      </c>
      <c r="M14" s="119">
        <v>-20066.182555487787</v>
      </c>
      <c r="N14" s="119">
        <v>-20631.060051023789</v>
      </c>
      <c r="O14" s="119">
        <v>-22754.579151138907</v>
      </c>
      <c r="P14" s="119">
        <v>-25711.000164676989</v>
      </c>
      <c r="Q14" s="119">
        <v>-26650.957818119914</v>
      </c>
      <c r="R14" s="119">
        <v>-39926.857557801035</v>
      </c>
      <c r="S14" s="119">
        <v>-33999.468358633101</v>
      </c>
      <c r="T14" s="119">
        <v>-33106.777633217956</v>
      </c>
      <c r="U14" s="119">
        <v>-30423.665786787646</v>
      </c>
      <c r="V14" s="119">
        <v>-35867.931738386513</v>
      </c>
      <c r="W14" s="119">
        <v>-34108.501734294005</v>
      </c>
      <c r="X14" s="119">
        <v>-26389.072616178004</v>
      </c>
      <c r="Y14" s="119">
        <v>-40540.492341121688</v>
      </c>
      <c r="Z14" s="119">
        <v>-46880.025910601784</v>
      </c>
      <c r="AA14" s="119">
        <v>-54995.056693486549</v>
      </c>
      <c r="AB14" s="119">
        <v>-54957.321496377503</v>
      </c>
      <c r="AC14" s="119">
        <v>-60565.38946046467</v>
      </c>
      <c r="AD14" s="119">
        <v>-66692.995142522748</v>
      </c>
      <c r="AE14" s="119">
        <v>-61364.33119098717</v>
      </c>
      <c r="AF14" s="119">
        <v>-70889.928225338881</v>
      </c>
      <c r="AG14" s="119">
        <v>-79777.102014324992</v>
      </c>
      <c r="AH14" s="119">
        <v>-79564.814578608013</v>
      </c>
      <c r="AI14" s="119">
        <v>-79162.216256409112</v>
      </c>
      <c r="AJ14" s="119">
        <v>-79163.113205552872</v>
      </c>
      <c r="AK14" s="119">
        <v>-82714.845237790971</v>
      </c>
      <c r="AL14" s="119">
        <v>-71984.876874626018</v>
      </c>
      <c r="AM14" s="119">
        <v>-79225.046338705011</v>
      </c>
      <c r="AN14" s="119">
        <v>-94907.813321212001</v>
      </c>
      <c r="AO14" s="119">
        <v>-101214.337530269</v>
      </c>
      <c r="AP14" s="119">
        <v>-129382.81130662824</v>
      </c>
      <c r="AQ14" s="119">
        <v>-134754.03993865938</v>
      </c>
      <c r="AR14" s="119">
        <v>-135602.08656394025</v>
      </c>
      <c r="AS14" s="119">
        <v>-141593.68680611617</v>
      </c>
      <c r="AT14" s="119">
        <v>-152015.500856208</v>
      </c>
      <c r="AU14" s="119">
        <v>-127270.24051486301</v>
      </c>
      <c r="AV14" s="119"/>
      <c r="AW14" s="119">
        <v>-147918.09260219548</v>
      </c>
      <c r="AX14" s="119">
        <v>-237210.76279285148</v>
      </c>
      <c r="AY14" s="119">
        <v>-291596.17600925901</v>
      </c>
      <c r="AZ14" s="119">
        <v>-313025.05157437897</v>
      </c>
      <c r="BA14" s="119">
        <v>-404730.00849681429</v>
      </c>
      <c r="BB14" s="378">
        <v>-563965.31416492374</v>
      </c>
    </row>
    <row r="15" spans="1:54" ht="16.5" customHeight="1">
      <c r="B15" s="129" t="str">
        <f>Macro!H16</f>
        <v>Despesas Administrativas</v>
      </c>
      <c r="C15" s="119">
        <v>-13173.672050000001</v>
      </c>
      <c r="D15" s="119">
        <v>-15542.578150000003</v>
      </c>
      <c r="E15" s="119">
        <v>-18715.594089999995</v>
      </c>
      <c r="F15" s="119">
        <v>-21696.376349999995</v>
      </c>
      <c r="G15" s="119">
        <v>-14765.643770000002</v>
      </c>
      <c r="H15" s="119">
        <v>-14730.834739999998</v>
      </c>
      <c r="I15" s="119">
        <v>-15267.800340000003</v>
      </c>
      <c r="J15" s="119">
        <v>-14509.578470000002</v>
      </c>
      <c r="K15" s="119">
        <v>-14239.20865730064</v>
      </c>
      <c r="L15" s="119">
        <v>-16651.813413720982</v>
      </c>
      <c r="M15" s="119">
        <v>-14500.362628978377</v>
      </c>
      <c r="N15" s="119">
        <v>-17205.615177671792</v>
      </c>
      <c r="O15" s="119">
        <v>-21493.75949</v>
      </c>
      <c r="P15" s="119">
        <v>-22632.838467646401</v>
      </c>
      <c r="Q15" s="119">
        <v>-22579.463558207593</v>
      </c>
      <c r="R15" s="119">
        <v>-28118.852574145989</v>
      </c>
      <c r="S15" s="119">
        <v>-25576.507165835501</v>
      </c>
      <c r="T15" s="119">
        <v>-27069.05583416453</v>
      </c>
      <c r="U15" s="119">
        <v>-24230.569830000019</v>
      </c>
      <c r="V15" s="119">
        <v>-30736.969223177686</v>
      </c>
      <c r="W15" s="119">
        <v>-28033.182729999997</v>
      </c>
      <c r="X15" s="119">
        <v>-29942.63869</v>
      </c>
      <c r="Y15" s="119">
        <v>-35496.229331963594</v>
      </c>
      <c r="Z15" s="119">
        <v>-52867.196835730196</v>
      </c>
      <c r="AA15" s="119">
        <v>-41898.867152221967</v>
      </c>
      <c r="AB15" s="119">
        <v>-44171.538406278094</v>
      </c>
      <c r="AC15" s="119">
        <v>-49650.419062382949</v>
      </c>
      <c r="AD15" s="119">
        <v>-51494.901224105517</v>
      </c>
      <c r="AE15" s="119">
        <v>-46403.582044701514</v>
      </c>
      <c r="AF15" s="119">
        <v>-50357.543475298495</v>
      </c>
      <c r="AG15" s="119">
        <v>-54204.15248270861</v>
      </c>
      <c r="AH15" s="119">
        <v>-60099.094411076381</v>
      </c>
      <c r="AI15" s="119">
        <v>-55498.564181024201</v>
      </c>
      <c r="AJ15" s="119">
        <v>-64136.492883426828</v>
      </c>
      <c r="AK15" s="119">
        <v>-63750.547895548953</v>
      </c>
      <c r="AL15" s="119">
        <v>-66658.644110000096</v>
      </c>
      <c r="AM15" s="119">
        <v>-71372.434940000006</v>
      </c>
      <c r="AN15" s="119">
        <v>-79609.111139999979</v>
      </c>
      <c r="AO15" s="119">
        <v>-80925.781440000079</v>
      </c>
      <c r="AP15" s="119">
        <v>-85527.772596499606</v>
      </c>
      <c r="AQ15" s="119">
        <v>-127997.162502868</v>
      </c>
      <c r="AR15" s="119">
        <v>-121116.44218713202</v>
      </c>
      <c r="AS15" s="119">
        <v>-111904.56588000001</v>
      </c>
      <c r="AT15" s="119">
        <v>-125639.54526000003</v>
      </c>
      <c r="AU15" s="119">
        <v>-120761.98568</v>
      </c>
      <c r="AV15" s="119"/>
      <c r="AW15" s="119">
        <v>-146339.2475876938</v>
      </c>
      <c r="AX15" s="119">
        <v>-187215.72584498857</v>
      </c>
      <c r="AY15" s="119">
        <v>-211064.37241378499</v>
      </c>
      <c r="AZ15" s="119">
        <v>-250044.24907000008</v>
      </c>
      <c r="BA15" s="119">
        <v>-317435.1001164997</v>
      </c>
      <c r="BB15" s="378">
        <v>-489950.45298000006</v>
      </c>
    </row>
    <row r="16" spans="1:54" ht="15.5">
      <c r="B16" s="129" t="str">
        <f>Macro!H17</f>
        <v>Outras Despesas / Receitas</v>
      </c>
      <c r="C16" s="119">
        <v>-3948.6727299999993</v>
      </c>
      <c r="D16" s="119">
        <v>-1776.3652500000014</v>
      </c>
      <c r="E16" s="119">
        <v>-5847.6368900000016</v>
      </c>
      <c r="F16" s="119">
        <v>-5828.0719800000043</v>
      </c>
      <c r="G16" s="119">
        <v>-1924.4336799999996</v>
      </c>
      <c r="H16" s="119">
        <v>-4220.6527799999994</v>
      </c>
      <c r="I16" s="119">
        <v>-4923.9486600000018</v>
      </c>
      <c r="J16" s="119">
        <v>-11224.942019999999</v>
      </c>
      <c r="K16" s="119">
        <v>-2115.0472761951892</v>
      </c>
      <c r="L16" s="119">
        <v>1266.8807570311956</v>
      </c>
      <c r="M16" s="119">
        <v>-6625.3061053320089</v>
      </c>
      <c r="N16" s="119">
        <v>-6669.9690031290929</v>
      </c>
      <c r="O16" s="119">
        <v>51805.057109999994</v>
      </c>
      <c r="P16" s="119">
        <v>-4010.0550592542968</v>
      </c>
      <c r="Q16" s="119">
        <v>-1375.7104009408908</v>
      </c>
      <c r="R16" s="119">
        <v>-396.72369802959292</v>
      </c>
      <c r="S16" s="119">
        <v>-366.37496370217895</v>
      </c>
      <c r="T16" s="119">
        <v>-685.25494629782077</v>
      </c>
      <c r="U16" s="119">
        <v>-1487.8757600000015</v>
      </c>
      <c r="V16" s="119">
        <v>563.03412902599882</v>
      </c>
      <c r="W16" s="119">
        <v>-8163.355059999999</v>
      </c>
      <c r="X16" s="119">
        <v>13275.55755</v>
      </c>
      <c r="Y16" s="119">
        <v>-4187.7538339217454</v>
      </c>
      <c r="Z16" s="119">
        <v>53403.339293921759</v>
      </c>
      <c r="AA16" s="119">
        <v>5083.3667526279987</v>
      </c>
      <c r="AB16" s="119">
        <v>-485.32926894911554</v>
      </c>
      <c r="AC16" s="119">
        <v>-20675.812582963397</v>
      </c>
      <c r="AD16" s="119">
        <v>-33161.171715806791</v>
      </c>
      <c r="AE16" s="119">
        <v>-8693.0474652736411</v>
      </c>
      <c r="AF16" s="119">
        <v>-12516.362074726354</v>
      </c>
      <c r="AG16" s="119">
        <v>-17139.611101508002</v>
      </c>
      <c r="AH16" s="119">
        <v>-29443.117094519996</v>
      </c>
      <c r="AI16" s="119">
        <v>-14476.086977310002</v>
      </c>
      <c r="AJ16" s="119">
        <v>-21152.447362689996</v>
      </c>
      <c r="AK16" s="119">
        <v>-14633.590890000019</v>
      </c>
      <c r="AL16" s="119">
        <v>17735.582380000011</v>
      </c>
      <c r="AM16" s="119">
        <v>-22080.120310000002</v>
      </c>
      <c r="AN16" s="119">
        <v>-64238.508500000011</v>
      </c>
      <c r="AO16" s="119">
        <v>4972.5045562040077</v>
      </c>
      <c r="AP16" s="119">
        <v>-8300.7591161501787</v>
      </c>
      <c r="AQ16" s="119">
        <v>-289.3167808499939</v>
      </c>
      <c r="AR16" s="119">
        <v>-9398.4902109600171</v>
      </c>
      <c r="AS16" s="119">
        <v>-7370.7817381899968</v>
      </c>
      <c r="AT16" s="119">
        <v>-2734.0062899999912</v>
      </c>
      <c r="AU16" s="417">
        <v>-18244.696919999998</v>
      </c>
      <c r="AV16" s="119"/>
      <c r="AW16" s="119">
        <v>54327.787950000013</v>
      </c>
      <c r="AX16" s="119">
        <v>-49238.946815091309</v>
      </c>
      <c r="AY16" s="119">
        <v>-67792.137736028002</v>
      </c>
      <c r="AZ16" s="119">
        <v>-32526.542850000013</v>
      </c>
      <c r="BA16" s="119">
        <v>-89646.883369946183</v>
      </c>
      <c r="BB16" s="378">
        <v>-19792.595020000001</v>
      </c>
    </row>
    <row r="17" spans="2:54" ht="15.5">
      <c r="B17" s="129" t="str">
        <f>Macro!H18</f>
        <v>Depreciação</v>
      </c>
      <c r="C17" s="119">
        <v>9936.5913300000011</v>
      </c>
      <c r="D17" s="119">
        <v>9871.1461099999997</v>
      </c>
      <c r="E17" s="119">
        <v>11404.548809999998</v>
      </c>
      <c r="F17" s="119">
        <v>10372.362160000002</v>
      </c>
      <c r="G17" s="119">
        <v>10483.424210000001</v>
      </c>
      <c r="H17" s="119">
        <v>9636.9582499999997</v>
      </c>
      <c r="I17" s="119">
        <v>10074.065919999999</v>
      </c>
      <c r="J17" s="119">
        <v>9822.4184245054021</v>
      </c>
      <c r="K17" s="119">
        <v>9430.3575960619601</v>
      </c>
      <c r="L17" s="119">
        <v>9052.3855912320378</v>
      </c>
      <c r="M17" s="119">
        <v>9556.9467818777011</v>
      </c>
      <c r="N17" s="119">
        <v>13152.874982308504</v>
      </c>
      <c r="O17" s="119">
        <v>10376.06242</v>
      </c>
      <c r="P17" s="119">
        <v>10822.11706</v>
      </c>
      <c r="Q17" s="119">
        <v>10887.05065978745</v>
      </c>
      <c r="R17" s="119">
        <v>12002.385568985737</v>
      </c>
      <c r="S17" s="119">
        <v>13915.973863046123</v>
      </c>
      <c r="T17" s="119">
        <v>14931.014906464086</v>
      </c>
      <c r="U17" s="119">
        <v>15673.677988728403</v>
      </c>
      <c r="V17" s="119">
        <v>24026.262422182393</v>
      </c>
      <c r="W17" s="119">
        <v>19716.912536936001</v>
      </c>
      <c r="X17" s="119">
        <v>20249.715267571428</v>
      </c>
      <c r="Y17" s="119">
        <v>23862.444535492567</v>
      </c>
      <c r="Z17" s="119">
        <v>27077.371533000001</v>
      </c>
      <c r="AA17" s="119">
        <v>28868.547030000002</v>
      </c>
      <c r="AB17" s="119">
        <v>26390.713366674059</v>
      </c>
      <c r="AC17" s="119">
        <v>28565.217074144952</v>
      </c>
      <c r="AD17" s="119">
        <v>29689.713043086602</v>
      </c>
      <c r="AE17" s="119">
        <v>28004.726389004001</v>
      </c>
      <c r="AF17" s="119">
        <v>28468.950972427996</v>
      </c>
      <c r="AG17" s="119">
        <v>29324.534443655131</v>
      </c>
      <c r="AH17" s="119">
        <v>34281.341824912866</v>
      </c>
      <c r="AI17" s="119">
        <v>29902.443558236853</v>
      </c>
      <c r="AJ17" s="119">
        <v>30849.390789522906</v>
      </c>
      <c r="AK17" s="119">
        <v>32249.082287163903</v>
      </c>
      <c r="AL17" s="119">
        <v>31694.798688480423</v>
      </c>
      <c r="AM17" s="119">
        <v>37106.182744621714</v>
      </c>
      <c r="AN17" s="119">
        <v>35627.258313894796</v>
      </c>
      <c r="AO17" s="119">
        <v>37010.09819438948</v>
      </c>
      <c r="AP17" s="119">
        <v>48968.823855021787</v>
      </c>
      <c r="AQ17" s="119">
        <v>68227.277659804822</v>
      </c>
      <c r="AR17" s="119">
        <v>67950.780536065067</v>
      </c>
      <c r="AS17" s="119">
        <v>58061.881173112153</v>
      </c>
      <c r="AT17" s="119">
        <v>73183.601539559153</v>
      </c>
      <c r="AU17" s="119">
        <v>62850.055761924501</v>
      </c>
      <c r="AV17" s="119"/>
      <c r="AW17" s="119">
        <v>90906.443872999997</v>
      </c>
      <c r="AX17" s="119">
        <v>113514.19051390562</v>
      </c>
      <c r="AY17" s="119">
        <v>120079.55362999999</v>
      </c>
      <c r="AZ17" s="119">
        <v>124695.71532340409</v>
      </c>
      <c r="BA17" s="119">
        <v>158712.36310792775</v>
      </c>
      <c r="BB17" s="378">
        <v>267423.54090854124</v>
      </c>
    </row>
    <row r="18" spans="2:54" ht="15.5">
      <c r="B18" s="128" t="str">
        <f>Macro!H19</f>
        <v>EBITDA</v>
      </c>
      <c r="C18" s="120">
        <v>33146.455229999992</v>
      </c>
      <c r="D18" s="120">
        <v>27235.413780000057</v>
      </c>
      <c r="E18" s="120">
        <v>34766.370960000204</v>
      </c>
      <c r="F18" s="120">
        <v>27304.753669999947</v>
      </c>
      <c r="G18" s="120">
        <v>41454.980200000005</v>
      </c>
      <c r="H18" s="120">
        <v>44448.14222999999</v>
      </c>
      <c r="I18" s="120">
        <v>23467.864239999984</v>
      </c>
      <c r="J18" s="120">
        <v>14282.241796229388</v>
      </c>
      <c r="K18" s="120">
        <v>14433.810949336763</v>
      </c>
      <c r="L18" s="120">
        <v>33806.452465012808</v>
      </c>
      <c r="M18" s="120">
        <v>29205.48326032612</v>
      </c>
      <c r="N18" s="120">
        <v>28986.019674309297</v>
      </c>
      <c r="O18" s="120">
        <v>80714.692718757942</v>
      </c>
      <c r="P18" s="120">
        <v>33408.724739699326</v>
      </c>
      <c r="Q18" s="120">
        <v>37818.562595400152</v>
      </c>
      <c r="R18" s="120">
        <v>31920.098868360623</v>
      </c>
      <c r="S18" s="120">
        <v>29000.893040627612</v>
      </c>
      <c r="T18" s="120">
        <v>42044.196998882639</v>
      </c>
      <c r="U18" s="120">
        <v>43104.376978728222</v>
      </c>
      <c r="V18" s="120">
        <v>61075.637406328053</v>
      </c>
      <c r="W18" s="120">
        <v>38140.513116936047</v>
      </c>
      <c r="X18" s="120">
        <v>41988.043187571435</v>
      </c>
      <c r="Y18" s="120">
        <v>94190.774866114793</v>
      </c>
      <c r="Z18" s="120">
        <v>156566.50201488298</v>
      </c>
      <c r="AA18" s="120">
        <v>125582.82165165879</v>
      </c>
      <c r="AB18" s="120">
        <v>101223.80877527254</v>
      </c>
      <c r="AC18" s="120">
        <v>101513.67902689494</v>
      </c>
      <c r="AD18" s="120">
        <v>59825.263952772031</v>
      </c>
      <c r="AE18" s="120">
        <v>105993.13747652259</v>
      </c>
      <c r="AF18" s="120">
        <v>125142.51502644188</v>
      </c>
      <c r="AG18" s="120">
        <v>137869.00196825599</v>
      </c>
      <c r="AH18" s="120">
        <v>84115.200821113409</v>
      </c>
      <c r="AI18" s="120">
        <v>177054.56433510312</v>
      </c>
      <c r="AJ18" s="120">
        <v>186873.71809912581</v>
      </c>
      <c r="AK18" s="120">
        <v>190182.42419069525</v>
      </c>
      <c r="AL18" s="120">
        <v>113139.19530848096</v>
      </c>
      <c r="AM18" s="120">
        <v>154003.14420462173</v>
      </c>
      <c r="AN18" s="120">
        <v>112252.86353389485</v>
      </c>
      <c r="AO18" s="120">
        <v>191220.63308434331</v>
      </c>
      <c r="AP18" s="120">
        <v>220407.2044597971</v>
      </c>
      <c r="AQ18" s="120">
        <v>260951.20145541045</v>
      </c>
      <c r="AR18" s="120">
        <v>238430.70424864918</v>
      </c>
      <c r="AS18" s="120">
        <v>271828.69042300788</v>
      </c>
      <c r="AT18" s="120">
        <v>220319.11022276801</v>
      </c>
      <c r="AU18" s="120">
        <v>209668.81049192499</v>
      </c>
      <c r="AV18" s="120"/>
      <c r="AW18" s="120">
        <v>330885.83318550524</v>
      </c>
      <c r="AX18" s="120">
        <v>388145.5734065983</v>
      </c>
      <c r="AY18" s="120">
        <v>453119.85529233381</v>
      </c>
      <c r="AZ18" s="120">
        <v>667249.9019334052</v>
      </c>
      <c r="BA18" s="120">
        <v>677883.84528265707</v>
      </c>
      <c r="BB18" s="379">
        <v>991529.70634983585</v>
      </c>
    </row>
    <row r="19" spans="2:54" ht="15.5">
      <c r="B19" s="128" t="str">
        <f>Macro!H21</f>
        <v>Resultado Financeiro</v>
      </c>
      <c r="C19" s="120">
        <v>-3343.7482032331545</v>
      </c>
      <c r="D19" s="120">
        <v>-2266.1250907795429</v>
      </c>
      <c r="E19" s="120">
        <v>-735.12324128255102</v>
      </c>
      <c r="F19" s="120">
        <v>-7186.6943882485029</v>
      </c>
      <c r="G19" s="120">
        <v>-14302.13923870609</v>
      </c>
      <c r="H19" s="120">
        <v>-6567.0600289247395</v>
      </c>
      <c r="I19" s="120">
        <v>14986.805197630836</v>
      </c>
      <c r="J19" s="120">
        <v>8526.0859317658978</v>
      </c>
      <c r="K19" s="120">
        <v>9749.7556912317341</v>
      </c>
      <c r="L19" s="120">
        <v>4229.4457764950694</v>
      </c>
      <c r="M19" s="120">
        <v>3154.9232550367865</v>
      </c>
      <c r="N19" s="120">
        <v>1221.5992359743773</v>
      </c>
      <c r="O19" s="120">
        <v>-3736.2247240618985</v>
      </c>
      <c r="P19" s="120">
        <v>-9674.5703817985031</v>
      </c>
      <c r="Q19" s="120">
        <v>-14280.49035806336</v>
      </c>
      <c r="R19" s="120">
        <v>-9808.4496060761376</v>
      </c>
      <c r="S19" s="120">
        <v>-17882.920522832293</v>
      </c>
      <c r="T19" s="120">
        <v>12346.031702832292</v>
      </c>
      <c r="U19" s="120">
        <v>-16505.619099999967</v>
      </c>
      <c r="V19" s="120">
        <v>-14302.261107178363</v>
      </c>
      <c r="W19" s="120">
        <v>-13417.079130000006</v>
      </c>
      <c r="X19" s="120">
        <v>-1558.6239545478477</v>
      </c>
      <c r="Y19" s="120">
        <v>-8825.1088402640853</v>
      </c>
      <c r="Z19" s="120">
        <v>38374.016352282953</v>
      </c>
      <c r="AA19" s="120">
        <v>-11810.279342258</v>
      </c>
      <c r="AB19" s="120">
        <v>-12424.907153504939</v>
      </c>
      <c r="AC19" s="120">
        <v>-11274.953881723093</v>
      </c>
      <c r="AD19" s="120">
        <v>-13634.92127075395</v>
      </c>
      <c r="AE19" s="120">
        <v>-46002.648905320842</v>
      </c>
      <c r="AF19" s="120">
        <v>-3854.6810746791634</v>
      </c>
      <c r="AG19" s="120">
        <v>-11185.163741436487</v>
      </c>
      <c r="AH19" s="120">
        <v>-23157.042545154647</v>
      </c>
      <c r="AI19" s="120">
        <v>-20831.865841107694</v>
      </c>
      <c r="AJ19" s="120">
        <v>-20411.805778892314</v>
      </c>
      <c r="AK19" s="120">
        <v>-13900.129659999942</v>
      </c>
      <c r="AL19" s="120">
        <v>39272.422590000016</v>
      </c>
      <c r="AM19" s="120">
        <v>51446.780670000044</v>
      </c>
      <c r="AN19" s="120">
        <v>13237.36512</v>
      </c>
      <c r="AO19" s="120">
        <v>-42545.408910000049</v>
      </c>
      <c r="AP19" s="120">
        <v>1990.125610000046</v>
      </c>
      <c r="AQ19" s="120">
        <v>-98814.778130000006</v>
      </c>
      <c r="AR19" s="120">
        <v>-99789.999999999971</v>
      </c>
      <c r="AS19" s="120">
        <v>-102747.99999999999</v>
      </c>
      <c r="AT19" s="120">
        <v>-101856</v>
      </c>
      <c r="AU19" s="120">
        <v>-90295.848929999993</v>
      </c>
      <c r="AV19" s="120"/>
      <c r="AW19" s="120">
        <v>14573.204427471012</v>
      </c>
      <c r="AX19" s="120">
        <v>-49145.061648239978</v>
      </c>
      <c r="AY19" s="120">
        <v>-84199.536266591138</v>
      </c>
      <c r="AZ19" s="120">
        <v>-15871.378689999929</v>
      </c>
      <c r="BA19" s="120">
        <v>24128.862490000043</v>
      </c>
      <c r="BB19" s="379">
        <v>-403208.77813000005</v>
      </c>
    </row>
    <row r="20" spans="2:54" ht="15.5">
      <c r="B20" s="130" t="str">
        <f>Macro!H22</f>
        <v>Receitas Financeiras</v>
      </c>
      <c r="C20" s="119">
        <v>33977.203960000006</v>
      </c>
      <c r="D20" s="119">
        <v>24826.174310000002</v>
      </c>
      <c r="E20" s="119">
        <v>71499.465049999984</v>
      </c>
      <c r="F20" s="119">
        <v>7716.4288399999741</v>
      </c>
      <c r="G20" s="119">
        <v>21736.306120000001</v>
      </c>
      <c r="H20" s="119">
        <v>26197.275079999999</v>
      </c>
      <c r="I20" s="119">
        <v>26706.337469999999</v>
      </c>
      <c r="J20" s="119">
        <v>28092.811139999983</v>
      </c>
      <c r="K20" s="119">
        <v>30431.297324812203</v>
      </c>
      <c r="L20" s="119">
        <v>23896.17082368549</v>
      </c>
      <c r="M20" s="119">
        <v>16829.453091502302</v>
      </c>
      <c r="N20" s="119">
        <v>25018.861463676301</v>
      </c>
      <c r="O20" s="119">
        <v>13282.998869999999</v>
      </c>
      <c r="P20" s="119">
        <v>59782.406842962897</v>
      </c>
      <c r="Q20" s="119">
        <v>55559.225213113248</v>
      </c>
      <c r="R20" s="119">
        <v>52032.810463923852</v>
      </c>
      <c r="S20" s="119">
        <v>32729.872135915117</v>
      </c>
      <c r="T20" s="119">
        <v>48484.885754084884</v>
      </c>
      <c r="U20" s="119">
        <v>55425.834840000003</v>
      </c>
      <c r="V20" s="119">
        <v>26549.777720465445</v>
      </c>
      <c r="W20" s="119">
        <v>88467.361949999991</v>
      </c>
      <c r="X20" s="119">
        <v>53535.87660545214</v>
      </c>
      <c r="Y20" s="119">
        <v>47940.300538507632</v>
      </c>
      <c r="Z20" s="119">
        <v>102466.00022616721</v>
      </c>
      <c r="AA20" s="119">
        <v>75807.875037741993</v>
      </c>
      <c r="AB20" s="119">
        <v>31822.297122744381</v>
      </c>
      <c r="AC20" s="119">
        <v>58785.046118276907</v>
      </c>
      <c r="AD20" s="119">
        <v>69887.00623644772</v>
      </c>
      <c r="AE20" s="119">
        <v>50511.741620536901</v>
      </c>
      <c r="AF20" s="119">
        <v>82386.589799463094</v>
      </c>
      <c r="AG20" s="119">
        <v>103921.15586468</v>
      </c>
      <c r="AH20" s="119">
        <v>86640.296859161303</v>
      </c>
      <c r="AI20" s="119">
        <v>63710.124704976006</v>
      </c>
      <c r="AJ20" s="119">
        <v>84601.985155023998</v>
      </c>
      <c r="AK20" s="119">
        <v>105517.78247999999</v>
      </c>
      <c r="AL20" s="119">
        <v>83566.775730000052</v>
      </c>
      <c r="AM20" s="119">
        <v>219106.00000000003</v>
      </c>
      <c r="AN20" s="119">
        <v>128645.00000000001</v>
      </c>
      <c r="AO20" s="119">
        <v>79093.999999999971</v>
      </c>
      <c r="AP20" s="119">
        <v>149091.00000000003</v>
      </c>
      <c r="AQ20" s="119">
        <v>70856.000000000015</v>
      </c>
      <c r="AR20" s="119">
        <v>62561.000000000007</v>
      </c>
      <c r="AS20" s="119">
        <v>61040.000000000007</v>
      </c>
      <c r="AT20" s="119">
        <v>57413</v>
      </c>
      <c r="AU20" s="119">
        <v>55798.671880000002</v>
      </c>
      <c r="AV20" s="119"/>
      <c r="AW20" s="119">
        <v>292409.53932012699</v>
      </c>
      <c r="AX20" s="119">
        <v>236302.22451521101</v>
      </c>
      <c r="AY20" s="119">
        <v>323459.7841438413</v>
      </c>
      <c r="AZ20" s="119">
        <v>337396.66807000001</v>
      </c>
      <c r="BA20" s="119">
        <v>575936</v>
      </c>
      <c r="BB20" s="378">
        <v>251870.00000000006</v>
      </c>
    </row>
    <row r="21" spans="2:54" ht="15.5">
      <c r="B21" s="130" t="str">
        <f>Macro!H23</f>
        <v>Despesas Financeiras</v>
      </c>
      <c r="C21" s="119">
        <v>-37320.95216323316</v>
      </c>
      <c r="D21" s="119">
        <v>-27092.299400779546</v>
      </c>
      <c r="E21" s="119">
        <v>-72234.588291282533</v>
      </c>
      <c r="F21" s="119">
        <v>-14903.123228248476</v>
      </c>
      <c r="G21" s="119">
        <v>-36038.445358706093</v>
      </c>
      <c r="H21" s="119">
        <v>-32764.335108924741</v>
      </c>
      <c r="I21" s="119">
        <v>-11719.532272369161</v>
      </c>
      <c r="J21" s="119">
        <v>-19566.725208234086</v>
      </c>
      <c r="K21" s="119">
        <v>-20681.541633580469</v>
      </c>
      <c r="L21" s="119">
        <v>-19666.725047190423</v>
      </c>
      <c r="M21" s="119">
        <v>-13674.529836465515</v>
      </c>
      <c r="N21" s="119">
        <v>-23797.262227701925</v>
      </c>
      <c r="O21" s="119">
        <v>-17019.223594061899</v>
      </c>
      <c r="P21" s="119">
        <v>-69456.977224761402</v>
      </c>
      <c r="Q21" s="119">
        <v>-69839.71557117661</v>
      </c>
      <c r="R21" s="119">
        <v>-61841.260069999989</v>
      </c>
      <c r="S21" s="119">
        <v>-50612.792658747407</v>
      </c>
      <c r="T21" s="119">
        <v>-36138.854051252594</v>
      </c>
      <c r="U21" s="119">
        <v>-71931.453939999963</v>
      </c>
      <c r="V21" s="119">
        <v>-40852.03882764381</v>
      </c>
      <c r="W21" s="119">
        <v>-101884.44108</v>
      </c>
      <c r="X21" s="119">
        <v>-55094.500559999986</v>
      </c>
      <c r="Y21" s="119">
        <v>-56765.409378771721</v>
      </c>
      <c r="Z21" s="119">
        <v>-64091.983873884259</v>
      </c>
      <c r="AA21" s="119">
        <v>-87618.154379999993</v>
      </c>
      <c r="AB21" s="119">
        <v>-44247.204276249322</v>
      </c>
      <c r="AC21" s="119">
        <v>-70060</v>
      </c>
      <c r="AD21" s="119">
        <v>-83521.927507201661</v>
      </c>
      <c r="AE21" s="119">
        <v>-104294.24607401373</v>
      </c>
      <c r="AF21" s="119">
        <v>-107497.19815598626</v>
      </c>
      <c r="AG21" s="119">
        <v>-131161.03292611649</v>
      </c>
      <c r="AH21" s="119">
        <v>-119884.64772431595</v>
      </c>
      <c r="AI21" s="119">
        <v>-88103.882566083703</v>
      </c>
      <c r="AJ21" s="119">
        <v>-105865.06754391632</v>
      </c>
      <c r="AK21" s="119">
        <v>-120407.47062999994</v>
      </c>
      <c r="AL21" s="119">
        <v>-119827.05541000003</v>
      </c>
      <c r="AM21" s="119">
        <v>-224809.99999999997</v>
      </c>
      <c r="AN21" s="119">
        <v>-148156</v>
      </c>
      <c r="AO21" s="119">
        <v>-117515.00000000001</v>
      </c>
      <c r="AP21" s="119">
        <v>-173748</v>
      </c>
      <c r="AQ21" s="119">
        <v>-178717</v>
      </c>
      <c r="AR21" s="119">
        <v>-170188</v>
      </c>
      <c r="AS21" s="119">
        <v>-169933</v>
      </c>
      <c r="AT21" s="119">
        <v>-160212</v>
      </c>
      <c r="AU21" s="119">
        <v>-150938.20147999999</v>
      </c>
      <c r="AV21" s="119"/>
      <c r="AW21" s="119">
        <v>-277836.33489265596</v>
      </c>
      <c r="AX21" s="119">
        <v>-285447.28616345098</v>
      </c>
      <c r="AY21" s="119">
        <v>-462837.12488043244</v>
      </c>
      <c r="AZ21" s="119">
        <v>-434203.47614999994</v>
      </c>
      <c r="BA21" s="119">
        <v>-664229</v>
      </c>
      <c r="BB21" s="378">
        <v>-679050</v>
      </c>
    </row>
    <row r="22" spans="2:54" ht="15.5">
      <c r="B22" s="130" t="s">
        <v>541</v>
      </c>
      <c r="C22" s="119"/>
      <c r="D22" s="119"/>
      <c r="E22" s="119"/>
      <c r="F22" s="119"/>
      <c r="G22" s="119"/>
      <c r="H22" s="119"/>
      <c r="I22" s="119"/>
      <c r="J22" s="119"/>
      <c r="K22" s="119"/>
      <c r="L22" s="119"/>
      <c r="M22" s="119"/>
      <c r="N22" s="119"/>
      <c r="O22" s="119"/>
      <c r="P22" s="119"/>
      <c r="Q22" s="119"/>
      <c r="R22" s="119"/>
      <c r="S22" s="119"/>
      <c r="T22" s="119">
        <v>20982.456305150583</v>
      </c>
      <c r="U22" s="119">
        <v>5267.8185399999993</v>
      </c>
      <c r="V22" s="119">
        <v>612.9997004654482</v>
      </c>
      <c r="W22" s="119">
        <v>-1637.7565300000001</v>
      </c>
      <c r="X22" s="119">
        <v>4961.6263554521393</v>
      </c>
      <c r="Y22" s="119">
        <v>3960.1968332431411</v>
      </c>
      <c r="Z22" s="119">
        <v>22996.183001304715</v>
      </c>
      <c r="AA22" s="119">
        <v>13396.670779999999</v>
      </c>
      <c r="AB22" s="119">
        <v>9792.7515196947843</v>
      </c>
      <c r="AC22" s="119">
        <v>14378.795979068504</v>
      </c>
      <c r="AD22" s="119">
        <v>5521.7626967536062</v>
      </c>
      <c r="AE22" s="119">
        <v>7779.8555481559888</v>
      </c>
      <c r="AF22" s="119">
        <v>21255.927281844008</v>
      </c>
      <c r="AG22" s="119">
        <v>16054.713320000001</v>
      </c>
      <c r="AH22" s="119">
        <v>10087.30832</v>
      </c>
      <c r="AI22" s="119">
        <v>3561.8920200000007</v>
      </c>
      <c r="AJ22" s="119">
        <v>851.27661000000035</v>
      </c>
      <c r="AK22" s="119">
        <v>989.55848999999932</v>
      </c>
      <c r="AL22" s="119">
        <v>75532.702269999994</v>
      </c>
      <c r="AM22" s="119">
        <v>57150.780669999993</v>
      </c>
      <c r="AN22" s="119">
        <v>32748.365119999995</v>
      </c>
      <c r="AO22" s="119">
        <v>-4124.4089099999965</v>
      </c>
      <c r="AP22" s="119">
        <v>26647.125609999999</v>
      </c>
      <c r="AQ22" s="119">
        <v>9046.2218700000012</v>
      </c>
      <c r="AR22" s="119">
        <v>7837</v>
      </c>
      <c r="AS22" s="119">
        <v>6145</v>
      </c>
      <c r="AT22" s="119">
        <v>943</v>
      </c>
      <c r="AU22" s="417">
        <v>4843</v>
      </c>
      <c r="AV22" s="119"/>
      <c r="AW22" s="119">
        <v>30280.249659999994</v>
      </c>
      <c r="AX22" s="119">
        <v>43089.98097551689</v>
      </c>
      <c r="AY22" s="119">
        <v>55177.804469999995</v>
      </c>
      <c r="AZ22" s="119">
        <v>80935.42938999999</v>
      </c>
      <c r="BA22" s="119">
        <v>112421.86249</v>
      </c>
      <c r="BB22" s="378">
        <v>23971.221870000001</v>
      </c>
    </row>
    <row r="23" spans="2:54" ht="15.5">
      <c r="B23" s="128" t="str">
        <f>Macro!H24</f>
        <v>Lucro Antes IRPJ e CSLL</v>
      </c>
      <c r="C23" s="115">
        <v>19866.115696766839</v>
      </c>
      <c r="D23" s="115">
        <v>15098.142579220514</v>
      </c>
      <c r="E23" s="115">
        <v>22626.698908717652</v>
      </c>
      <c r="F23" s="115">
        <v>9745.697121751442</v>
      </c>
      <c r="G23" s="115">
        <v>16669.416751293917</v>
      </c>
      <c r="H23" s="115">
        <v>28244.123951075249</v>
      </c>
      <c r="I23" s="115">
        <v>28380.603517630821</v>
      </c>
      <c r="J23" s="115">
        <v>12985.9093034899</v>
      </c>
      <c r="K23" s="115">
        <v>14753.209044506537</v>
      </c>
      <c r="L23" s="115">
        <v>28983.512650275843</v>
      </c>
      <c r="M23" s="115">
        <v>22803.459733485204</v>
      </c>
      <c r="N23" s="115">
        <v>17054.743927975171</v>
      </c>
      <c r="O23" s="115">
        <v>66602.405574696051</v>
      </c>
      <c r="P23" s="115">
        <v>12912.037297900817</v>
      </c>
      <c r="Q23" s="115">
        <v>12651.021577549343</v>
      </c>
      <c r="R23" s="115">
        <v>10109.263693298746</v>
      </c>
      <c r="S23" s="115">
        <v>-2798.0013452508033</v>
      </c>
      <c r="T23" s="115">
        <v>39459.213795250849</v>
      </c>
      <c r="U23" s="115">
        <v>10925.079889999846</v>
      </c>
      <c r="V23" s="115">
        <v>22747.113876967294</v>
      </c>
      <c r="W23" s="115">
        <v>5006.5214500000438</v>
      </c>
      <c r="X23" s="115">
        <v>20179.703965452154</v>
      </c>
      <c r="Y23" s="115">
        <v>61503.221490358133</v>
      </c>
      <c r="Z23" s="115">
        <v>167863.14683416593</v>
      </c>
      <c r="AA23" s="115">
        <v>84903.995279400784</v>
      </c>
      <c r="AB23" s="115">
        <v>62735.645775093544</v>
      </c>
      <c r="AC23" s="115">
        <v>62021.05896102688</v>
      </c>
      <c r="AD23" s="115">
        <v>16378.42841893148</v>
      </c>
      <c r="AE23" s="115">
        <v>31985.762182197748</v>
      </c>
      <c r="AF23" s="115">
        <v>92818.882979334696</v>
      </c>
      <c r="AG23" s="115">
        <v>97359.303783164374</v>
      </c>
      <c r="AH23" s="115">
        <v>26676.816451045896</v>
      </c>
      <c r="AI23" s="115">
        <v>126320.2549357586</v>
      </c>
      <c r="AJ23" s="115">
        <v>135612.52153071054</v>
      </c>
      <c r="AK23" s="115">
        <v>144033.21224353142</v>
      </c>
      <c r="AL23" s="115">
        <v>120716.81921000057</v>
      </c>
      <c r="AM23" s="115">
        <v>168343.74213000006</v>
      </c>
      <c r="AN23" s="115">
        <v>89862.970340000073</v>
      </c>
      <c r="AO23" s="115">
        <v>111665.12597995377</v>
      </c>
      <c r="AP23" s="115">
        <v>173428.50621477535</v>
      </c>
      <c r="AQ23" s="115">
        <v>93909.145665605654</v>
      </c>
      <c r="AR23" s="115">
        <v>70689.923712584176</v>
      </c>
      <c r="AS23" s="115">
        <v>111018.80924989571</v>
      </c>
      <c r="AT23" s="115">
        <v>45279.508683209169</v>
      </c>
      <c r="AU23" s="115">
        <v>56522.905800000502</v>
      </c>
      <c r="AV23" s="115"/>
      <c r="AW23" s="115">
        <v>254552.59373997629</v>
      </c>
      <c r="AX23" s="115">
        <v>226039.12843445272</v>
      </c>
      <c r="AY23" s="115">
        <v>248840.76539574272</v>
      </c>
      <c r="AZ23" s="115">
        <v>526682.8079200011</v>
      </c>
      <c r="BA23" s="115">
        <v>543300.3446647292</v>
      </c>
      <c r="BB23" s="374">
        <v>320897.38731129467</v>
      </c>
    </row>
    <row r="24" spans="2:54" ht="15.5">
      <c r="B24" s="129" t="str">
        <f>Macro!H25</f>
        <v>Provisão para IR e CSLL</v>
      </c>
      <c r="C24" s="119">
        <v>-5952.7379700000001</v>
      </c>
      <c r="D24" s="119">
        <v>-1046.2783500000005</v>
      </c>
      <c r="E24" s="119">
        <v>-6028.7376000000013</v>
      </c>
      <c r="F24" s="119">
        <v>-1846.0049599999938</v>
      </c>
      <c r="G24" s="119">
        <v>-4989.4435299999996</v>
      </c>
      <c r="H24" s="119">
        <v>-9097.9264300000013</v>
      </c>
      <c r="I24" s="119">
        <v>-5829.6198899999981</v>
      </c>
      <c r="J24" s="119">
        <v>-1886.304690000002</v>
      </c>
      <c r="K24" s="119">
        <v>-4844.6290138229997</v>
      </c>
      <c r="L24" s="119">
        <v>-1075.5911350188037</v>
      </c>
      <c r="M24" s="119">
        <v>-6940.1325967686971</v>
      </c>
      <c r="N24" s="119">
        <v>-6574.2365586922997</v>
      </c>
      <c r="O24" s="119">
        <v>-22039.566729999999</v>
      </c>
      <c r="P24" s="119">
        <v>4247.9606923874981</v>
      </c>
      <c r="Q24" s="119">
        <v>-3411.7072027636691</v>
      </c>
      <c r="R24" s="119">
        <v>7489.6752103761737</v>
      </c>
      <c r="S24" s="119">
        <v>281.16651459900964</v>
      </c>
      <c r="T24" s="119">
        <v>-11492.18003459901</v>
      </c>
      <c r="U24" s="119">
        <v>1075.7926400000001</v>
      </c>
      <c r="V24" s="119">
        <v>-27392.125505614436</v>
      </c>
      <c r="W24" s="119">
        <v>-6266.1821799999998</v>
      </c>
      <c r="X24" s="119">
        <v>-7050.3136547741542</v>
      </c>
      <c r="Y24" s="119">
        <v>-19770.194882976957</v>
      </c>
      <c r="Z24" s="119">
        <v>-39419.955942072906</v>
      </c>
      <c r="AA24" s="119">
        <v>-24452.409189999998</v>
      </c>
      <c r="AB24" s="119">
        <v>-19146.198807710774</v>
      </c>
      <c r="AC24" s="119">
        <v>22528.20089103988</v>
      </c>
      <c r="AD24" s="119">
        <v>5653.4560232543072</v>
      </c>
      <c r="AE24" s="119">
        <v>-4106.8311731834401</v>
      </c>
      <c r="AF24" s="119">
        <v>-26013.327876716561</v>
      </c>
      <c r="AG24" s="119">
        <v>-24032.975150177004</v>
      </c>
      <c r="AH24" s="119">
        <v>8641.0851865409986</v>
      </c>
      <c r="AI24" s="119">
        <v>-35871.077234665194</v>
      </c>
      <c r="AJ24" s="119">
        <v>-37377.476803834812</v>
      </c>
      <c r="AK24" s="119">
        <v>-37923.403971499989</v>
      </c>
      <c r="AL24" s="119">
        <v>-26777.694840000029</v>
      </c>
      <c r="AM24" s="119">
        <v>-59196.916450000004</v>
      </c>
      <c r="AN24" s="119">
        <v>-48472</v>
      </c>
      <c r="AO24" s="119">
        <v>-22626.142560000022</v>
      </c>
      <c r="AP24" s="119">
        <v>-38301.404198585748</v>
      </c>
      <c r="AQ24" s="119">
        <v>-23937.118580887996</v>
      </c>
      <c r="AR24" s="119">
        <v>-20963.273399112011</v>
      </c>
      <c r="AS24" s="119">
        <v>-3468</v>
      </c>
      <c r="AT24" s="119">
        <v>10636.899359999899</v>
      </c>
      <c r="AU24" s="119">
        <v>-12407</v>
      </c>
      <c r="AV24" s="119"/>
      <c r="AW24" s="119">
        <v>-72506.646659824008</v>
      </c>
      <c r="AX24" s="119">
        <v>-15416.951083416589</v>
      </c>
      <c r="AY24" s="119">
        <v>-45512.049013536009</v>
      </c>
      <c r="AZ24" s="119">
        <v>-137949.65285000001</v>
      </c>
      <c r="BA24" s="119">
        <v>-168597.15063858576</v>
      </c>
      <c r="BB24" s="378">
        <v>-37731.46579000006</v>
      </c>
    </row>
    <row r="25" spans="2:54" ht="15.5">
      <c r="B25" s="131" t="str">
        <f>Macro!H26</f>
        <v>Lucro Líquido</v>
      </c>
      <c r="C25" s="121">
        <v>13913.377726766839</v>
      </c>
      <c r="D25" s="121">
        <v>14051.864229220513</v>
      </c>
      <c r="E25" s="121">
        <v>16597.961308717651</v>
      </c>
      <c r="F25" s="121">
        <v>7899.692161751449</v>
      </c>
      <c r="G25" s="121">
        <v>11679.973221293916</v>
      </c>
      <c r="H25" s="121">
        <v>19146.197521075246</v>
      </c>
      <c r="I25" s="121">
        <v>22550.983627630823</v>
      </c>
      <c r="J25" s="121">
        <v>11099.604613489881</v>
      </c>
      <c r="K25" s="121">
        <v>9908.5800306835372</v>
      </c>
      <c r="L25" s="121">
        <v>27907.92151525704</v>
      </c>
      <c r="M25" s="121">
        <v>15863.327136716511</v>
      </c>
      <c r="N25" s="121">
        <v>10480.50736928287</v>
      </c>
      <c r="O25" s="121">
        <v>44562.838844696045</v>
      </c>
      <c r="P25" s="121">
        <v>17159.997990288313</v>
      </c>
      <c r="Q25" s="121">
        <v>9239.3143747856739</v>
      </c>
      <c r="R25" s="121">
        <v>17598.938903674916</v>
      </c>
      <c r="S25" s="121">
        <v>-2516.8348306517937</v>
      </c>
      <c r="T25" s="121">
        <v>27967.033760651837</v>
      </c>
      <c r="U25" s="121">
        <v>12000.872529999846</v>
      </c>
      <c r="V25" s="121">
        <v>-4645.0116286471448</v>
      </c>
      <c r="W25" s="121">
        <v>-1259.6607299999559</v>
      </c>
      <c r="X25" s="121">
        <v>13129.390310678002</v>
      </c>
      <c r="Y25" s="121">
        <v>41733.026607381187</v>
      </c>
      <c r="Z25" s="121">
        <v>128443.19089209304</v>
      </c>
      <c r="AA25" s="121">
        <v>60451.586089400793</v>
      </c>
      <c r="AB25" s="121">
        <v>43589.44696738277</v>
      </c>
      <c r="AC25" s="121">
        <v>84549.259852066753</v>
      </c>
      <c r="AD25" s="121">
        <v>22031.88444218579</v>
      </c>
      <c r="AE25" s="121">
        <v>27878.931009014312</v>
      </c>
      <c r="AF25" s="121">
        <v>66805.555102618149</v>
      </c>
      <c r="AG25" s="121">
        <v>73326.328632987366</v>
      </c>
      <c r="AH25" s="121">
        <v>35317.901637586896</v>
      </c>
      <c r="AI25" s="121">
        <v>90449.177701093402</v>
      </c>
      <c r="AJ25" s="121">
        <v>98235.044726875756</v>
      </c>
      <c r="AK25" s="121">
        <v>106109.80827203143</v>
      </c>
      <c r="AL25" s="121">
        <v>93939.124370000543</v>
      </c>
      <c r="AM25" s="121">
        <v>109146.82568000007</v>
      </c>
      <c r="AN25" s="121">
        <v>41391</v>
      </c>
      <c r="AO25" s="121">
        <v>89038.983419953758</v>
      </c>
      <c r="AP25" s="121">
        <v>135127.1020161896</v>
      </c>
      <c r="AQ25" s="121">
        <v>69972.027084717658</v>
      </c>
      <c r="AR25" s="121">
        <v>49726.650313472164</v>
      </c>
      <c r="AS25" s="121">
        <v>107550.83607989573</v>
      </c>
      <c r="AT25" s="121">
        <v>55916.408043209107</v>
      </c>
      <c r="AU25" s="121">
        <v>44116.084520000499</v>
      </c>
      <c r="AV25" s="115"/>
      <c r="AW25" s="121">
        <v>182045.94708015228</v>
      </c>
      <c r="AX25" s="121">
        <v>210622.17735103611</v>
      </c>
      <c r="AY25" s="121">
        <v>203328.71638220671</v>
      </c>
      <c r="AZ25" s="121">
        <v>388733.15507000108</v>
      </c>
      <c r="BA25" s="121">
        <v>374703.19402614352</v>
      </c>
      <c r="BB25" s="380">
        <v>283165.92152129463</v>
      </c>
    </row>
    <row r="26" spans="2:54">
      <c r="B26" s="87"/>
      <c r="P26" s="87"/>
      <c r="T26" s="87"/>
    </row>
    <row r="27" spans="2:54" ht="41.5" customHeight="1">
      <c r="B27" s="497" t="str">
        <f>Macro!D64</f>
        <v>*Lucro Líquido considera a soma de Atribuído a Sócios da Empresa Controladora e Sócios Não Controladores</v>
      </c>
    </row>
    <row r="28" spans="2:54" ht="98.5" customHeight="1">
      <c r="B28" s="498" t="str">
        <f>Macro!B65</f>
        <v>**Em virtude de uma redistribuição de valores entre as categorias de Reposição e Montadora, ocorreu uma atualização dos dados referente ao Mercado Interno divulgado para o 1º Trimestre de 2026 (1T26). Os valores anteriormente comunicados ao mercado foram revisados para refletir a alocação correta entre os segmentos, sem impacto no total consolidado do período.</v>
      </c>
    </row>
  </sheetData>
  <sheetProtection formatCells="0" formatColumns="0" formatRows="0" insertColumns="0" insertRows="0" insertHyperlinks="0" deleteColumns="0" deleteRows="0" sort="0" autoFilter="0" pivotTables="0"/>
  <dataConsolidate/>
  <mergeCells count="3">
    <mergeCell ref="V1:AJ1"/>
    <mergeCell ref="P1:Q1"/>
    <mergeCell ref="BA1:BB1"/>
  </mergeCells>
  <phoneticPr fontId="85"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G70"/>
  <sheetViews>
    <sheetView showGridLines="0" zoomScale="85" zoomScaleNormal="85" workbookViewId="0">
      <pane xSplit="2" topLeftCell="AD1" activePane="topRight" state="frozen"/>
      <selection activeCell="B13" sqref="B13"/>
      <selection pane="topRight" activeCell="AU7" sqref="AU7"/>
    </sheetView>
  </sheetViews>
  <sheetFormatPr defaultRowHeight="14.5" outlineLevelCol="1"/>
  <cols>
    <col min="1" max="1" width="2.81640625" customWidth="1"/>
    <col min="2" max="2" width="36" customWidth="1"/>
    <col min="3" max="40" width="14.26953125" hidden="1" customWidth="1" outlineLevel="1"/>
    <col min="41" max="46" width="14.453125" hidden="1" customWidth="1" outlineLevel="1"/>
    <col min="47" max="47" width="14.453125" customWidth="1" collapsed="1"/>
    <col min="48" max="48" width="5" style="2" customWidth="1"/>
    <col min="49" max="52" width="14.26953125" hidden="1" customWidth="1"/>
    <col min="53" max="58" width="14.26953125" customWidth="1"/>
    <col min="59" max="59" width="14.453125" customWidth="1"/>
  </cols>
  <sheetData>
    <row r="1" spans="2:59" ht="35.25" customHeight="1">
      <c r="F1" s="324"/>
      <c r="P1" s="470"/>
      <c r="Q1" s="470"/>
      <c r="R1" s="472"/>
      <c r="S1" s="472"/>
      <c r="T1" s="470" t="str">
        <f>Macro!H37</f>
        <v>Valores em R$ mil</v>
      </c>
      <c r="U1" s="470"/>
      <c r="V1" s="472"/>
      <c r="W1" s="472"/>
      <c r="AM1" s="113"/>
      <c r="AN1" s="113"/>
      <c r="AO1" s="113"/>
      <c r="AP1" s="113"/>
      <c r="AQ1" s="113"/>
      <c r="AR1" s="113"/>
      <c r="AS1" s="113"/>
      <c r="AT1" s="113"/>
      <c r="AU1" s="113"/>
      <c r="AW1" s="114"/>
      <c r="AX1" s="114"/>
      <c r="AY1" s="114"/>
      <c r="AZ1" s="114"/>
      <c r="BA1" s="114"/>
    </row>
    <row r="2" spans="2:59" ht="16" thickBot="1">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
        <v>13</v>
      </c>
      <c r="AR2" s="122" t="s">
        <v>14</v>
      </c>
      <c r="AS2" s="122" t="s">
        <v>15</v>
      </c>
      <c r="AT2" s="122" t="s">
        <v>16</v>
      </c>
      <c r="AU2" s="122" t="s">
        <v>756</v>
      </c>
      <c r="AV2" s="101"/>
      <c r="AW2" s="122">
        <v>2015</v>
      </c>
      <c r="AX2" s="122">
        <f>Macro!K16</f>
        <v>2016</v>
      </c>
      <c r="AY2" s="122">
        <f>Macro!L16</f>
        <v>2017</v>
      </c>
      <c r="AZ2" s="122">
        <f>Macro!M16</f>
        <v>2018</v>
      </c>
      <c r="BA2" s="122">
        <f>Macro!N16</f>
        <v>2019</v>
      </c>
      <c r="BB2" s="122">
        <f>Macro!O16</f>
        <v>2020</v>
      </c>
      <c r="BC2" s="122">
        <f>Macro!P16</f>
        <v>2021</v>
      </c>
      <c r="BD2" s="122">
        <f>Macro!Q16</f>
        <v>2022</v>
      </c>
      <c r="BE2" s="122">
        <f>Macro!R16</f>
        <v>2023</v>
      </c>
      <c r="BF2" s="122">
        <f>Macro!S16</f>
        <v>2024</v>
      </c>
      <c r="BG2" s="122">
        <f>Macro!T16</f>
        <v>2025</v>
      </c>
    </row>
    <row r="3" spans="2:59" ht="15" customHeight="1">
      <c r="B3" s="132" t="str">
        <f>Macro!D4</f>
        <v>Ativo Total</v>
      </c>
      <c r="C3" s="133">
        <v>977555.49191999983</v>
      </c>
      <c r="D3" s="133">
        <v>943327.7155457756</v>
      </c>
      <c r="E3" s="133">
        <v>1036522.210374795</v>
      </c>
      <c r="F3" s="133">
        <v>970959</v>
      </c>
      <c r="G3" s="133">
        <v>914778.17990419432</v>
      </c>
      <c r="H3" s="133">
        <v>1180434.3643289963</v>
      </c>
      <c r="I3" s="133">
        <v>1206001.4445807091</v>
      </c>
      <c r="J3" s="133">
        <v>1202303.8215842175</v>
      </c>
      <c r="K3" s="133">
        <v>1213971.0018817021</v>
      </c>
      <c r="L3" s="133">
        <v>1258214.8254051148</v>
      </c>
      <c r="M3" s="133">
        <v>1213007.6014220582</v>
      </c>
      <c r="N3" s="133">
        <v>1356464.8468128715</v>
      </c>
      <c r="O3" s="133">
        <v>1304757.2360751075</v>
      </c>
      <c r="P3" s="133">
        <v>1355684.9920000001</v>
      </c>
      <c r="Q3" s="133">
        <v>1446360.064</v>
      </c>
      <c r="R3" s="133">
        <v>1527213.0560000001</v>
      </c>
      <c r="S3" s="133">
        <v>1529172.9920000001</v>
      </c>
      <c r="T3" s="133">
        <v>1534051.9680000001</v>
      </c>
      <c r="U3" s="133">
        <v>1630720</v>
      </c>
      <c r="V3" s="133">
        <v>1620024.064</v>
      </c>
      <c r="W3" s="133">
        <v>1662551.04</v>
      </c>
      <c r="X3" s="133">
        <v>1980974.976</v>
      </c>
      <c r="Y3" s="133">
        <v>2759113.9840000002</v>
      </c>
      <c r="Z3" s="133">
        <v>2888551.9360000002</v>
      </c>
      <c r="AA3" s="133">
        <v>2956705.0240000002</v>
      </c>
      <c r="AB3" s="133">
        <v>2780722.9440000001</v>
      </c>
      <c r="AC3" s="133">
        <v>3103602.9440000001</v>
      </c>
      <c r="AD3" s="133">
        <v>3082318.08</v>
      </c>
      <c r="AE3" s="133">
        <v>2975362.048</v>
      </c>
      <c r="AF3" s="133">
        <v>3719951.8928298634</v>
      </c>
      <c r="AG3" s="133">
        <v>3753696</v>
      </c>
      <c r="AH3" s="133">
        <v>3765876.0416447199</v>
      </c>
      <c r="AI3" s="133">
        <v>3864458.9681878164</v>
      </c>
      <c r="AJ3" s="133">
        <v>3893066.2330403603</v>
      </c>
      <c r="AK3" s="133">
        <v>3946530</v>
      </c>
      <c r="AL3" s="133">
        <v>3911999</v>
      </c>
      <c r="AM3" s="133">
        <v>4164426</v>
      </c>
      <c r="AN3" s="133">
        <v>4477997</v>
      </c>
      <c r="AO3" s="145">
        <v>4430601</v>
      </c>
      <c r="AP3" s="134">
        <v>4869614</v>
      </c>
      <c r="AQ3" s="425">
        <v>6735299</v>
      </c>
      <c r="AR3" s="134">
        <v>6637145.6708081532</v>
      </c>
      <c r="AS3" s="134">
        <v>6892506</v>
      </c>
      <c r="AT3" s="134">
        <v>7222660</v>
      </c>
      <c r="AU3" s="134">
        <v>6974021</v>
      </c>
      <c r="AV3" s="134"/>
      <c r="AW3" s="134">
        <v>970959</v>
      </c>
      <c r="AX3" s="134">
        <v>1202303.8215842175</v>
      </c>
      <c r="AY3" s="134">
        <v>1356464.8468128715</v>
      </c>
      <c r="AZ3" s="134">
        <v>1527213.0560000001</v>
      </c>
      <c r="BA3" s="134">
        <v>1620024.064</v>
      </c>
      <c r="BB3" s="134">
        <v>2888551.9360000002</v>
      </c>
      <c r="BC3" s="134">
        <v>3082318.08</v>
      </c>
      <c r="BD3" s="134">
        <v>3765876.0416447199</v>
      </c>
      <c r="BE3" s="134">
        <v>3911999</v>
      </c>
      <c r="BF3" s="134">
        <v>4869614</v>
      </c>
      <c r="BG3" s="134">
        <v>7222660</v>
      </c>
    </row>
    <row r="4" spans="2:59" ht="15" customHeight="1">
      <c r="B4" s="135" t="str">
        <f>Macro!D5</f>
        <v>Ativo Circulante</v>
      </c>
      <c r="C4" s="133">
        <v>536870.83263999992</v>
      </c>
      <c r="D4" s="133">
        <v>514102.96894577594</v>
      </c>
      <c r="E4" s="133">
        <v>589116.73132479505</v>
      </c>
      <c r="F4" s="133">
        <v>512511.79712695908</v>
      </c>
      <c r="G4" s="133">
        <v>474408.75992419414</v>
      </c>
      <c r="H4" s="133">
        <v>759416.44721899601</v>
      </c>
      <c r="I4" s="133">
        <v>789449.83049070893</v>
      </c>
      <c r="J4" s="133">
        <v>796359.01534421765</v>
      </c>
      <c r="K4" s="133">
        <v>817825.99014640995</v>
      </c>
      <c r="L4" s="133">
        <v>862015.48962409375</v>
      </c>
      <c r="M4" s="133">
        <v>819671.7927020581</v>
      </c>
      <c r="N4" s="133">
        <v>864780.65416531486</v>
      </c>
      <c r="O4" s="133">
        <v>753539.07945671887</v>
      </c>
      <c r="P4" s="133">
        <v>790204.03200000001</v>
      </c>
      <c r="Q4" s="133">
        <v>870169.98400000005</v>
      </c>
      <c r="R4" s="133">
        <v>782108.99199999997</v>
      </c>
      <c r="S4" s="133">
        <v>711889.02399999998</v>
      </c>
      <c r="T4" s="133">
        <v>685459.00800000003</v>
      </c>
      <c r="U4" s="133">
        <v>761273.98400000005</v>
      </c>
      <c r="V4" s="133">
        <v>730260.99199999997</v>
      </c>
      <c r="W4" s="133">
        <v>723852.03200000001</v>
      </c>
      <c r="X4" s="133">
        <v>1016569.9840000001</v>
      </c>
      <c r="Y4" s="133">
        <v>1298550.0160000001</v>
      </c>
      <c r="Z4" s="133">
        <v>1446974.976</v>
      </c>
      <c r="AA4" s="133">
        <v>1487844.9920000001</v>
      </c>
      <c r="AB4" s="133">
        <v>1358407.936</v>
      </c>
      <c r="AC4" s="133">
        <v>1615534.976</v>
      </c>
      <c r="AD4" s="133">
        <v>1611991.04</v>
      </c>
      <c r="AE4" s="133">
        <v>1559182.976</v>
      </c>
      <c r="AF4" s="133">
        <v>2296163.4044798636</v>
      </c>
      <c r="AG4" s="133">
        <v>2317685</v>
      </c>
      <c r="AH4" s="133">
        <v>2289336.0412278892</v>
      </c>
      <c r="AI4" s="133">
        <v>2259105.0266709458</v>
      </c>
      <c r="AJ4" s="133">
        <v>2310073.4226746098</v>
      </c>
      <c r="AK4" s="133">
        <v>2365256</v>
      </c>
      <c r="AL4" s="133">
        <v>2372623</v>
      </c>
      <c r="AM4" s="134">
        <v>2540144</v>
      </c>
      <c r="AN4" s="134">
        <v>2818426</v>
      </c>
      <c r="AO4" s="134">
        <v>2760523</v>
      </c>
      <c r="AP4" s="134">
        <v>3078097</v>
      </c>
      <c r="AQ4" s="134">
        <v>3284206</v>
      </c>
      <c r="AR4" s="134">
        <v>3172894.2799881524</v>
      </c>
      <c r="AS4" s="134">
        <v>3374197.4836461311</v>
      </c>
      <c r="AT4" s="134">
        <v>3418527</v>
      </c>
      <c r="AU4" s="134">
        <f>SUM(AU5:AU10)</f>
        <v>3354185</v>
      </c>
      <c r="AV4" s="134"/>
      <c r="AW4" s="134">
        <v>512511.79712695908</v>
      </c>
      <c r="AX4" s="134">
        <v>796359.01534421765</v>
      </c>
      <c r="AY4" s="134">
        <v>864780.65416531486</v>
      </c>
      <c r="AZ4" s="134">
        <v>782108.99199999997</v>
      </c>
      <c r="BA4" s="134">
        <v>730260.99199999997</v>
      </c>
      <c r="BB4" s="134">
        <v>1446974.976</v>
      </c>
      <c r="BC4" s="134">
        <v>1611991.04</v>
      </c>
      <c r="BD4" s="134">
        <v>2289336.0412278892</v>
      </c>
      <c r="BE4" s="134">
        <v>2372623</v>
      </c>
      <c r="BF4" s="134">
        <v>3078097</v>
      </c>
      <c r="BG4" s="134">
        <v>3418527</v>
      </c>
    </row>
    <row r="5" spans="2:59" ht="14.15" customHeight="1">
      <c r="B5" s="136" t="str">
        <f>Macro!D6</f>
        <v>Caixa e Equivalentes de Caixa</v>
      </c>
      <c r="C5" s="138">
        <v>172546.15563999998</v>
      </c>
      <c r="D5" s="138">
        <v>142180.28814999998</v>
      </c>
      <c r="E5" s="138">
        <v>199105.47551999998</v>
      </c>
      <c r="F5" s="138">
        <v>161895.20914999998</v>
      </c>
      <c r="G5" s="138">
        <v>146579.58149385499</v>
      </c>
      <c r="H5" s="138">
        <v>187222.96119</v>
      </c>
      <c r="I5" s="138">
        <v>241974.35952999999</v>
      </c>
      <c r="J5" s="138">
        <v>256244.22227999999</v>
      </c>
      <c r="K5" s="138">
        <v>252790.98959832496</v>
      </c>
      <c r="L5" s="138">
        <v>321055.1037101309</v>
      </c>
      <c r="M5" s="138">
        <v>245722.04364377999</v>
      </c>
      <c r="N5" s="138">
        <v>237773.13716370499</v>
      </c>
      <c r="O5" s="138">
        <v>112808.89313</v>
      </c>
      <c r="P5" s="137">
        <v>310182.016</v>
      </c>
      <c r="Q5" s="138">
        <v>352684.99200000003</v>
      </c>
      <c r="R5" s="138">
        <v>224720</v>
      </c>
      <c r="S5" s="138">
        <v>170438</v>
      </c>
      <c r="T5" s="137">
        <v>121106</v>
      </c>
      <c r="U5" s="138">
        <v>175088</v>
      </c>
      <c r="V5" s="138">
        <v>178391.008</v>
      </c>
      <c r="W5" s="138">
        <v>121463</v>
      </c>
      <c r="X5" s="138">
        <v>412385.984</v>
      </c>
      <c r="Y5" s="138">
        <v>393267.00799999997</v>
      </c>
      <c r="Z5" s="138">
        <v>443243.00799999997</v>
      </c>
      <c r="AA5" s="138">
        <v>362992</v>
      </c>
      <c r="AB5" s="138">
        <v>259787.008</v>
      </c>
      <c r="AC5" s="138">
        <v>349748</v>
      </c>
      <c r="AD5" s="138">
        <v>363599.00799999997</v>
      </c>
      <c r="AE5" s="138">
        <v>308612.99200000003</v>
      </c>
      <c r="AF5" s="138">
        <v>676163.75085999991</v>
      </c>
      <c r="AG5" s="138">
        <v>419560</v>
      </c>
      <c r="AH5" s="138">
        <v>567855.15001972695</v>
      </c>
      <c r="AI5" s="138">
        <v>553319.32554889983</v>
      </c>
      <c r="AJ5" s="138">
        <v>811749</v>
      </c>
      <c r="AK5" s="138">
        <v>796420</v>
      </c>
      <c r="AL5" s="138">
        <v>1050412</v>
      </c>
      <c r="AM5" s="139">
        <v>1073105</v>
      </c>
      <c r="AN5" s="139">
        <v>1228664</v>
      </c>
      <c r="AO5" s="139">
        <v>814922</v>
      </c>
      <c r="AP5" s="139">
        <v>844881</v>
      </c>
      <c r="AQ5" s="139">
        <v>713069</v>
      </c>
      <c r="AR5" s="139">
        <v>729380.63813000009</v>
      </c>
      <c r="AS5" s="139">
        <v>974991.00899999996</v>
      </c>
      <c r="AT5" s="139">
        <v>1316248</v>
      </c>
      <c r="AU5" s="139">
        <v>1221993</v>
      </c>
      <c r="AV5" s="139"/>
      <c r="AW5" s="139">
        <v>161895.20914999998</v>
      </c>
      <c r="AX5" s="139">
        <v>256244.22227999999</v>
      </c>
      <c r="AY5" s="139">
        <v>237773.13716370499</v>
      </c>
      <c r="AZ5" s="139">
        <v>224720</v>
      </c>
      <c r="BA5" s="139">
        <v>178391.008</v>
      </c>
      <c r="BB5" s="139">
        <v>443243.00799999997</v>
      </c>
      <c r="BC5" s="139">
        <v>363599.00799999997</v>
      </c>
      <c r="BD5" s="139">
        <v>567855.15001972695</v>
      </c>
      <c r="BE5" s="139">
        <v>1050412</v>
      </c>
      <c r="BF5" s="139">
        <v>844881</v>
      </c>
      <c r="BG5" s="139">
        <v>1316248</v>
      </c>
    </row>
    <row r="6" spans="2:59" ht="15" customHeight="1">
      <c r="B6" s="136" t="str">
        <f>Macro!D7</f>
        <v>Aplicações Financeiras</v>
      </c>
      <c r="C6" s="138">
        <v>68903</v>
      </c>
      <c r="D6" s="138">
        <v>87329</v>
      </c>
      <c r="E6" s="138">
        <v>64773</v>
      </c>
      <c r="F6" s="138">
        <v>55008</v>
      </c>
      <c r="G6" s="138">
        <v>55706</v>
      </c>
      <c r="H6" s="138">
        <v>317007</v>
      </c>
      <c r="I6" s="138">
        <v>276461</v>
      </c>
      <c r="J6" s="138">
        <v>274181</v>
      </c>
      <c r="K6" s="138">
        <v>283401</v>
      </c>
      <c r="L6" s="138">
        <v>238961</v>
      </c>
      <c r="M6" s="138">
        <v>240473</v>
      </c>
      <c r="N6" s="138">
        <v>241473</v>
      </c>
      <c r="O6" s="138">
        <v>181991</v>
      </c>
      <c r="P6" s="137">
        <v>5691</v>
      </c>
      <c r="Q6" s="138">
        <v>26079</v>
      </c>
      <c r="R6" s="138">
        <v>5871</v>
      </c>
      <c r="S6" s="138">
        <v>534</v>
      </c>
      <c r="T6" s="137">
        <v>543</v>
      </c>
      <c r="U6" s="138">
        <v>55320</v>
      </c>
      <c r="V6" s="138">
        <v>35072</v>
      </c>
      <c r="W6" s="138">
        <v>22566</v>
      </c>
      <c r="X6" s="138">
        <v>18533</v>
      </c>
      <c r="Y6" s="138">
        <v>19567</v>
      </c>
      <c r="Z6" s="138">
        <v>19637</v>
      </c>
      <c r="AA6" s="138">
        <v>19721</v>
      </c>
      <c r="AB6" s="138">
        <v>19868</v>
      </c>
      <c r="AC6" s="138">
        <v>57</v>
      </c>
      <c r="AD6" s="138">
        <v>59</v>
      </c>
      <c r="AE6" s="138">
        <v>49</v>
      </c>
      <c r="AF6" s="138">
        <v>328601.93323000002</v>
      </c>
      <c r="AG6" s="138">
        <v>597234</v>
      </c>
      <c r="AH6" s="138">
        <v>494133.08752</v>
      </c>
      <c r="AI6" s="138">
        <v>402515</v>
      </c>
      <c r="AJ6" s="138">
        <v>205926</v>
      </c>
      <c r="AK6" s="138">
        <v>212931</v>
      </c>
      <c r="AL6" s="138">
        <v>52</v>
      </c>
      <c r="AM6" s="139">
        <v>169245</v>
      </c>
      <c r="AN6" s="139">
        <v>161594</v>
      </c>
      <c r="AO6" s="139">
        <v>17085</v>
      </c>
      <c r="AP6" s="139">
        <v>13993</v>
      </c>
      <c r="AQ6" s="139">
        <v>7532</v>
      </c>
      <c r="AR6" s="139">
        <v>20781</v>
      </c>
      <c r="AS6" s="139">
        <v>20277</v>
      </c>
      <c r="AT6" s="139">
        <v>13869</v>
      </c>
      <c r="AU6" s="139">
        <v>7209</v>
      </c>
      <c r="AV6" s="139"/>
      <c r="AW6" s="139">
        <v>55008</v>
      </c>
      <c r="AX6" s="139">
        <v>274181</v>
      </c>
      <c r="AY6" s="139">
        <v>241473</v>
      </c>
      <c r="AZ6" s="139">
        <v>5871</v>
      </c>
      <c r="BA6" s="139">
        <v>35072</v>
      </c>
      <c r="BB6" s="139">
        <v>19637</v>
      </c>
      <c r="BC6" s="139">
        <v>59</v>
      </c>
      <c r="BD6" s="139">
        <v>494133.08752</v>
      </c>
      <c r="BE6" s="139">
        <v>52</v>
      </c>
      <c r="BF6" s="139">
        <v>13993</v>
      </c>
      <c r="BG6" s="139">
        <v>13869</v>
      </c>
    </row>
    <row r="7" spans="2:59" ht="15" customHeight="1">
      <c r="B7" s="136" t="str">
        <f>Macro!D8</f>
        <v>Contas a Receber</v>
      </c>
      <c r="C7" s="138">
        <v>90623.284919999976</v>
      </c>
      <c r="D7" s="138">
        <v>80157.654405776018</v>
      </c>
      <c r="E7" s="138">
        <v>88867.077584795014</v>
      </c>
      <c r="F7" s="138">
        <v>75506.882906959159</v>
      </c>
      <c r="G7" s="138">
        <v>59114.706330339133</v>
      </c>
      <c r="H7" s="138">
        <v>47820.151158995999</v>
      </c>
      <c r="I7" s="138">
        <v>57334.400500708987</v>
      </c>
      <c r="J7" s="138">
        <v>61449.443932817725</v>
      </c>
      <c r="K7" s="138">
        <v>77759.061347866926</v>
      </c>
      <c r="L7" s="138">
        <v>80018.418156382744</v>
      </c>
      <c r="M7" s="138">
        <v>66710.377258678171</v>
      </c>
      <c r="N7" s="138">
        <v>77793.266494476149</v>
      </c>
      <c r="O7" s="138">
        <v>113794.76866331897</v>
      </c>
      <c r="P7" s="137">
        <v>115831</v>
      </c>
      <c r="Q7" s="138">
        <v>105423</v>
      </c>
      <c r="R7" s="138">
        <v>124231</v>
      </c>
      <c r="S7" s="138">
        <v>147496.992</v>
      </c>
      <c r="T7" s="137">
        <v>141488</v>
      </c>
      <c r="U7" s="138">
        <v>114251</v>
      </c>
      <c r="V7" s="138">
        <v>142398</v>
      </c>
      <c r="W7" s="138">
        <v>167967.008</v>
      </c>
      <c r="X7" s="138">
        <v>152375.008</v>
      </c>
      <c r="Y7" s="138">
        <v>324777.984</v>
      </c>
      <c r="Z7" s="138">
        <v>309705.984</v>
      </c>
      <c r="AA7" s="138">
        <v>378676.99200000003</v>
      </c>
      <c r="AB7" s="138">
        <v>306759.00799999997</v>
      </c>
      <c r="AC7" s="138">
        <v>330684</v>
      </c>
      <c r="AD7" s="138">
        <v>296275.00799999997</v>
      </c>
      <c r="AE7" s="138">
        <v>336011.00799999997</v>
      </c>
      <c r="AF7" s="138">
        <v>370126.95751358505</v>
      </c>
      <c r="AG7" s="138">
        <v>367292</v>
      </c>
      <c r="AH7" s="138">
        <v>271678.09575124201</v>
      </c>
      <c r="AI7" s="138">
        <v>351816.84829736996</v>
      </c>
      <c r="AJ7" s="138">
        <v>359242.05212580285</v>
      </c>
      <c r="AK7" s="138">
        <v>443327</v>
      </c>
      <c r="AL7" s="138">
        <v>449791</v>
      </c>
      <c r="AM7" s="139">
        <v>369654</v>
      </c>
      <c r="AN7" s="139">
        <v>490299</v>
      </c>
      <c r="AO7" s="139">
        <v>436694</v>
      </c>
      <c r="AP7" s="139">
        <v>475497</v>
      </c>
      <c r="AQ7" s="139">
        <v>661514.01984572923</v>
      </c>
      <c r="AR7" s="139">
        <v>573027.44547055196</v>
      </c>
      <c r="AS7" s="139">
        <v>599610.71541478508</v>
      </c>
      <c r="AT7" s="139">
        <v>546566</v>
      </c>
      <c r="AU7" s="139">
        <v>632619</v>
      </c>
      <c r="AV7" s="139"/>
      <c r="AW7" s="139">
        <v>75506.882906959159</v>
      </c>
      <c r="AX7" s="139">
        <v>61449.443932817725</v>
      </c>
      <c r="AY7" s="139">
        <v>77793.266494476149</v>
      </c>
      <c r="AZ7" s="139">
        <v>124231</v>
      </c>
      <c r="BA7" s="139">
        <v>142398</v>
      </c>
      <c r="BB7" s="139">
        <v>309705.984</v>
      </c>
      <c r="BC7" s="139">
        <v>296275.00799999997</v>
      </c>
      <c r="BD7" s="139">
        <v>271678.09575124201</v>
      </c>
      <c r="BE7" s="139">
        <v>449791</v>
      </c>
      <c r="BF7" s="139">
        <v>475497</v>
      </c>
      <c r="BG7" s="139">
        <v>546566</v>
      </c>
    </row>
    <row r="8" spans="2:59" ht="15" customHeight="1">
      <c r="B8" s="136" t="str">
        <f>Macro!D9</f>
        <v>Estoques</v>
      </c>
      <c r="C8" s="138">
        <v>177947.27192000003</v>
      </c>
      <c r="D8" s="138">
        <v>175628.45477000001</v>
      </c>
      <c r="E8" s="138">
        <v>199328.76410000003</v>
      </c>
      <c r="F8" s="138">
        <v>187280.18100999997</v>
      </c>
      <c r="G8" s="138">
        <v>181943.62349999999</v>
      </c>
      <c r="H8" s="138">
        <v>177092.0111</v>
      </c>
      <c r="I8" s="138">
        <v>183631.64387</v>
      </c>
      <c r="J8" s="138">
        <v>172161.51526140003</v>
      </c>
      <c r="K8" s="138">
        <v>174116.42622384804</v>
      </c>
      <c r="L8" s="138">
        <v>182799.80682953203</v>
      </c>
      <c r="M8" s="138">
        <v>204511.83152959996</v>
      </c>
      <c r="N8" s="138">
        <v>256209.65682276618</v>
      </c>
      <c r="O8" s="138">
        <v>280146.44801339996</v>
      </c>
      <c r="P8" s="137">
        <v>307111.00799999997</v>
      </c>
      <c r="Q8" s="138">
        <v>340132.99200000003</v>
      </c>
      <c r="R8" s="138">
        <v>368280.99200000003</v>
      </c>
      <c r="S8" s="138">
        <v>342699.00799999997</v>
      </c>
      <c r="T8" s="137">
        <v>365660</v>
      </c>
      <c r="U8" s="138">
        <v>364681.984</v>
      </c>
      <c r="V8" s="138">
        <v>333272</v>
      </c>
      <c r="W8" s="138">
        <v>364028.99200000003</v>
      </c>
      <c r="X8" s="138">
        <v>377110.016</v>
      </c>
      <c r="Y8" s="138">
        <v>483292.99200000003</v>
      </c>
      <c r="Z8" s="138">
        <v>494103.00799999997</v>
      </c>
      <c r="AA8" s="138">
        <v>564931.96799999999</v>
      </c>
      <c r="AB8" s="138">
        <v>612843.00800000003</v>
      </c>
      <c r="AC8" s="138">
        <v>783393.98400000005</v>
      </c>
      <c r="AD8" s="138">
        <v>825225.98400000005</v>
      </c>
      <c r="AE8" s="138">
        <v>794675.00800000003</v>
      </c>
      <c r="AF8" s="138">
        <v>786052.16364627844</v>
      </c>
      <c r="AG8" s="138">
        <v>853035</v>
      </c>
      <c r="AH8" s="138">
        <v>857666.50846661546</v>
      </c>
      <c r="AI8" s="138">
        <v>852258.78055080178</v>
      </c>
      <c r="AJ8" s="138">
        <v>829940.8984273111</v>
      </c>
      <c r="AK8" s="138">
        <v>836303</v>
      </c>
      <c r="AL8" s="138">
        <v>783465</v>
      </c>
      <c r="AM8" s="139">
        <v>833332</v>
      </c>
      <c r="AN8" s="139">
        <v>844865</v>
      </c>
      <c r="AO8" s="139">
        <v>879407</v>
      </c>
      <c r="AP8" s="139">
        <v>1054752</v>
      </c>
      <c r="AQ8" s="139">
        <v>1676344</v>
      </c>
      <c r="AR8" s="139">
        <v>1661719.5402176001</v>
      </c>
      <c r="AS8" s="139">
        <v>1584068.2600213459</v>
      </c>
      <c r="AT8" s="139">
        <v>1443447</v>
      </c>
      <c r="AU8" s="139">
        <v>1391626</v>
      </c>
      <c r="AV8" s="139"/>
      <c r="AW8" s="139">
        <v>187280.18100999997</v>
      </c>
      <c r="AX8" s="139">
        <v>172161.51526140003</v>
      </c>
      <c r="AY8" s="139">
        <v>256209.65682276618</v>
      </c>
      <c r="AZ8" s="139">
        <v>368280.99200000003</v>
      </c>
      <c r="BA8" s="139">
        <v>333272</v>
      </c>
      <c r="BB8" s="139">
        <v>494103.00799999997</v>
      </c>
      <c r="BC8" s="139">
        <v>825225.98400000005</v>
      </c>
      <c r="BD8" s="139">
        <v>857666.50846661546</v>
      </c>
      <c r="BE8" s="139">
        <v>783465</v>
      </c>
      <c r="BF8" s="139">
        <v>1054752</v>
      </c>
      <c r="BG8" s="150">
        <v>1443447</v>
      </c>
    </row>
    <row r="9" spans="2:59" ht="15" customHeight="1">
      <c r="B9" s="136" t="str">
        <f>Macro!D11</f>
        <v>Tributos a Recuperar</v>
      </c>
      <c r="C9" s="138">
        <v>18148.087629999998</v>
      </c>
      <c r="D9" s="138">
        <v>16749.65727</v>
      </c>
      <c r="E9" s="138">
        <v>23068.148580000001</v>
      </c>
      <c r="F9" s="138">
        <v>16732.415790000003</v>
      </c>
      <c r="G9" s="138">
        <v>16157.473120000001</v>
      </c>
      <c r="H9" s="138">
        <v>17089.721490000004</v>
      </c>
      <c r="I9" s="138">
        <v>14683.165899999998</v>
      </c>
      <c r="J9" s="138">
        <v>18646.693619999998</v>
      </c>
      <c r="K9" s="138">
        <v>16181.826019978998</v>
      </c>
      <c r="L9" s="138">
        <v>23408.821237537999</v>
      </c>
      <c r="M9" s="138">
        <v>16733.427729999999</v>
      </c>
      <c r="N9" s="138">
        <v>38557.678303995002</v>
      </c>
      <c r="O9" s="138">
        <v>51003.68155999999</v>
      </c>
      <c r="P9" s="137">
        <v>51389</v>
      </c>
      <c r="Q9" s="138">
        <v>45850</v>
      </c>
      <c r="R9" s="138">
        <v>59006</v>
      </c>
      <c r="S9" s="138">
        <v>50721</v>
      </c>
      <c r="T9" s="137">
        <v>56662</v>
      </c>
      <c r="U9" s="138">
        <v>51933</v>
      </c>
      <c r="V9" s="138">
        <v>41128</v>
      </c>
      <c r="W9" s="138">
        <v>47827</v>
      </c>
      <c r="X9" s="138">
        <v>56166</v>
      </c>
      <c r="Y9" s="138">
        <v>66073</v>
      </c>
      <c r="Z9" s="138">
        <v>171970</v>
      </c>
      <c r="AA9" s="138">
        <v>152088</v>
      </c>
      <c r="AB9" s="138">
        <v>131883</v>
      </c>
      <c r="AC9" s="138">
        <v>119529</v>
      </c>
      <c r="AD9" s="138">
        <v>123454</v>
      </c>
      <c r="AE9" s="138">
        <v>112188</v>
      </c>
      <c r="AF9" s="138">
        <v>92989.462399999989</v>
      </c>
      <c r="AG9" s="138">
        <v>79188</v>
      </c>
      <c r="AH9" s="138">
        <v>68012.155584547014</v>
      </c>
      <c r="AI9" s="138">
        <v>65483.777769565</v>
      </c>
      <c r="AJ9" s="138">
        <v>72253.217775405006</v>
      </c>
      <c r="AK9" s="138">
        <v>76275</v>
      </c>
      <c r="AL9" s="138">
        <v>88903</v>
      </c>
      <c r="AM9" s="139">
        <v>94808</v>
      </c>
      <c r="AN9" s="139">
        <v>92722</v>
      </c>
      <c r="AO9" s="139">
        <v>126386</v>
      </c>
      <c r="AP9" s="139">
        <v>143381</v>
      </c>
      <c r="AQ9" s="139">
        <v>157745</v>
      </c>
      <c r="AR9" s="139">
        <v>122386.12799000001</v>
      </c>
      <c r="AS9" s="139">
        <v>124195.16405999998</v>
      </c>
      <c r="AT9" s="139">
        <v>98308</v>
      </c>
      <c r="AU9" s="139">
        <v>100738</v>
      </c>
      <c r="AV9" s="139"/>
      <c r="AW9" s="139">
        <v>16732.415790000003</v>
      </c>
      <c r="AX9" s="139">
        <v>18646.693619999998</v>
      </c>
      <c r="AY9" s="139">
        <v>38557.678303995002</v>
      </c>
      <c r="AZ9" s="139">
        <v>59006</v>
      </c>
      <c r="BA9" s="139">
        <v>41128</v>
      </c>
      <c r="BB9" s="139">
        <v>171970</v>
      </c>
      <c r="BC9" s="139">
        <v>123454</v>
      </c>
      <c r="BD9" s="139">
        <v>68012.155584547014</v>
      </c>
      <c r="BE9" s="139">
        <v>88903</v>
      </c>
      <c r="BF9" s="139">
        <v>143381</v>
      </c>
      <c r="BG9" s="139">
        <v>98308</v>
      </c>
    </row>
    <row r="10" spans="2:59" ht="15" customHeight="1">
      <c r="B10" s="136" t="str">
        <f>Macro!D13</f>
        <v>Outros Ativos Circulantes</v>
      </c>
      <c r="C10" s="138">
        <v>8703.2472400000006</v>
      </c>
      <c r="D10" s="138">
        <v>12058.065859999999</v>
      </c>
      <c r="E10" s="138">
        <v>13974.357790000002</v>
      </c>
      <c r="F10" s="138">
        <v>16089.108269999935</v>
      </c>
      <c r="G10" s="138">
        <v>14907.64688</v>
      </c>
      <c r="H10" s="138">
        <v>13184.95304</v>
      </c>
      <c r="I10" s="138">
        <v>15365.58762</v>
      </c>
      <c r="J10" s="138">
        <v>13675.68952</v>
      </c>
      <c r="K10" s="138">
        <v>13576.467436391002</v>
      </c>
      <c r="L10" s="138">
        <v>15772.188570509999</v>
      </c>
      <c r="M10" s="138">
        <v>15521.533740000001</v>
      </c>
      <c r="N10" s="138">
        <v>12974.088355272501</v>
      </c>
      <c r="O10" s="138">
        <v>13794.25172</v>
      </c>
      <c r="P10" s="137">
        <v>0</v>
      </c>
      <c r="Q10" s="138">
        <v>0</v>
      </c>
      <c r="R10" s="138">
        <v>0</v>
      </c>
      <c r="S10" s="138">
        <v>0</v>
      </c>
      <c r="T10" s="137">
        <v>0</v>
      </c>
      <c r="U10" s="138">
        <v>0</v>
      </c>
      <c r="V10" s="138">
        <v>0</v>
      </c>
      <c r="W10" s="138">
        <v>0</v>
      </c>
      <c r="X10" s="138">
        <v>0</v>
      </c>
      <c r="Y10" s="138">
        <v>11572</v>
      </c>
      <c r="Z10" s="138">
        <v>8316</v>
      </c>
      <c r="AA10" s="138">
        <v>9435</v>
      </c>
      <c r="AB10" s="138">
        <v>27268</v>
      </c>
      <c r="AC10" s="138">
        <v>32123</v>
      </c>
      <c r="AD10" s="138">
        <v>3378</v>
      </c>
      <c r="AE10" s="138">
        <v>7647</v>
      </c>
      <c r="AF10" s="138">
        <v>42229.136830000003</v>
      </c>
      <c r="AG10" s="138">
        <v>1376</v>
      </c>
      <c r="AH10" s="138">
        <v>29991.043885757994</v>
      </c>
      <c r="AI10" s="138">
        <v>33711.294504309153</v>
      </c>
      <c r="AJ10" s="138">
        <v>30962.641257839005</v>
      </c>
      <c r="AK10" s="138">
        <v>0</v>
      </c>
      <c r="AL10" s="138">
        <v>0</v>
      </c>
      <c r="AM10" s="139">
        <v>0</v>
      </c>
      <c r="AN10" s="139">
        <v>282</v>
      </c>
      <c r="AO10" s="139">
        <v>486029</v>
      </c>
      <c r="AP10" s="139">
        <v>545593</v>
      </c>
      <c r="AQ10" s="139">
        <v>68002</v>
      </c>
      <c r="AR10" s="139">
        <v>65599.543290000001</v>
      </c>
      <c r="AS10" s="139">
        <v>71055.335149999999</v>
      </c>
      <c r="AT10" s="139">
        <v>89</v>
      </c>
      <c r="AU10" s="139">
        <v>0</v>
      </c>
      <c r="AV10" s="139"/>
      <c r="AW10" s="139">
        <v>16089.108269999935</v>
      </c>
      <c r="AX10" s="139">
        <v>13675.68952</v>
      </c>
      <c r="AY10" s="139">
        <v>12974.088355272501</v>
      </c>
      <c r="AZ10" s="139">
        <v>0</v>
      </c>
      <c r="BA10" s="139">
        <v>0</v>
      </c>
      <c r="BB10" s="139">
        <v>8316</v>
      </c>
      <c r="BC10" s="139">
        <v>3378</v>
      </c>
      <c r="BD10" s="139">
        <v>29991.043885757994</v>
      </c>
      <c r="BE10" s="139">
        <v>0</v>
      </c>
      <c r="BF10" s="139">
        <v>545593</v>
      </c>
      <c r="BG10" s="139">
        <v>89</v>
      </c>
    </row>
    <row r="11" spans="2:59" ht="15" customHeight="1">
      <c r="B11" s="140" t="str">
        <f>Macro!D14</f>
        <v>Ativo Realizável a Longo Prazo</v>
      </c>
      <c r="C11" s="133">
        <v>40736</v>
      </c>
      <c r="D11" s="133">
        <v>33668.33885</v>
      </c>
      <c r="E11" s="133">
        <v>35800.047289999988</v>
      </c>
      <c r="F11" s="133">
        <v>44746</v>
      </c>
      <c r="G11" s="133">
        <v>41755.382030000001</v>
      </c>
      <c r="H11" s="133">
        <v>39227.087389999993</v>
      </c>
      <c r="I11" s="133">
        <v>41403</v>
      </c>
      <c r="J11" s="133">
        <v>49241.892630000002</v>
      </c>
      <c r="K11" s="133">
        <v>49309.269476312009</v>
      </c>
      <c r="L11" s="133">
        <v>51930.996856666003</v>
      </c>
      <c r="M11" s="133">
        <v>55636.964869999996</v>
      </c>
      <c r="N11" s="133">
        <v>54431.500589999996</v>
      </c>
      <c r="O11" s="133">
        <v>54167.630550000002</v>
      </c>
      <c r="P11" s="133">
        <v>63066</v>
      </c>
      <c r="Q11" s="133">
        <v>70518</v>
      </c>
      <c r="R11" s="133">
        <v>81201</v>
      </c>
      <c r="S11" s="133">
        <v>82236</v>
      </c>
      <c r="T11" s="133">
        <v>83435</v>
      </c>
      <c r="U11" s="133">
        <v>87978</v>
      </c>
      <c r="V11" s="133">
        <v>79053</v>
      </c>
      <c r="W11" s="133">
        <v>77744</v>
      </c>
      <c r="X11" s="133">
        <v>101252</v>
      </c>
      <c r="Y11" s="133">
        <v>169786</v>
      </c>
      <c r="Z11" s="133">
        <v>198204</v>
      </c>
      <c r="AA11" s="133">
        <v>198636.992</v>
      </c>
      <c r="AB11" s="133">
        <v>181995.008</v>
      </c>
      <c r="AC11" s="133">
        <v>211524</v>
      </c>
      <c r="AD11" s="133">
        <v>120116</v>
      </c>
      <c r="AE11" s="133">
        <v>122304</v>
      </c>
      <c r="AF11" s="133">
        <v>117438</v>
      </c>
      <c r="AG11" s="133">
        <v>126282</v>
      </c>
      <c r="AH11" s="133">
        <v>142823.43041817509</v>
      </c>
      <c r="AI11" s="133">
        <v>127498.80933999992</v>
      </c>
      <c r="AJ11" s="133">
        <v>126449.98526</v>
      </c>
      <c r="AK11" s="133">
        <v>128269</v>
      </c>
      <c r="AL11" s="133">
        <v>99124</v>
      </c>
      <c r="AM11" s="134">
        <v>158040</v>
      </c>
      <c r="AN11" s="134">
        <v>171145</v>
      </c>
      <c r="AO11" s="134">
        <v>178513</v>
      </c>
      <c r="AP11" s="134">
        <v>197931</v>
      </c>
      <c r="AQ11" s="134">
        <f>SUM(AQ12:AQ18)</f>
        <v>267206</v>
      </c>
      <c r="AR11" s="134">
        <v>240585.40542</v>
      </c>
      <c r="AS11" s="134">
        <v>247238</v>
      </c>
      <c r="AT11" s="134">
        <f>SUM(AT12:AT18)</f>
        <v>411446</v>
      </c>
      <c r="AU11" s="425">
        <f>SUM(AU12:AU18)</f>
        <v>377887</v>
      </c>
      <c r="AV11" s="134"/>
      <c r="AW11" s="134">
        <v>44746</v>
      </c>
      <c r="AX11" s="134">
        <v>49241.892630000002</v>
      </c>
      <c r="AY11" s="134">
        <v>54431.500589999996</v>
      </c>
      <c r="AZ11" s="134">
        <v>81201</v>
      </c>
      <c r="BA11" s="134">
        <v>79053</v>
      </c>
      <c r="BB11" s="134">
        <v>198204</v>
      </c>
      <c r="BC11" s="134">
        <v>120116</v>
      </c>
      <c r="BD11" s="134">
        <v>142823.43041817509</v>
      </c>
      <c r="BE11" s="134">
        <v>99124</v>
      </c>
      <c r="BF11" s="134">
        <v>197931</v>
      </c>
      <c r="BG11" s="134">
        <f>SUM(BG12:BG18)</f>
        <v>411446</v>
      </c>
    </row>
    <row r="12" spans="2:59" ht="15" customHeight="1">
      <c r="B12" s="141" t="str">
        <f>Macro!D15</f>
        <v>Aplicações Financeiras Avaliadas a Valor Justo</v>
      </c>
      <c r="C12" s="138">
        <v>0</v>
      </c>
      <c r="D12" s="138">
        <v>0</v>
      </c>
      <c r="E12" s="138">
        <v>0</v>
      </c>
      <c r="F12" s="138">
        <v>0</v>
      </c>
      <c r="G12" s="138">
        <v>0</v>
      </c>
      <c r="H12" s="138">
        <v>0</v>
      </c>
      <c r="I12" s="138">
        <v>0</v>
      </c>
      <c r="J12" s="138">
        <v>0</v>
      </c>
      <c r="K12" s="138">
        <v>0</v>
      </c>
      <c r="L12" s="138">
        <v>0</v>
      </c>
      <c r="M12" s="138">
        <v>0</v>
      </c>
      <c r="N12" s="138">
        <v>0</v>
      </c>
      <c r="O12" s="138">
        <v>0</v>
      </c>
      <c r="P12" s="137">
        <v>0</v>
      </c>
      <c r="Q12" s="138">
        <v>0</v>
      </c>
      <c r="R12" s="138">
        <v>0</v>
      </c>
      <c r="S12" s="138">
        <v>0</v>
      </c>
      <c r="T12" s="137">
        <v>0</v>
      </c>
      <c r="U12" s="138">
        <v>0</v>
      </c>
      <c r="V12" s="138">
        <v>0</v>
      </c>
      <c r="W12" s="138">
        <v>0</v>
      </c>
      <c r="X12" s="138">
        <v>0</v>
      </c>
      <c r="Y12" s="138">
        <v>68022</v>
      </c>
      <c r="Z12" s="138">
        <v>0</v>
      </c>
      <c r="AA12" s="138">
        <v>68928</v>
      </c>
      <c r="AB12" s="138">
        <v>69440</v>
      </c>
      <c r="AC12" s="138">
        <v>70228</v>
      </c>
      <c r="AD12" s="138">
        <v>0</v>
      </c>
      <c r="AE12" s="138">
        <v>0</v>
      </c>
      <c r="AF12" s="138">
        <v>33558</v>
      </c>
      <c r="AG12" s="138">
        <v>34612</v>
      </c>
      <c r="AH12" s="138">
        <v>0</v>
      </c>
      <c r="AI12" s="138">
        <v>0</v>
      </c>
      <c r="AJ12" s="138">
        <v>36924</v>
      </c>
      <c r="AK12" s="138">
        <v>0</v>
      </c>
      <c r="AL12" s="138">
        <v>0</v>
      </c>
      <c r="AM12" s="139">
        <v>0</v>
      </c>
      <c r="AN12" s="139">
        <v>0</v>
      </c>
      <c r="AO12" s="139">
        <v>0</v>
      </c>
      <c r="AP12" s="139">
        <v>0</v>
      </c>
      <c r="AQ12" s="139">
        <v>0</v>
      </c>
      <c r="AR12" s="139">
        <v>0</v>
      </c>
      <c r="AS12" s="139">
        <v>0</v>
      </c>
      <c r="AT12" s="139">
        <v>0</v>
      </c>
      <c r="AU12" s="147">
        <v>0</v>
      </c>
      <c r="AV12" s="139"/>
      <c r="AW12" s="139">
        <v>0</v>
      </c>
      <c r="AX12" s="139">
        <v>0</v>
      </c>
      <c r="AY12" s="139">
        <v>0</v>
      </c>
      <c r="AZ12" s="139">
        <v>0</v>
      </c>
      <c r="BA12" s="139">
        <v>0</v>
      </c>
      <c r="BB12" s="139">
        <v>0</v>
      </c>
      <c r="BC12" s="139">
        <v>0</v>
      </c>
      <c r="BD12" s="139">
        <v>0</v>
      </c>
      <c r="BE12" s="139">
        <v>0</v>
      </c>
      <c r="BF12" s="139">
        <v>0</v>
      </c>
      <c r="BG12" s="139">
        <v>0</v>
      </c>
    </row>
    <row r="13" spans="2:59" ht="15" customHeight="1">
      <c r="B13" s="141" t="str">
        <f>Macro!D16</f>
        <v>Aplicações Financeiras Avaliadas ao Custo Amortizado</v>
      </c>
      <c r="C13" s="138">
        <v>0</v>
      </c>
      <c r="D13" s="138">
        <v>0</v>
      </c>
      <c r="E13" s="138">
        <v>0</v>
      </c>
      <c r="F13" s="138">
        <v>0</v>
      </c>
      <c r="G13" s="138">
        <v>0</v>
      </c>
      <c r="H13" s="138">
        <v>0</v>
      </c>
      <c r="I13" s="138">
        <v>0</v>
      </c>
      <c r="J13" s="138">
        <v>0</v>
      </c>
      <c r="K13" s="138">
        <v>0</v>
      </c>
      <c r="L13" s="138">
        <v>0</v>
      </c>
      <c r="M13" s="138">
        <v>0</v>
      </c>
      <c r="N13" s="138">
        <v>0</v>
      </c>
      <c r="O13" s="138">
        <v>0</v>
      </c>
      <c r="P13" s="137">
        <v>0</v>
      </c>
      <c r="Q13" s="138">
        <v>0</v>
      </c>
      <c r="R13" s="138">
        <v>0</v>
      </c>
      <c r="S13" s="138">
        <v>0</v>
      </c>
      <c r="T13" s="137">
        <v>0</v>
      </c>
      <c r="U13" s="138">
        <v>0</v>
      </c>
      <c r="V13" s="138">
        <v>0</v>
      </c>
      <c r="W13" s="138">
        <v>0</v>
      </c>
      <c r="X13" s="138">
        <v>0</v>
      </c>
      <c r="Y13" s="138">
        <v>0</v>
      </c>
      <c r="Z13" s="138">
        <v>0</v>
      </c>
      <c r="AA13" s="138">
        <v>0</v>
      </c>
      <c r="AB13" s="138">
        <v>0</v>
      </c>
      <c r="AC13" s="138">
        <v>0</v>
      </c>
      <c r="AD13" s="138">
        <v>0</v>
      </c>
      <c r="AE13" s="138">
        <v>32656</v>
      </c>
      <c r="AF13" s="138">
        <v>0</v>
      </c>
      <c r="AG13" s="138">
        <v>0</v>
      </c>
      <c r="AH13" s="138">
        <v>0</v>
      </c>
      <c r="AI13" s="138">
        <v>0</v>
      </c>
      <c r="AJ13" s="138">
        <v>0</v>
      </c>
      <c r="AK13" s="138">
        <v>38064</v>
      </c>
      <c r="AL13" s="138">
        <v>39079</v>
      </c>
      <c r="AM13" s="139">
        <v>91364</v>
      </c>
      <c r="AN13" s="139">
        <v>98519</v>
      </c>
      <c r="AO13" s="139">
        <v>98207</v>
      </c>
      <c r="AP13" s="139">
        <v>107038</v>
      </c>
      <c r="AQ13" s="139">
        <v>162022</v>
      </c>
      <c r="AR13" s="139">
        <v>142686</v>
      </c>
      <c r="AS13" s="139">
        <v>143265</v>
      </c>
      <c r="AT13" s="139">
        <v>151428</v>
      </c>
      <c r="AU13" s="147">
        <v>115170</v>
      </c>
      <c r="AV13" s="139"/>
      <c r="AW13" s="139">
        <v>0</v>
      </c>
      <c r="AX13" s="139">
        <v>0</v>
      </c>
      <c r="AY13" s="139">
        <v>0</v>
      </c>
      <c r="AZ13" s="139">
        <v>0</v>
      </c>
      <c r="BA13" s="139">
        <v>0</v>
      </c>
      <c r="BB13" s="139">
        <v>0</v>
      </c>
      <c r="BC13" s="139">
        <v>0</v>
      </c>
      <c r="BD13" s="139">
        <v>0</v>
      </c>
      <c r="BE13" s="139">
        <v>39079</v>
      </c>
      <c r="BF13" s="139">
        <v>107038</v>
      </c>
      <c r="BG13" s="139">
        <v>151428</v>
      </c>
    </row>
    <row r="14" spans="2:59" ht="15" customHeight="1">
      <c r="B14" s="136" t="str">
        <f>Macro!D17</f>
        <v>Contas a Receber</v>
      </c>
      <c r="C14" s="138">
        <v>141</v>
      </c>
      <c r="D14" s="138">
        <v>152</v>
      </c>
      <c r="E14" s="138">
        <v>41</v>
      </c>
      <c r="F14" s="138">
        <v>56</v>
      </c>
      <c r="G14" s="138">
        <v>82</v>
      </c>
      <c r="H14" s="138">
        <v>59</v>
      </c>
      <c r="I14" s="138">
        <v>72</v>
      </c>
      <c r="J14" s="138">
        <v>45</v>
      </c>
      <c r="K14" s="138">
        <v>59</v>
      </c>
      <c r="L14" s="138">
        <v>277</v>
      </c>
      <c r="M14" s="138">
        <v>283</v>
      </c>
      <c r="N14" s="138">
        <v>191</v>
      </c>
      <c r="O14" s="138">
        <v>2273</v>
      </c>
      <c r="P14" s="137">
        <v>0</v>
      </c>
      <c r="Q14" s="138">
        <v>2841</v>
      </c>
      <c r="R14" s="138">
        <v>0</v>
      </c>
      <c r="S14" s="138">
        <v>3703</v>
      </c>
      <c r="T14" s="137">
        <v>0</v>
      </c>
      <c r="U14" s="138">
        <v>0</v>
      </c>
      <c r="V14" s="138">
        <v>0</v>
      </c>
      <c r="W14" s="138">
        <v>0</v>
      </c>
      <c r="X14" s="138">
        <v>0</v>
      </c>
      <c r="Y14" s="138">
        <v>0</v>
      </c>
      <c r="Z14" s="138">
        <v>68740</v>
      </c>
      <c r="AA14" s="138">
        <v>0</v>
      </c>
      <c r="AB14" s="138">
        <v>0</v>
      </c>
      <c r="AC14" s="138">
        <v>0</v>
      </c>
      <c r="AD14" s="138">
        <v>31922</v>
      </c>
      <c r="AE14" s="138">
        <v>11825</v>
      </c>
      <c r="AF14" s="138">
        <v>14975</v>
      </c>
      <c r="AG14" s="138">
        <v>19467</v>
      </c>
      <c r="AH14" s="138">
        <v>79046.803449999992</v>
      </c>
      <c r="AI14" s="138">
        <v>80370.213820000004</v>
      </c>
      <c r="AJ14" s="138">
        <v>9678</v>
      </c>
      <c r="AK14" s="138">
        <v>10235</v>
      </c>
      <c r="AL14" s="138">
        <v>8348</v>
      </c>
      <c r="AM14" s="139">
        <v>7986</v>
      </c>
      <c r="AN14" s="139">
        <v>8228</v>
      </c>
      <c r="AO14" s="139">
        <v>7799</v>
      </c>
      <c r="AP14" s="139">
        <v>8096</v>
      </c>
      <c r="AQ14" s="139">
        <v>7308</v>
      </c>
      <c r="AR14" s="139">
        <v>12179.475300000002</v>
      </c>
      <c r="AS14" s="139">
        <v>15567.464089999999</v>
      </c>
      <c r="AT14" s="139">
        <v>16841</v>
      </c>
      <c r="AU14" s="147">
        <v>17762</v>
      </c>
      <c r="AV14" s="139"/>
      <c r="AW14" s="139">
        <v>56</v>
      </c>
      <c r="AX14" s="139">
        <v>45</v>
      </c>
      <c r="AY14" s="139">
        <v>191</v>
      </c>
      <c r="AZ14" s="139">
        <v>0</v>
      </c>
      <c r="BA14" s="139">
        <v>0</v>
      </c>
      <c r="BB14" s="139">
        <v>68740</v>
      </c>
      <c r="BC14" s="139">
        <v>31922</v>
      </c>
      <c r="BD14" s="139">
        <v>79046.803449999992</v>
      </c>
      <c r="BE14" s="139">
        <v>8348</v>
      </c>
      <c r="BF14" s="139">
        <v>8096</v>
      </c>
      <c r="BG14" s="139">
        <v>16841</v>
      </c>
    </row>
    <row r="15" spans="2:59" ht="15" customHeight="1">
      <c r="B15" s="136" t="str">
        <f>Macro!D18</f>
        <v>Estoques</v>
      </c>
      <c r="C15" s="138">
        <v>0</v>
      </c>
      <c r="D15" s="138">
        <v>0</v>
      </c>
      <c r="E15" s="138">
        <v>0</v>
      </c>
      <c r="F15" s="138">
        <v>0</v>
      </c>
      <c r="G15" s="138">
        <v>0</v>
      </c>
      <c r="H15" s="138">
        <v>0</v>
      </c>
      <c r="I15" s="138">
        <v>0</v>
      </c>
      <c r="J15" s="138">
        <v>0</v>
      </c>
      <c r="K15" s="138">
        <v>0</v>
      </c>
      <c r="L15" s="138">
        <v>0</v>
      </c>
      <c r="M15" s="138">
        <v>0</v>
      </c>
      <c r="N15" s="138">
        <v>0</v>
      </c>
      <c r="O15" s="138">
        <v>0</v>
      </c>
      <c r="P15" s="137">
        <v>2390</v>
      </c>
      <c r="Q15" s="138">
        <v>0</v>
      </c>
      <c r="R15" s="138">
        <v>3315</v>
      </c>
      <c r="S15" s="138">
        <v>0</v>
      </c>
      <c r="T15" s="137">
        <v>3785</v>
      </c>
      <c r="U15" s="138">
        <v>3866</v>
      </c>
      <c r="V15" s="138">
        <v>3980</v>
      </c>
      <c r="W15" s="138">
        <v>3941</v>
      </c>
      <c r="X15" s="138">
        <v>4992</v>
      </c>
      <c r="Y15" s="138">
        <v>5627</v>
      </c>
      <c r="Z15" s="138">
        <v>5433</v>
      </c>
      <c r="AA15" s="138">
        <v>6268</v>
      </c>
      <c r="AB15" s="138">
        <v>5597</v>
      </c>
      <c r="AC15" s="138">
        <v>8053</v>
      </c>
      <c r="AD15" s="138">
        <v>10812</v>
      </c>
      <c r="AE15" s="138">
        <v>0</v>
      </c>
      <c r="AF15" s="138">
        <v>0</v>
      </c>
      <c r="AG15" s="138">
        <v>0</v>
      </c>
      <c r="AH15" s="138">
        <v>0</v>
      </c>
      <c r="AI15" s="138">
        <v>0</v>
      </c>
      <c r="AJ15" s="138">
        <v>0</v>
      </c>
      <c r="AK15" s="138">
        <v>0</v>
      </c>
      <c r="AL15" s="138">
        <v>0</v>
      </c>
      <c r="AM15" s="139">
        <v>0</v>
      </c>
      <c r="AN15" s="139">
        <v>0</v>
      </c>
      <c r="AO15" s="139">
        <v>0</v>
      </c>
      <c r="AP15" s="139">
        <v>0</v>
      </c>
      <c r="AQ15" s="139">
        <v>0</v>
      </c>
      <c r="AR15" s="139">
        <v>0</v>
      </c>
      <c r="AS15" s="139">
        <v>0</v>
      </c>
      <c r="AT15" s="139">
        <v>0</v>
      </c>
      <c r="AU15" s="147">
        <v>0</v>
      </c>
      <c r="AV15" s="139"/>
      <c r="AW15" s="139">
        <v>0</v>
      </c>
      <c r="AX15" s="139">
        <v>0</v>
      </c>
      <c r="AY15" s="139">
        <v>0</v>
      </c>
      <c r="AZ15" s="139">
        <v>3315</v>
      </c>
      <c r="BA15" s="139">
        <v>3980</v>
      </c>
      <c r="BB15" s="139">
        <v>5433</v>
      </c>
      <c r="BC15" s="139">
        <v>10812</v>
      </c>
      <c r="BD15" s="139">
        <v>0</v>
      </c>
      <c r="BE15" s="139">
        <v>0</v>
      </c>
      <c r="BF15" s="139">
        <v>0</v>
      </c>
      <c r="BG15" s="150">
        <v>0</v>
      </c>
    </row>
    <row r="16" spans="2:59" ht="15" customHeight="1">
      <c r="B16" s="136" t="str">
        <f>Macro!D20</f>
        <v>Tributos Diferidos</v>
      </c>
      <c r="C16" s="138">
        <v>20030</v>
      </c>
      <c r="D16" s="138">
        <v>14528</v>
      </c>
      <c r="E16" s="138">
        <v>19799.641019999995</v>
      </c>
      <c r="F16" s="138">
        <v>30613</v>
      </c>
      <c r="G16" s="138">
        <v>28261</v>
      </c>
      <c r="H16" s="138">
        <v>25331</v>
      </c>
      <c r="I16" s="138">
        <v>25912.0468</v>
      </c>
      <c r="J16" s="138">
        <v>31329.603090000001</v>
      </c>
      <c r="K16" s="138">
        <v>30692</v>
      </c>
      <c r="L16" s="138">
        <v>32335.57859741</v>
      </c>
      <c r="M16" s="138">
        <v>32255.445179999999</v>
      </c>
      <c r="N16" s="138">
        <v>25717.872949999997</v>
      </c>
      <c r="O16" s="138">
        <v>25593.329270000002</v>
      </c>
      <c r="P16" s="137">
        <v>0</v>
      </c>
      <c r="Q16" s="138">
        <v>30854</v>
      </c>
      <c r="R16" s="138">
        <v>0</v>
      </c>
      <c r="S16" s="138">
        <v>32387</v>
      </c>
      <c r="T16" s="137">
        <v>0</v>
      </c>
      <c r="U16" s="138">
        <v>0</v>
      </c>
      <c r="V16" s="138">
        <v>0</v>
      </c>
      <c r="W16" s="138">
        <v>0</v>
      </c>
      <c r="X16" s="138">
        <v>0</v>
      </c>
      <c r="Y16" s="138">
        <v>0</v>
      </c>
      <c r="Z16" s="138">
        <v>0</v>
      </c>
      <c r="AA16" s="138">
        <v>0</v>
      </c>
      <c r="AB16" s="138">
        <v>0</v>
      </c>
      <c r="AC16" s="138">
        <v>0</v>
      </c>
      <c r="AD16" s="138">
        <v>0</v>
      </c>
      <c r="AE16" s="138">
        <v>0</v>
      </c>
      <c r="AF16" s="138">
        <v>0</v>
      </c>
      <c r="AG16" s="138">
        <v>0</v>
      </c>
      <c r="AH16" s="138">
        <v>0</v>
      </c>
      <c r="AI16" s="138">
        <v>0</v>
      </c>
      <c r="AJ16" s="138">
        <v>0</v>
      </c>
      <c r="AK16" s="138">
        <v>0</v>
      </c>
      <c r="AL16" s="138">
        <v>1964</v>
      </c>
      <c r="AM16" s="139">
        <v>0</v>
      </c>
      <c r="AN16" s="139">
        <v>0</v>
      </c>
      <c r="AO16" s="139">
        <v>0</v>
      </c>
      <c r="AP16" s="139">
        <v>0</v>
      </c>
      <c r="AQ16" s="139">
        <v>0</v>
      </c>
      <c r="AR16" s="139">
        <v>0</v>
      </c>
      <c r="AS16" s="139">
        <v>0</v>
      </c>
      <c r="AT16" s="139">
        <v>139794</v>
      </c>
      <c r="AU16" s="147">
        <v>141791</v>
      </c>
      <c r="AV16" s="139"/>
      <c r="AW16" s="139">
        <v>30613</v>
      </c>
      <c r="AX16" s="139">
        <v>31329.603090000001</v>
      </c>
      <c r="AY16" s="139">
        <v>25717.872949999997</v>
      </c>
      <c r="AZ16" s="139">
        <v>0</v>
      </c>
      <c r="BA16" s="139">
        <v>0</v>
      </c>
      <c r="BB16" s="139">
        <v>0</v>
      </c>
      <c r="BC16" s="139">
        <v>0</v>
      </c>
      <c r="BD16" s="139">
        <v>0</v>
      </c>
      <c r="BE16" s="139">
        <v>1964</v>
      </c>
      <c r="BF16" s="139">
        <v>0</v>
      </c>
      <c r="BG16" s="139">
        <v>139794</v>
      </c>
    </row>
    <row r="17" spans="2:59" ht="15" customHeight="1">
      <c r="B17" s="136" t="str">
        <f>Macro!D21</f>
        <v>Despesas Antecipadas</v>
      </c>
      <c r="C17" s="138">
        <v>0</v>
      </c>
      <c r="D17" s="138">
        <v>0</v>
      </c>
      <c r="E17" s="138">
        <v>0</v>
      </c>
      <c r="F17" s="138">
        <v>0</v>
      </c>
      <c r="G17" s="138">
        <v>0</v>
      </c>
      <c r="H17" s="138">
        <v>0</v>
      </c>
      <c r="I17" s="138">
        <v>0</v>
      </c>
      <c r="J17" s="138">
        <v>0</v>
      </c>
      <c r="K17" s="138">
        <v>0</v>
      </c>
      <c r="L17" s="138">
        <v>0</v>
      </c>
      <c r="M17" s="138">
        <v>0</v>
      </c>
      <c r="N17" s="138">
        <v>0</v>
      </c>
      <c r="O17" s="138">
        <v>0</v>
      </c>
      <c r="P17" s="137">
        <v>28795</v>
      </c>
      <c r="Q17" s="138">
        <v>0</v>
      </c>
      <c r="R17" s="138">
        <v>32739</v>
      </c>
      <c r="S17" s="138">
        <v>0</v>
      </c>
      <c r="T17" s="137">
        <v>33561</v>
      </c>
      <c r="U17" s="138">
        <v>36195</v>
      </c>
      <c r="V17" s="138">
        <v>36701</v>
      </c>
      <c r="W17" s="138">
        <v>31775</v>
      </c>
      <c r="X17" s="138">
        <v>38838</v>
      </c>
      <c r="Y17" s="138">
        <v>43548</v>
      </c>
      <c r="Z17" s="138">
        <v>46648</v>
      </c>
      <c r="AA17" s="138">
        <v>44941</v>
      </c>
      <c r="AB17" s="138">
        <v>41329</v>
      </c>
      <c r="AC17" s="138">
        <v>43856</v>
      </c>
      <c r="AD17" s="138">
        <v>2906</v>
      </c>
      <c r="AE17" s="138">
        <v>6195</v>
      </c>
      <c r="AF17" s="138">
        <v>0</v>
      </c>
      <c r="AG17" s="138">
        <v>0</v>
      </c>
      <c r="AH17" s="138">
        <v>16099.995891211995</v>
      </c>
      <c r="AI17" s="138">
        <v>0</v>
      </c>
      <c r="AJ17" s="138">
        <v>0</v>
      </c>
      <c r="AK17" s="138">
        <v>0</v>
      </c>
      <c r="AL17" s="138">
        <v>0</v>
      </c>
      <c r="AM17" s="139">
        <v>0</v>
      </c>
      <c r="AN17" s="139">
        <v>0</v>
      </c>
      <c r="AO17" s="139">
        <v>0</v>
      </c>
      <c r="AP17" s="139">
        <v>0</v>
      </c>
      <c r="AQ17" s="139">
        <v>0</v>
      </c>
      <c r="AR17" s="139">
        <v>0</v>
      </c>
      <c r="AS17" s="139">
        <v>0</v>
      </c>
      <c r="AT17" s="139">
        <v>0</v>
      </c>
      <c r="AU17" s="147">
        <v>0</v>
      </c>
      <c r="AV17" s="139"/>
      <c r="AW17" s="139">
        <v>0</v>
      </c>
      <c r="AX17" s="139">
        <v>0</v>
      </c>
      <c r="AY17" s="139">
        <v>0</v>
      </c>
      <c r="AZ17" s="139">
        <v>32739</v>
      </c>
      <c r="BA17" s="139">
        <v>36701</v>
      </c>
      <c r="BB17" s="139">
        <v>46648</v>
      </c>
      <c r="BC17" s="139">
        <v>2906</v>
      </c>
      <c r="BD17" s="139">
        <v>16099.995891211995</v>
      </c>
      <c r="BE17" s="139">
        <v>0</v>
      </c>
      <c r="BF17" s="139">
        <v>0</v>
      </c>
      <c r="BG17" s="139">
        <v>0</v>
      </c>
    </row>
    <row r="18" spans="2:59" ht="15" customHeight="1">
      <c r="B18" s="136" t="str">
        <f>Macro!D23</f>
        <v>Outros Ativos Não Circulantes</v>
      </c>
      <c r="C18" s="137">
        <v>20565</v>
      </c>
      <c r="D18" s="137">
        <v>18988</v>
      </c>
      <c r="E18" s="137">
        <v>15959</v>
      </c>
      <c r="F18" s="137">
        <v>14077</v>
      </c>
      <c r="G18" s="137">
        <v>13412</v>
      </c>
      <c r="H18" s="137">
        <v>13837</v>
      </c>
      <c r="I18" s="137">
        <v>15419</v>
      </c>
      <c r="J18" s="137">
        <v>17867</v>
      </c>
      <c r="K18" s="137">
        <v>18558</v>
      </c>
      <c r="L18" s="137">
        <v>19318</v>
      </c>
      <c r="M18" s="137">
        <v>23099</v>
      </c>
      <c r="N18" s="137">
        <v>28522</v>
      </c>
      <c r="O18" s="137">
        <v>26302</v>
      </c>
      <c r="P18" s="137">
        <v>31881</v>
      </c>
      <c r="Q18" s="137">
        <v>36823</v>
      </c>
      <c r="R18" s="137">
        <v>45147</v>
      </c>
      <c r="S18" s="137">
        <v>46146</v>
      </c>
      <c r="T18" s="137">
        <v>46089</v>
      </c>
      <c r="U18" s="137">
        <v>47917</v>
      </c>
      <c r="V18" s="137">
        <v>38372</v>
      </c>
      <c r="W18" s="137">
        <v>42028</v>
      </c>
      <c r="X18" s="137">
        <v>57422</v>
      </c>
      <c r="Y18" s="137">
        <v>52589</v>
      </c>
      <c r="Z18" s="137">
        <v>77383</v>
      </c>
      <c r="AA18" s="137">
        <v>78499.991999999998</v>
      </c>
      <c r="AB18" s="137">
        <v>65629.008000000002</v>
      </c>
      <c r="AC18" s="137">
        <v>89387</v>
      </c>
      <c r="AD18" s="137">
        <v>74476</v>
      </c>
      <c r="AE18" s="137">
        <v>71628</v>
      </c>
      <c r="AF18" s="137">
        <v>68905</v>
      </c>
      <c r="AG18" s="137">
        <v>72203</v>
      </c>
      <c r="AH18" s="137">
        <v>47676.631076963102</v>
      </c>
      <c r="AI18" s="137">
        <v>47128.595519999901</v>
      </c>
      <c r="AJ18" s="137">
        <v>79848</v>
      </c>
      <c r="AK18" s="137">
        <v>79970</v>
      </c>
      <c r="AL18" s="137">
        <v>49733</v>
      </c>
      <c r="AM18" s="139">
        <v>58690</v>
      </c>
      <c r="AN18" s="142">
        <v>64398</v>
      </c>
      <c r="AO18" s="142">
        <v>72507</v>
      </c>
      <c r="AP18" s="142">
        <v>82797</v>
      </c>
      <c r="AQ18" s="142">
        <v>97876</v>
      </c>
      <c r="AR18" s="142">
        <v>85719.930120000005</v>
      </c>
      <c r="AS18" s="142">
        <v>88404.606180000002</v>
      </c>
      <c r="AT18" s="142">
        <v>103383</v>
      </c>
      <c r="AU18" s="426">
        <v>103164</v>
      </c>
      <c r="AV18" s="142"/>
      <c r="AW18" s="137">
        <v>14077</v>
      </c>
      <c r="AX18" s="137">
        <v>17867</v>
      </c>
      <c r="AY18" s="137">
        <v>28522</v>
      </c>
      <c r="AZ18" s="137">
        <v>45147</v>
      </c>
      <c r="BA18" s="139">
        <v>38372</v>
      </c>
      <c r="BB18" s="139">
        <v>77383</v>
      </c>
      <c r="BC18" s="139">
        <v>74476</v>
      </c>
      <c r="BD18" s="139">
        <v>47676.631076963102</v>
      </c>
      <c r="BE18" s="139">
        <v>49733</v>
      </c>
      <c r="BF18" s="139">
        <v>82797</v>
      </c>
      <c r="BG18" s="139">
        <v>103383</v>
      </c>
    </row>
    <row r="19" spans="2:59" ht="15" customHeight="1">
      <c r="B19" s="140" t="str">
        <f>Macro!D24</f>
        <v>Investimentos</v>
      </c>
      <c r="C19" s="133">
        <v>900.67903000000001</v>
      </c>
      <c r="D19" s="133">
        <v>850.61185999999998</v>
      </c>
      <c r="E19" s="133">
        <v>1032.16173</v>
      </c>
      <c r="F19" s="133">
        <v>760.85179999999991</v>
      </c>
      <c r="G19" s="133">
        <v>550.06227000000001</v>
      </c>
      <c r="H19" s="133">
        <v>484.43369000000001</v>
      </c>
      <c r="I19" s="133">
        <v>480.59971000000002</v>
      </c>
      <c r="J19" s="133">
        <v>463.68513000000002</v>
      </c>
      <c r="K19" s="133">
        <v>464.58724122000001</v>
      </c>
      <c r="L19" s="133">
        <v>449.70240727800001</v>
      </c>
      <c r="M19" s="133">
        <v>411.81374</v>
      </c>
      <c r="N19" s="133">
        <v>395.80127000000005</v>
      </c>
      <c r="O19" s="133">
        <v>1092.7974299999998</v>
      </c>
      <c r="P19" s="133">
        <v>1020</v>
      </c>
      <c r="Q19" s="133">
        <v>942</v>
      </c>
      <c r="R19" s="133">
        <v>952</v>
      </c>
      <c r="S19" s="133">
        <v>922</v>
      </c>
      <c r="T19" s="133">
        <v>924</v>
      </c>
      <c r="U19" s="133">
        <v>883</v>
      </c>
      <c r="V19" s="133">
        <v>1302</v>
      </c>
      <c r="W19" s="133">
        <v>1332</v>
      </c>
      <c r="X19" s="133">
        <v>1325</v>
      </c>
      <c r="Y19" s="133">
        <v>1317</v>
      </c>
      <c r="Z19" s="133">
        <v>1412</v>
      </c>
      <c r="AA19" s="133">
        <v>1412</v>
      </c>
      <c r="AB19" s="133">
        <v>24110</v>
      </c>
      <c r="AC19" s="133">
        <v>28977</v>
      </c>
      <c r="AD19" s="133">
        <v>28792</v>
      </c>
      <c r="AE19" s="133">
        <v>28729</v>
      </c>
      <c r="AF19" s="133">
        <v>31399.67627</v>
      </c>
      <c r="AG19" s="133">
        <v>31660</v>
      </c>
      <c r="AH19" s="133">
        <v>32319.233729999996</v>
      </c>
      <c r="AI19" s="133">
        <v>32422.302359999998</v>
      </c>
      <c r="AJ19" s="133">
        <v>32398.554379999994</v>
      </c>
      <c r="AK19" s="133">
        <v>33941</v>
      </c>
      <c r="AL19" s="133">
        <v>34310</v>
      </c>
      <c r="AM19" s="134">
        <v>34206</v>
      </c>
      <c r="AN19" s="134">
        <v>34079</v>
      </c>
      <c r="AO19" s="134">
        <v>36539</v>
      </c>
      <c r="AP19" s="134">
        <v>36896</v>
      </c>
      <c r="AQ19" s="134">
        <v>37470</v>
      </c>
      <c r="AR19" s="134">
        <v>38051.069990000004</v>
      </c>
      <c r="AS19" s="134">
        <v>66953.49523</v>
      </c>
      <c r="AT19" s="134">
        <v>67141</v>
      </c>
      <c r="AU19" s="425">
        <v>68407</v>
      </c>
      <c r="AV19" s="405"/>
      <c r="AW19" s="134">
        <v>760.85179999999991</v>
      </c>
      <c r="AX19" s="134">
        <v>463.68513000000002</v>
      </c>
      <c r="AY19" s="134">
        <v>395.80127000000005</v>
      </c>
      <c r="AZ19" s="134">
        <v>952</v>
      </c>
      <c r="BA19" s="134">
        <v>1302</v>
      </c>
      <c r="BB19" s="134">
        <v>1412</v>
      </c>
      <c r="BC19" s="134">
        <v>28792</v>
      </c>
      <c r="BD19" s="134">
        <v>32319.233729999996</v>
      </c>
      <c r="BE19" s="134">
        <v>34310</v>
      </c>
      <c r="BF19" s="134">
        <v>36896</v>
      </c>
      <c r="BG19" s="134">
        <v>67141</v>
      </c>
    </row>
    <row r="20" spans="2:59" ht="15" customHeight="1">
      <c r="B20" s="140" t="str">
        <f>Macro!D25</f>
        <v>Imobilizado</v>
      </c>
      <c r="C20" s="133">
        <v>383286.42267999996</v>
      </c>
      <c r="D20" s="133">
        <v>379639.47973999981</v>
      </c>
      <c r="E20" s="133">
        <v>395685.48514999996</v>
      </c>
      <c r="F20" s="133">
        <v>398914.39948000031</v>
      </c>
      <c r="G20" s="133">
        <v>384836.28472000023</v>
      </c>
      <c r="H20" s="133">
        <v>368923.91466000007</v>
      </c>
      <c r="I20" s="133">
        <v>362995.49321000004</v>
      </c>
      <c r="J20" s="133">
        <v>345301.13936999999</v>
      </c>
      <c r="K20" s="133">
        <v>336013.5946247761</v>
      </c>
      <c r="L20" s="133">
        <v>333552.49968251516</v>
      </c>
      <c r="M20" s="133">
        <v>327134.77192999993</v>
      </c>
      <c r="N20" s="133">
        <v>371929.90848755656</v>
      </c>
      <c r="O20" s="133">
        <v>423459.72645980009</v>
      </c>
      <c r="P20" s="133">
        <v>430448.99200000003</v>
      </c>
      <c r="Q20" s="133">
        <v>434627.00799999997</v>
      </c>
      <c r="R20" s="133">
        <v>503964.99200000003</v>
      </c>
      <c r="S20" s="133">
        <v>580915.96799999999</v>
      </c>
      <c r="T20" s="133">
        <v>590060.03200000001</v>
      </c>
      <c r="U20" s="133">
        <v>614836.99199999997</v>
      </c>
      <c r="V20" s="133">
        <v>641177.02399999998</v>
      </c>
      <c r="W20" s="133">
        <v>679022.01599999995</v>
      </c>
      <c r="X20" s="133">
        <v>683350.01599999995</v>
      </c>
      <c r="Y20" s="133">
        <v>758473.02399999998</v>
      </c>
      <c r="Z20" s="133">
        <v>735982.97600000002</v>
      </c>
      <c r="AA20" s="133">
        <v>764526.01599999995</v>
      </c>
      <c r="AB20" s="133">
        <v>719398.01599999995</v>
      </c>
      <c r="AC20" s="133">
        <v>754673.02399999998</v>
      </c>
      <c r="AD20" s="133">
        <v>822659.96799999999</v>
      </c>
      <c r="AE20" s="133">
        <v>779356.99199999997</v>
      </c>
      <c r="AF20" s="133">
        <v>787650</v>
      </c>
      <c r="AG20" s="133">
        <v>793444</v>
      </c>
      <c r="AH20" s="133">
        <v>827259.03304230608</v>
      </c>
      <c r="AI20" s="133">
        <v>848694.00283656269</v>
      </c>
      <c r="AJ20" s="133">
        <v>840689.29295000026</v>
      </c>
      <c r="AK20" s="133">
        <v>840690</v>
      </c>
      <c r="AL20" s="133">
        <v>851378</v>
      </c>
      <c r="AM20" s="134">
        <v>864583</v>
      </c>
      <c r="AN20" s="134">
        <v>874031</v>
      </c>
      <c r="AO20" s="134">
        <v>878024</v>
      </c>
      <c r="AP20" s="134">
        <v>969831</v>
      </c>
      <c r="AQ20" s="134">
        <v>1324419</v>
      </c>
      <c r="AR20" s="134">
        <v>1340660.9822300007</v>
      </c>
      <c r="AS20" s="134">
        <v>1392624</v>
      </c>
      <c r="AT20" s="134">
        <v>1450996</v>
      </c>
      <c r="AU20" s="425">
        <v>1397796</v>
      </c>
      <c r="AV20" s="134"/>
      <c r="AW20" s="134">
        <v>398914.39948000031</v>
      </c>
      <c r="AX20" s="134">
        <v>345301.13936999999</v>
      </c>
      <c r="AY20" s="134">
        <v>371929.90848755656</v>
      </c>
      <c r="AZ20" s="134">
        <v>503964.99200000003</v>
      </c>
      <c r="BA20" s="134">
        <v>641177.02399999998</v>
      </c>
      <c r="BB20" s="134">
        <v>735982.97600000002</v>
      </c>
      <c r="BC20" s="134">
        <v>822659.96799999999</v>
      </c>
      <c r="BD20" s="134">
        <v>827259.03304230608</v>
      </c>
      <c r="BE20" s="134">
        <v>851378</v>
      </c>
      <c r="BF20" s="134">
        <v>969831</v>
      </c>
      <c r="BG20" s="134">
        <v>1450996</v>
      </c>
    </row>
    <row r="21" spans="2:59" ht="15" customHeight="1" thickBot="1">
      <c r="B21" s="140" t="str">
        <f>Macro!D26</f>
        <v>Intangível</v>
      </c>
      <c r="C21" s="133">
        <v>15761.030929999997</v>
      </c>
      <c r="D21" s="133">
        <v>15066.316149999999</v>
      </c>
      <c r="E21" s="133">
        <v>14887.784879999994</v>
      </c>
      <c r="F21" s="133">
        <v>14026.250119999995</v>
      </c>
      <c r="G21" s="133">
        <v>13227.690960000002</v>
      </c>
      <c r="H21" s="133">
        <v>12382.481370000003</v>
      </c>
      <c r="I21" s="133">
        <v>11673.078090000001</v>
      </c>
      <c r="J21" s="133">
        <v>10938.089109999995</v>
      </c>
      <c r="K21" s="133">
        <v>10357.560392984005</v>
      </c>
      <c r="L21" s="133">
        <v>10266.136834562003</v>
      </c>
      <c r="M21" s="133">
        <v>10152.258180000006</v>
      </c>
      <c r="N21" s="133">
        <v>64926.982299999996</v>
      </c>
      <c r="O21" s="133">
        <v>72498.002178588504</v>
      </c>
      <c r="P21" s="133">
        <v>70946</v>
      </c>
      <c r="Q21" s="133">
        <v>70103</v>
      </c>
      <c r="R21" s="133">
        <v>158986</v>
      </c>
      <c r="S21" s="133">
        <v>153210</v>
      </c>
      <c r="T21" s="133">
        <v>174174</v>
      </c>
      <c r="U21" s="133">
        <v>165748</v>
      </c>
      <c r="V21" s="133">
        <v>168231.008</v>
      </c>
      <c r="W21" s="133">
        <v>180600.992</v>
      </c>
      <c r="X21" s="133">
        <v>178478</v>
      </c>
      <c r="Y21" s="133">
        <v>530988</v>
      </c>
      <c r="Z21" s="133">
        <v>505977.984</v>
      </c>
      <c r="AA21" s="133">
        <v>504284.99200000003</v>
      </c>
      <c r="AB21" s="133">
        <v>496812</v>
      </c>
      <c r="AC21" s="133">
        <v>492894.016</v>
      </c>
      <c r="AD21" s="133">
        <v>498759.00799999997</v>
      </c>
      <c r="AE21" s="133">
        <v>485788.99200000003</v>
      </c>
      <c r="AF21" s="133">
        <v>487300.98132999981</v>
      </c>
      <c r="AG21" s="133">
        <v>484625</v>
      </c>
      <c r="AH21" s="133">
        <v>474138.30322634999</v>
      </c>
      <c r="AI21" s="133">
        <v>596738.82698030793</v>
      </c>
      <c r="AJ21" s="133">
        <v>585389.72250999988</v>
      </c>
      <c r="AK21" s="133">
        <v>578374</v>
      </c>
      <c r="AL21" s="133">
        <v>554564</v>
      </c>
      <c r="AM21" s="134">
        <v>567453</v>
      </c>
      <c r="AN21" s="134">
        <v>580316</v>
      </c>
      <c r="AO21" s="134">
        <v>577002</v>
      </c>
      <c r="AP21" s="134">
        <v>586859</v>
      </c>
      <c r="AQ21" s="134">
        <v>1821998</v>
      </c>
      <c r="AR21" s="134">
        <v>1844953.8305300002</v>
      </c>
      <c r="AS21" s="134">
        <v>1811494</v>
      </c>
      <c r="AT21" s="134">
        <v>1874550</v>
      </c>
      <c r="AU21" s="425">
        <v>1775746</v>
      </c>
      <c r="AV21" s="134"/>
      <c r="AW21" s="134">
        <v>14026.250119999995</v>
      </c>
      <c r="AX21" s="134">
        <v>10938.089109999995</v>
      </c>
      <c r="AY21" s="134">
        <v>64926.982299999996</v>
      </c>
      <c r="AZ21" s="134">
        <v>158986</v>
      </c>
      <c r="BA21" s="134">
        <v>168231.008</v>
      </c>
      <c r="BB21" s="134">
        <v>505977.984</v>
      </c>
      <c r="BC21" s="134">
        <v>498759.00799999997</v>
      </c>
      <c r="BD21" s="134">
        <v>474138.30322634999</v>
      </c>
      <c r="BE21" s="134">
        <v>554564</v>
      </c>
      <c r="BF21" s="134">
        <v>586859</v>
      </c>
      <c r="BG21" s="134">
        <v>1874550</v>
      </c>
    </row>
    <row r="22" spans="2:59" ht="15" customHeight="1" thickBot="1">
      <c r="B22" s="143"/>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5"/>
      <c r="AW22" s="144"/>
      <c r="AX22" s="144"/>
      <c r="AY22" s="144"/>
      <c r="AZ22" s="144"/>
      <c r="BA22" s="144"/>
      <c r="BB22" s="144"/>
      <c r="BC22" s="144"/>
      <c r="BD22" s="144"/>
      <c r="BE22" s="144"/>
      <c r="BF22" s="144"/>
      <c r="BG22" s="144"/>
    </row>
    <row r="23" spans="2:59" ht="15" customHeight="1">
      <c r="B23" s="146" t="str">
        <f>Macro!D29</f>
        <v>Passivo Total</v>
      </c>
      <c r="C23" s="133">
        <v>977555.49192088749</v>
      </c>
      <c r="D23" s="133">
        <v>943327.71555037808</v>
      </c>
      <c r="E23" s="133">
        <v>1036522.2103747952</v>
      </c>
      <c r="F23" s="133">
        <v>970959</v>
      </c>
      <c r="G23" s="133">
        <v>914778.17990419408</v>
      </c>
      <c r="H23" s="133">
        <v>1180434.364328996</v>
      </c>
      <c r="I23" s="133">
        <v>1206001.4445807091</v>
      </c>
      <c r="J23" s="133">
        <v>1202303.8215842179</v>
      </c>
      <c r="K23" s="133">
        <v>1213971.0018780874</v>
      </c>
      <c r="L23" s="133">
        <v>1258214.8254095791</v>
      </c>
      <c r="M23" s="133">
        <v>1213007.6014222584</v>
      </c>
      <c r="N23" s="133">
        <v>1356464.8468069416</v>
      </c>
      <c r="O23" s="133">
        <v>1304757.2360767194</v>
      </c>
      <c r="P23" s="133">
        <v>1355684.9920000001</v>
      </c>
      <c r="Q23" s="133">
        <v>1446360.064</v>
      </c>
      <c r="R23" s="133">
        <v>1527213.0560000001</v>
      </c>
      <c r="S23" s="133">
        <v>1529172.9920000001</v>
      </c>
      <c r="T23" s="133">
        <v>1534051.9680000001</v>
      </c>
      <c r="U23" s="133">
        <v>1630720</v>
      </c>
      <c r="V23" s="133">
        <v>1620024.064</v>
      </c>
      <c r="W23" s="133">
        <v>1662551.04</v>
      </c>
      <c r="X23" s="133">
        <v>1980974.976</v>
      </c>
      <c r="Y23" s="133">
        <v>2759113.9840000002</v>
      </c>
      <c r="Z23" s="133">
        <v>2888551.9360000002</v>
      </c>
      <c r="AA23" s="133">
        <v>2956705.0240000002</v>
      </c>
      <c r="AB23" s="133">
        <v>2780722.9440000001</v>
      </c>
      <c r="AC23" s="133">
        <v>3103602.9440000001</v>
      </c>
      <c r="AD23" s="133">
        <v>3082318.08</v>
      </c>
      <c r="AE23" s="133">
        <v>2975362.048</v>
      </c>
      <c r="AF23" s="133">
        <v>3719951.8928286638</v>
      </c>
      <c r="AG23" s="133">
        <v>3753696</v>
      </c>
      <c r="AH23" s="133">
        <v>3765876.0416570581</v>
      </c>
      <c r="AI23" s="133">
        <v>3864458.9681941676</v>
      </c>
      <c r="AJ23" s="133">
        <v>3893066.2330410946</v>
      </c>
      <c r="AK23" s="133">
        <v>3946530</v>
      </c>
      <c r="AL23" s="133">
        <v>3911999</v>
      </c>
      <c r="AM23" s="134">
        <v>4164426</v>
      </c>
      <c r="AN23" s="134">
        <v>4477997</v>
      </c>
      <c r="AO23" s="134">
        <v>4430601</v>
      </c>
      <c r="AP23" s="134">
        <v>4869614</v>
      </c>
      <c r="AQ23" s="425">
        <v>6735298.8770899996</v>
      </c>
      <c r="AR23" s="134">
        <v>6637145.6708081523</v>
      </c>
      <c r="AS23" s="134">
        <v>6892506.1366640348</v>
      </c>
      <c r="AT23" s="134">
        <v>7222660</v>
      </c>
      <c r="AU23" s="134">
        <v>6974021</v>
      </c>
      <c r="AV23" s="134"/>
      <c r="AW23" s="134">
        <v>970959</v>
      </c>
      <c r="AX23" s="134">
        <v>1202303.8215842179</v>
      </c>
      <c r="AY23" s="134">
        <v>1356464.8468069416</v>
      </c>
      <c r="AZ23" s="134">
        <v>1527213.0560000001</v>
      </c>
      <c r="BA23" s="134">
        <v>1620024.064</v>
      </c>
      <c r="BB23" s="134">
        <v>2888551.9360000002</v>
      </c>
      <c r="BC23" s="134">
        <v>3082318.08</v>
      </c>
      <c r="BD23" s="134">
        <v>3765876.0416570581</v>
      </c>
      <c r="BE23" s="134">
        <v>3911999</v>
      </c>
      <c r="BF23" s="134">
        <v>4869614</v>
      </c>
      <c r="BG23" s="134">
        <v>7222660</v>
      </c>
    </row>
    <row r="24" spans="2:59" ht="15" customHeight="1">
      <c r="B24" s="140" t="str">
        <f>Macro!D30</f>
        <v>Passivo Circulante</v>
      </c>
      <c r="C24" s="133">
        <v>229585.93849000006</v>
      </c>
      <c r="D24" s="133">
        <v>260231.03503037794</v>
      </c>
      <c r="E24" s="133">
        <v>323104.43680479506</v>
      </c>
      <c r="F24" s="133">
        <v>266800</v>
      </c>
      <c r="G24" s="133">
        <v>235634.19911419408</v>
      </c>
      <c r="H24" s="133">
        <v>208027.54549899604</v>
      </c>
      <c r="I24" s="133">
        <v>242184.54999070894</v>
      </c>
      <c r="J24" s="133">
        <v>240781.29209281769</v>
      </c>
      <c r="K24" s="133">
        <v>261844.31295242024</v>
      </c>
      <c r="L24" s="133">
        <v>315421.28556556068</v>
      </c>
      <c r="M24" s="133">
        <v>279999.16019245813</v>
      </c>
      <c r="N24" s="133">
        <v>418320.77079106891</v>
      </c>
      <c r="O24" s="133">
        <v>292385.03927331907</v>
      </c>
      <c r="P24" s="133">
        <v>355115.00799999997</v>
      </c>
      <c r="Q24" s="133">
        <v>313644.99200000003</v>
      </c>
      <c r="R24" s="133">
        <v>373147.00799999997</v>
      </c>
      <c r="S24" s="133">
        <v>330966.016</v>
      </c>
      <c r="T24" s="133">
        <v>345671.00799999997</v>
      </c>
      <c r="U24" s="133">
        <v>354185.984</v>
      </c>
      <c r="V24" s="133">
        <v>341791.00799999997</v>
      </c>
      <c r="W24" s="133">
        <v>294692.99200000003</v>
      </c>
      <c r="X24" s="133">
        <v>382611.00799999997</v>
      </c>
      <c r="Y24" s="133">
        <v>712230.97600000002</v>
      </c>
      <c r="Z24" s="133">
        <v>818435.00800000003</v>
      </c>
      <c r="AA24" s="133">
        <v>811916.03200000001</v>
      </c>
      <c r="AB24" s="133">
        <v>678595.00800000003</v>
      </c>
      <c r="AC24" s="133">
        <v>789020.03200000001</v>
      </c>
      <c r="AD24" s="133">
        <v>825520</v>
      </c>
      <c r="AE24" s="133">
        <v>731955.96799999999</v>
      </c>
      <c r="AF24" s="133">
        <v>784952.56798866345</v>
      </c>
      <c r="AG24" s="133">
        <v>793635</v>
      </c>
      <c r="AH24" s="133">
        <v>862126.49684184138</v>
      </c>
      <c r="AI24" s="133">
        <v>884711.93705067202</v>
      </c>
      <c r="AJ24" s="133">
        <v>874859.18469192495</v>
      </c>
      <c r="AK24" s="133">
        <v>970037</v>
      </c>
      <c r="AL24" s="133">
        <v>1113326</v>
      </c>
      <c r="AM24" s="134">
        <v>1022610</v>
      </c>
      <c r="AN24" s="134">
        <v>1177028</v>
      </c>
      <c r="AO24" s="134">
        <v>1222860</v>
      </c>
      <c r="AP24" s="134">
        <v>1499219</v>
      </c>
      <c r="AQ24" s="134">
        <v>1501410.8770900001</v>
      </c>
      <c r="AR24" s="134">
        <v>1418347.6002793538</v>
      </c>
      <c r="AS24" s="134">
        <v>1487675.1834840351</v>
      </c>
      <c r="AT24" s="134">
        <v>1420074</v>
      </c>
      <c r="AU24" s="134">
        <v>1462349</v>
      </c>
      <c r="AV24" s="134"/>
      <c r="AW24" s="134">
        <v>266800</v>
      </c>
      <c r="AX24" s="134">
        <v>240781.29209281769</v>
      </c>
      <c r="AY24" s="134">
        <v>418320.77079106891</v>
      </c>
      <c r="AZ24" s="134">
        <v>373147.00799999997</v>
      </c>
      <c r="BA24" s="134">
        <v>341791.00799999997</v>
      </c>
      <c r="BB24" s="134">
        <v>818435.00800000003</v>
      </c>
      <c r="BC24" s="134">
        <v>825520</v>
      </c>
      <c r="BD24" s="134">
        <v>862126.49684184138</v>
      </c>
      <c r="BE24" s="134">
        <v>1113326</v>
      </c>
      <c r="BF24" s="134">
        <v>1499219</v>
      </c>
      <c r="BG24" s="134">
        <v>1420074</v>
      </c>
    </row>
    <row r="25" spans="2:59" ht="15" customHeight="1">
      <c r="B25" s="136" t="str">
        <f>Macro!D31</f>
        <v>Obrigações Sociais e Trabalhistas</v>
      </c>
      <c r="C25" s="138">
        <v>16583.317849999999</v>
      </c>
      <c r="D25" s="138">
        <v>21779.1407</v>
      </c>
      <c r="E25" s="138">
        <v>27898.366379999999</v>
      </c>
      <c r="F25" s="138">
        <v>14594.99754</v>
      </c>
      <c r="G25" s="138">
        <v>16953.860909999999</v>
      </c>
      <c r="H25" s="138">
        <v>22535.436880000001</v>
      </c>
      <c r="I25" s="138">
        <v>28160.952289999997</v>
      </c>
      <c r="J25" s="138">
        <v>17611.607349999998</v>
      </c>
      <c r="K25" s="138">
        <v>19162.611551196998</v>
      </c>
      <c r="L25" s="138">
        <v>24984.309965807999</v>
      </c>
      <c r="M25" s="138">
        <v>30069.566299999999</v>
      </c>
      <c r="N25" s="138">
        <v>21722.050962134999</v>
      </c>
      <c r="O25" s="138">
        <v>26566.186750000001</v>
      </c>
      <c r="P25" s="138">
        <v>62573</v>
      </c>
      <c r="Q25" s="138">
        <v>70757</v>
      </c>
      <c r="R25" s="138">
        <v>41517</v>
      </c>
      <c r="S25" s="138">
        <v>39837</v>
      </c>
      <c r="T25" s="138">
        <v>40707</v>
      </c>
      <c r="U25" s="138">
        <v>47440</v>
      </c>
      <c r="V25" s="138">
        <v>40219</v>
      </c>
      <c r="W25" s="138">
        <v>38576</v>
      </c>
      <c r="X25" s="138">
        <v>38115</v>
      </c>
      <c r="Y25" s="138">
        <v>57053</v>
      </c>
      <c r="Z25" s="138">
        <v>58514</v>
      </c>
      <c r="AA25" s="138">
        <v>63359</v>
      </c>
      <c r="AB25" s="138">
        <v>71122</v>
      </c>
      <c r="AC25" s="138">
        <v>88433</v>
      </c>
      <c r="AD25" s="138">
        <v>83964</v>
      </c>
      <c r="AE25" s="138">
        <v>84021</v>
      </c>
      <c r="AF25" s="138">
        <v>81601</v>
      </c>
      <c r="AG25" s="138">
        <v>101410</v>
      </c>
      <c r="AH25" s="138">
        <v>63872.969993699997</v>
      </c>
      <c r="AI25" s="138">
        <v>68328.402817897993</v>
      </c>
      <c r="AJ25" s="138">
        <v>92136</v>
      </c>
      <c r="AK25" s="138">
        <v>108415</v>
      </c>
      <c r="AL25" s="138">
        <v>90670</v>
      </c>
      <c r="AM25" s="139">
        <v>97138</v>
      </c>
      <c r="AN25" s="139">
        <v>93314</v>
      </c>
      <c r="AO25" s="139">
        <v>116425</v>
      </c>
      <c r="AP25" s="139">
        <v>108686</v>
      </c>
      <c r="AQ25" s="139">
        <v>113297</v>
      </c>
      <c r="AR25" s="139">
        <v>107949</v>
      </c>
      <c r="AS25" s="139">
        <v>136308</v>
      </c>
      <c r="AT25" s="139">
        <v>104713</v>
      </c>
      <c r="AU25" s="139">
        <v>116794</v>
      </c>
      <c r="AV25" s="139"/>
      <c r="AW25" s="139">
        <v>14594.99754</v>
      </c>
      <c r="AX25" s="139">
        <v>17611.607349999998</v>
      </c>
      <c r="AY25" s="139">
        <v>21722.050962134999</v>
      </c>
      <c r="AZ25" s="139">
        <v>41517</v>
      </c>
      <c r="BA25" s="139">
        <v>40219</v>
      </c>
      <c r="BB25" s="139">
        <v>58514</v>
      </c>
      <c r="BC25" s="139">
        <v>83964</v>
      </c>
      <c r="BD25" s="139">
        <v>63872.969993699997</v>
      </c>
      <c r="BE25" s="139">
        <v>90670</v>
      </c>
      <c r="BF25" s="139">
        <v>108686</v>
      </c>
      <c r="BG25" s="139">
        <v>104713</v>
      </c>
    </row>
    <row r="26" spans="2:59" ht="15" customHeight="1">
      <c r="B26" s="136" t="str">
        <f>Macro!D32</f>
        <v>Fornecedores</v>
      </c>
      <c r="C26" s="138">
        <v>44688.146510000013</v>
      </c>
      <c r="D26" s="138">
        <v>37523.104765775999</v>
      </c>
      <c r="E26" s="138">
        <v>46923.842634795015</v>
      </c>
      <c r="F26" s="138">
        <v>42960.3375069592</v>
      </c>
      <c r="G26" s="138">
        <v>45170.342334194087</v>
      </c>
      <c r="H26" s="138">
        <v>55845.971438995999</v>
      </c>
      <c r="I26" s="138">
        <v>53445.921320708963</v>
      </c>
      <c r="J26" s="138">
        <v>56420.329392817737</v>
      </c>
      <c r="K26" s="138">
        <v>67122.750270050237</v>
      </c>
      <c r="L26" s="138">
        <v>74117.964051772738</v>
      </c>
      <c r="M26" s="138">
        <v>77147.328482458193</v>
      </c>
      <c r="N26" s="138">
        <v>78378.131894094666</v>
      </c>
      <c r="O26" s="138">
        <v>86476.831993319021</v>
      </c>
      <c r="P26" s="138">
        <v>94564</v>
      </c>
      <c r="Q26" s="138">
        <v>83280</v>
      </c>
      <c r="R26" s="138">
        <v>95658</v>
      </c>
      <c r="S26" s="138">
        <v>90744</v>
      </c>
      <c r="T26" s="138">
        <v>95171</v>
      </c>
      <c r="U26" s="138">
        <v>95642</v>
      </c>
      <c r="V26" s="138">
        <v>93715</v>
      </c>
      <c r="W26" s="138">
        <v>100260</v>
      </c>
      <c r="X26" s="138">
        <v>87752</v>
      </c>
      <c r="Y26" s="138">
        <v>219391.008</v>
      </c>
      <c r="Z26" s="138">
        <v>265400.99200000003</v>
      </c>
      <c r="AA26" s="138">
        <v>301580</v>
      </c>
      <c r="AB26" s="138">
        <v>279220</v>
      </c>
      <c r="AC26" s="138">
        <v>355352</v>
      </c>
      <c r="AD26" s="138">
        <v>345727.00799999997</v>
      </c>
      <c r="AE26" s="138">
        <v>296403.00799999997</v>
      </c>
      <c r="AF26" s="138">
        <v>342088</v>
      </c>
      <c r="AG26" s="138">
        <v>362249</v>
      </c>
      <c r="AH26" s="138">
        <v>385630.19504022773</v>
      </c>
      <c r="AI26" s="138">
        <v>350063.96925261896</v>
      </c>
      <c r="AJ26" s="138">
        <v>371983</v>
      </c>
      <c r="AK26" s="138">
        <v>381437</v>
      </c>
      <c r="AL26" s="138">
        <v>435860</v>
      </c>
      <c r="AM26" s="147">
        <v>361604</v>
      </c>
      <c r="AN26" s="147">
        <v>430265</v>
      </c>
      <c r="AO26" s="147">
        <v>471192</v>
      </c>
      <c r="AP26" s="147">
        <v>617387</v>
      </c>
      <c r="AQ26" s="147">
        <v>634017</v>
      </c>
      <c r="AR26" s="147">
        <v>608559</v>
      </c>
      <c r="AS26" s="147">
        <v>614986.94183403498</v>
      </c>
      <c r="AT26" s="147">
        <v>624902</v>
      </c>
      <c r="AU26" s="147">
        <v>605487</v>
      </c>
      <c r="AV26" s="139"/>
      <c r="AW26" s="139">
        <v>42960.3375069592</v>
      </c>
      <c r="AX26" s="139">
        <v>56420.329392817737</v>
      </c>
      <c r="AY26" s="139">
        <v>78378.131894094666</v>
      </c>
      <c r="AZ26" s="139">
        <v>95658</v>
      </c>
      <c r="BA26" s="139">
        <v>93715</v>
      </c>
      <c r="BB26" s="139">
        <v>265400.99200000003</v>
      </c>
      <c r="BC26" s="139">
        <v>345727.00799999997</v>
      </c>
      <c r="BD26" s="139">
        <v>385630.19504022773</v>
      </c>
      <c r="BE26" s="139">
        <v>435860</v>
      </c>
      <c r="BF26" s="139">
        <v>617387</v>
      </c>
      <c r="BG26" s="139">
        <v>624902</v>
      </c>
    </row>
    <row r="27" spans="2:59" ht="15" customHeight="1">
      <c r="B27" s="136" t="str">
        <f>Macro!D33</f>
        <v>Obrigações Fiscais</v>
      </c>
      <c r="C27" s="138">
        <v>17919.800560000003</v>
      </c>
      <c r="D27" s="138">
        <v>12500.17542</v>
      </c>
      <c r="E27" s="138">
        <v>14884.47789</v>
      </c>
      <c r="F27" s="138">
        <v>19574.559579999997</v>
      </c>
      <c r="G27" s="138">
        <v>19211.19011</v>
      </c>
      <c r="H27" s="138">
        <v>18987.438770000001</v>
      </c>
      <c r="I27" s="138">
        <v>18406.537919999999</v>
      </c>
      <c r="J27" s="138">
        <v>20565.746340000005</v>
      </c>
      <c r="K27" s="138">
        <v>1173.5884199999998</v>
      </c>
      <c r="L27" s="138">
        <v>17947.025404233998</v>
      </c>
      <c r="M27" s="138">
        <v>1432.2809099999999</v>
      </c>
      <c r="N27" s="138">
        <v>32989.817868486003</v>
      </c>
      <c r="O27" s="138">
        <v>32350.367490000001</v>
      </c>
      <c r="P27" s="138">
        <v>0</v>
      </c>
      <c r="Q27" s="138">
        <v>0</v>
      </c>
      <c r="R27" s="138">
        <v>31759</v>
      </c>
      <c r="S27" s="138">
        <v>30294</v>
      </c>
      <c r="T27" s="138">
        <v>27839</v>
      </c>
      <c r="U27" s="138">
        <v>30647</v>
      </c>
      <c r="V27" s="138">
        <v>33830</v>
      </c>
      <c r="W27" s="138">
        <v>33129</v>
      </c>
      <c r="X27" s="138">
        <v>52077</v>
      </c>
      <c r="Y27" s="138">
        <v>61639</v>
      </c>
      <c r="Z27" s="138">
        <v>78207</v>
      </c>
      <c r="AA27" s="138">
        <v>52839</v>
      </c>
      <c r="AB27" s="138">
        <v>37419</v>
      </c>
      <c r="AC27" s="138">
        <v>36037</v>
      </c>
      <c r="AD27" s="138">
        <v>64458</v>
      </c>
      <c r="AE27" s="138">
        <v>60887</v>
      </c>
      <c r="AF27" s="138">
        <v>81458</v>
      </c>
      <c r="AG27" s="138">
        <v>73191</v>
      </c>
      <c r="AH27" s="138">
        <v>73733.433921817006</v>
      </c>
      <c r="AI27" s="138">
        <v>94230.472911384306</v>
      </c>
      <c r="AJ27" s="138">
        <v>99413</v>
      </c>
      <c r="AK27" s="138">
        <v>104954</v>
      </c>
      <c r="AL27" s="138">
        <v>106561</v>
      </c>
      <c r="AM27" s="147">
        <v>120346</v>
      </c>
      <c r="AN27" s="147">
        <v>108841</v>
      </c>
      <c r="AO27" s="147">
        <v>95319</v>
      </c>
      <c r="AP27" s="147">
        <v>140895</v>
      </c>
      <c r="AQ27" s="147">
        <v>130507</v>
      </c>
      <c r="AR27" s="147">
        <v>95678</v>
      </c>
      <c r="AS27" s="147">
        <v>117421</v>
      </c>
      <c r="AT27" s="147">
        <v>140580</v>
      </c>
      <c r="AU27" s="147">
        <v>115131</v>
      </c>
      <c r="AV27" s="139"/>
      <c r="AW27" s="139">
        <v>19574.559579999997</v>
      </c>
      <c r="AX27" s="139">
        <v>20565.746340000005</v>
      </c>
      <c r="AY27" s="139">
        <v>32989.817868486003</v>
      </c>
      <c r="AZ27" s="139">
        <v>31759</v>
      </c>
      <c r="BA27" s="139">
        <v>33830</v>
      </c>
      <c r="BB27" s="139">
        <v>78207</v>
      </c>
      <c r="BC27" s="139">
        <v>64458</v>
      </c>
      <c r="BD27" s="139">
        <v>73733.433921817006</v>
      </c>
      <c r="BE27" s="139">
        <v>106561</v>
      </c>
      <c r="BF27" s="139">
        <v>140895</v>
      </c>
      <c r="BG27" s="139">
        <v>140580</v>
      </c>
    </row>
    <row r="28" spans="2:59" ht="15" customHeight="1">
      <c r="B28" s="136" t="str">
        <f>Macro!D34</f>
        <v>Empréstimos e Financiamentos</v>
      </c>
      <c r="C28" s="148">
        <v>121292.65607</v>
      </c>
      <c r="D28" s="148">
        <v>157557.56748</v>
      </c>
      <c r="E28" s="148">
        <v>200661.08430000002</v>
      </c>
      <c r="F28" s="148">
        <v>150881.67681999999</v>
      </c>
      <c r="G28" s="148">
        <v>134331.19192999997</v>
      </c>
      <c r="H28" s="148">
        <v>91525.392240000016</v>
      </c>
      <c r="I28" s="148">
        <v>121647.95037999999</v>
      </c>
      <c r="J28" s="148">
        <v>117308.26362999999</v>
      </c>
      <c r="K28" s="148">
        <v>134361.30713162001</v>
      </c>
      <c r="L28" s="148">
        <v>143369.55837403599</v>
      </c>
      <c r="M28" s="148">
        <v>132870.52893</v>
      </c>
      <c r="N28" s="148">
        <v>135037.65604</v>
      </c>
      <c r="O28" s="148">
        <v>128299.57195999999</v>
      </c>
      <c r="P28" s="148">
        <v>156234</v>
      </c>
      <c r="Q28" s="148">
        <v>142848.992</v>
      </c>
      <c r="R28" s="148">
        <v>157412.992</v>
      </c>
      <c r="S28" s="148">
        <v>141451.008</v>
      </c>
      <c r="T28" s="148">
        <v>150080</v>
      </c>
      <c r="U28" s="148">
        <v>134424</v>
      </c>
      <c r="V28" s="148">
        <v>117839</v>
      </c>
      <c r="W28" s="148">
        <v>80828</v>
      </c>
      <c r="X28" s="148">
        <v>152044.992</v>
      </c>
      <c r="Y28" s="148">
        <v>221762</v>
      </c>
      <c r="Z28" s="148">
        <v>221924</v>
      </c>
      <c r="AA28" s="148">
        <v>233636.992</v>
      </c>
      <c r="AB28" s="148">
        <v>160363.008</v>
      </c>
      <c r="AC28" s="148">
        <v>181064.992</v>
      </c>
      <c r="AD28" s="148">
        <v>195676</v>
      </c>
      <c r="AE28" s="148">
        <v>158302</v>
      </c>
      <c r="AF28" s="148">
        <v>161119.35520999995</v>
      </c>
      <c r="AG28" s="148">
        <v>164234</v>
      </c>
      <c r="AH28" s="148">
        <v>166058.417476195</v>
      </c>
      <c r="AI28" s="148">
        <v>193412.17708419342</v>
      </c>
      <c r="AJ28" s="148">
        <v>202794.23983999997</v>
      </c>
      <c r="AK28" s="148">
        <v>262235</v>
      </c>
      <c r="AL28" s="148">
        <v>304819</v>
      </c>
      <c r="AM28" s="149">
        <v>324688</v>
      </c>
      <c r="AN28" s="149">
        <v>395500</v>
      </c>
      <c r="AO28" s="149">
        <v>392772</v>
      </c>
      <c r="AP28" s="149">
        <v>388411</v>
      </c>
      <c r="AQ28" s="149">
        <v>396902.87708999997</v>
      </c>
      <c r="AR28" s="149">
        <v>386320.58743000007</v>
      </c>
      <c r="AS28" s="149">
        <v>390936.24164999998</v>
      </c>
      <c r="AT28" s="149">
        <v>255782</v>
      </c>
      <c r="AU28" s="149">
        <v>302034</v>
      </c>
      <c r="AV28" s="150"/>
      <c r="AW28" s="150">
        <v>150881.67681999999</v>
      </c>
      <c r="AX28" s="150">
        <v>117308.26362999999</v>
      </c>
      <c r="AY28" s="150">
        <v>135037.65604</v>
      </c>
      <c r="AZ28" s="150">
        <v>157412.992</v>
      </c>
      <c r="BA28" s="150">
        <v>117839</v>
      </c>
      <c r="BB28" s="150">
        <v>221924</v>
      </c>
      <c r="BC28" s="150">
        <v>195676</v>
      </c>
      <c r="BD28" s="150">
        <v>166058.417476195</v>
      </c>
      <c r="BE28" s="150">
        <v>304819</v>
      </c>
      <c r="BF28" s="150">
        <v>388411</v>
      </c>
      <c r="BG28" s="150">
        <v>255782</v>
      </c>
    </row>
    <row r="29" spans="2:59" ht="15" customHeight="1">
      <c r="B29" s="136" t="str">
        <f>Macro!D37</f>
        <v>Outros</v>
      </c>
      <c r="C29" s="138">
        <v>29102.017500000049</v>
      </c>
      <c r="D29" s="138">
        <v>30871.046664601952</v>
      </c>
      <c r="E29" s="138">
        <v>32736.665599999982</v>
      </c>
      <c r="F29" s="138">
        <v>38788.428553040823</v>
      </c>
      <c r="G29" s="138">
        <v>19967.613830000042</v>
      </c>
      <c r="H29" s="138">
        <v>19133.306170000029</v>
      </c>
      <c r="I29" s="138">
        <v>20523.188079999993</v>
      </c>
      <c r="J29" s="138">
        <v>28875.345379999999</v>
      </c>
      <c r="K29" s="138">
        <v>40024.055579552994</v>
      </c>
      <c r="L29" s="138">
        <f>53935.34399971+1067.08376999997</f>
        <v>55002.427769709968</v>
      </c>
      <c r="M29" s="138">
        <v>38479.455569999904</v>
      </c>
      <c r="N29" s="138">
        <v>150193.11402635317</v>
      </c>
      <c r="O29" s="138">
        <v>18692.08108</v>
      </c>
      <c r="P29" s="138">
        <v>41744</v>
      </c>
      <c r="Q29" s="138">
        <v>16759</v>
      </c>
      <c r="R29" s="138">
        <v>46800</v>
      </c>
      <c r="S29" s="138">
        <v>28640</v>
      </c>
      <c r="T29" s="138">
        <v>27739</v>
      </c>
      <c r="U29" s="138">
        <v>41856</v>
      </c>
      <c r="V29" s="138">
        <v>51513</v>
      </c>
      <c r="W29" s="138">
        <v>36796</v>
      </c>
      <c r="X29" s="138">
        <v>47808</v>
      </c>
      <c r="Y29" s="138">
        <v>146502</v>
      </c>
      <c r="Z29" s="138">
        <v>188186</v>
      </c>
      <c r="AA29" s="138">
        <v>153756.992</v>
      </c>
      <c r="AB29" s="138">
        <v>123690</v>
      </c>
      <c r="AC29" s="138">
        <v>121520</v>
      </c>
      <c r="AD29" s="138">
        <v>128534</v>
      </c>
      <c r="AE29" s="138">
        <v>127770</v>
      </c>
      <c r="AF29" s="138">
        <v>111312</v>
      </c>
      <c r="AG29" s="138">
        <v>83744</v>
      </c>
      <c r="AH29" s="138">
        <v>157646.993060187</v>
      </c>
      <c r="AI29" s="138">
        <v>160899.49995495731</v>
      </c>
      <c r="AJ29" s="138">
        <v>99329</v>
      </c>
      <c r="AK29" s="138">
        <v>105429</v>
      </c>
      <c r="AL29" s="138">
        <v>169262</v>
      </c>
      <c r="AM29" s="139">
        <v>112753</v>
      </c>
      <c r="AN29" s="139">
        <v>144896</v>
      </c>
      <c r="AO29" s="139">
        <v>140085</v>
      </c>
      <c r="AP29" s="139">
        <v>230046</v>
      </c>
      <c r="AQ29" s="139">
        <v>213316</v>
      </c>
      <c r="AR29" s="139">
        <v>206810</v>
      </c>
      <c r="AS29" s="139">
        <v>214858</v>
      </c>
      <c r="AT29" s="139">
        <v>284776</v>
      </c>
      <c r="AU29" s="149">
        <v>312961</v>
      </c>
      <c r="AV29" s="139"/>
      <c r="AW29" s="139">
        <v>38788.428553040823</v>
      </c>
      <c r="AX29" s="139">
        <v>28875.345379999999</v>
      </c>
      <c r="AY29" s="139">
        <v>150193.11402635317</v>
      </c>
      <c r="AZ29" s="139">
        <v>46800</v>
      </c>
      <c r="BA29" s="139">
        <v>51513</v>
      </c>
      <c r="BB29" s="139">
        <v>188186</v>
      </c>
      <c r="BC29" s="139">
        <v>128534</v>
      </c>
      <c r="BD29" s="139">
        <v>157646.993060187</v>
      </c>
      <c r="BE29" s="139">
        <v>169262</v>
      </c>
      <c r="BF29" s="139">
        <v>230046</v>
      </c>
      <c r="BG29" s="139">
        <v>284776</v>
      </c>
    </row>
    <row r="30" spans="2:59" ht="15" customHeight="1">
      <c r="B30" s="136" t="str">
        <f>Macro!D38</f>
        <v>Provisões</v>
      </c>
      <c r="C30" s="138">
        <v>0</v>
      </c>
      <c r="D30" s="138">
        <v>0</v>
      </c>
      <c r="E30" s="138">
        <v>0</v>
      </c>
      <c r="F30" s="138">
        <v>0</v>
      </c>
      <c r="G30" s="138">
        <v>0</v>
      </c>
      <c r="H30" s="138">
        <v>0</v>
      </c>
      <c r="I30" s="138">
        <v>0</v>
      </c>
      <c r="J30" s="138">
        <v>0</v>
      </c>
      <c r="K30" s="138">
        <v>0</v>
      </c>
      <c r="L30" s="138">
        <v>0</v>
      </c>
      <c r="M30" s="138">
        <v>0</v>
      </c>
      <c r="N30" s="138">
        <v>0</v>
      </c>
      <c r="O30" s="138">
        <v>0</v>
      </c>
      <c r="P30" s="138">
        <v>0</v>
      </c>
      <c r="Q30" s="138">
        <v>0</v>
      </c>
      <c r="R30" s="138">
        <v>0</v>
      </c>
      <c r="S30" s="138">
        <v>0</v>
      </c>
      <c r="T30" s="138">
        <v>4135</v>
      </c>
      <c r="U30" s="138">
        <v>4177</v>
      </c>
      <c r="V30" s="138">
        <v>4675</v>
      </c>
      <c r="W30" s="138">
        <v>5104</v>
      </c>
      <c r="X30" s="138">
        <v>4814</v>
      </c>
      <c r="Y30" s="138">
        <v>5884</v>
      </c>
      <c r="Z30" s="138">
        <v>6203</v>
      </c>
      <c r="AA30" s="138">
        <v>6744</v>
      </c>
      <c r="AB30" s="138">
        <v>6781</v>
      </c>
      <c r="AC30" s="138">
        <v>6613</v>
      </c>
      <c r="AD30" s="138">
        <v>7161</v>
      </c>
      <c r="AE30" s="138">
        <v>4573</v>
      </c>
      <c r="AF30" s="138">
        <v>7375</v>
      </c>
      <c r="AG30" s="138">
        <v>8807</v>
      </c>
      <c r="AH30" s="138">
        <v>15184.48734971438</v>
      </c>
      <c r="AI30" s="138">
        <v>17777.415029620199</v>
      </c>
      <c r="AJ30" s="138">
        <v>9204</v>
      </c>
      <c r="AK30" s="138">
        <v>7567</v>
      </c>
      <c r="AL30" s="138">
        <v>6154</v>
      </c>
      <c r="AM30" s="139">
        <v>6081</v>
      </c>
      <c r="AN30" s="139">
        <v>4212</v>
      </c>
      <c r="AO30" s="139">
        <v>7067</v>
      </c>
      <c r="AP30" s="139">
        <v>13794</v>
      </c>
      <c r="AQ30" s="139">
        <v>13371</v>
      </c>
      <c r="AR30" s="139">
        <v>13031</v>
      </c>
      <c r="AS30" s="139">
        <v>13165</v>
      </c>
      <c r="AT30" s="139">
        <v>9321</v>
      </c>
      <c r="AU30" s="139">
        <v>9942</v>
      </c>
      <c r="AV30" s="139"/>
      <c r="AW30" s="139">
        <v>0</v>
      </c>
      <c r="AX30" s="139">
        <v>0</v>
      </c>
      <c r="AY30" s="139">
        <v>0</v>
      </c>
      <c r="AZ30" s="139">
        <v>0</v>
      </c>
      <c r="BA30" s="139">
        <v>4675</v>
      </c>
      <c r="BB30" s="139">
        <v>6203</v>
      </c>
      <c r="BC30" s="139">
        <v>7161</v>
      </c>
      <c r="BD30" s="139">
        <v>15184.48734971438</v>
      </c>
      <c r="BE30" s="139">
        <v>6154</v>
      </c>
      <c r="BF30" s="139">
        <v>13794</v>
      </c>
      <c r="BG30" s="139">
        <v>9321</v>
      </c>
    </row>
    <row r="31" spans="2:59" ht="15" customHeight="1">
      <c r="B31" s="140" t="str">
        <f>Macro!D40</f>
        <v>Passivo Não Circulante</v>
      </c>
      <c r="C31" s="133">
        <v>326690.12081000005</v>
      </c>
      <c r="D31" s="133">
        <v>257848.45000000004</v>
      </c>
      <c r="E31" s="133">
        <v>271010.25315</v>
      </c>
      <c r="F31" s="133">
        <v>270906</v>
      </c>
      <c r="G31" s="133">
        <v>232004.05418000001</v>
      </c>
      <c r="H31" s="133">
        <v>215941.34242999999</v>
      </c>
      <c r="I31" s="133">
        <v>192083.69954</v>
      </c>
      <c r="J31" s="133">
        <v>188480.78998140004</v>
      </c>
      <c r="K31" s="133">
        <v>162585.25986162602</v>
      </c>
      <c r="L31" s="133">
        <v>161917.51043188199</v>
      </c>
      <c r="M31" s="133">
        <v>134163.04020960003</v>
      </c>
      <c r="N31" s="133">
        <v>155123.11715078499</v>
      </c>
      <c r="O31" s="133">
        <v>161811.95005340001</v>
      </c>
      <c r="P31" s="133">
        <v>160651.008</v>
      </c>
      <c r="Q31" s="133">
        <v>284007.00799999997</v>
      </c>
      <c r="R31" s="133">
        <v>327505.984</v>
      </c>
      <c r="S31" s="133">
        <v>376220</v>
      </c>
      <c r="T31" s="133">
        <v>374099.00799999997</v>
      </c>
      <c r="U31" s="133">
        <v>474480</v>
      </c>
      <c r="V31" s="133">
        <v>498904.99200000003</v>
      </c>
      <c r="W31" s="133">
        <v>538750.97600000002</v>
      </c>
      <c r="X31" s="133">
        <v>750907.00800000003</v>
      </c>
      <c r="Y31" s="133">
        <v>1148824.96</v>
      </c>
      <c r="Z31" s="133">
        <v>1115305.9839999999</v>
      </c>
      <c r="AA31" s="133">
        <v>1109464.96</v>
      </c>
      <c r="AB31" s="133">
        <v>1073540.9920000001</v>
      </c>
      <c r="AC31" s="133">
        <v>1206912</v>
      </c>
      <c r="AD31" s="133">
        <v>1150843.0079999999</v>
      </c>
      <c r="AE31" s="133">
        <v>1169504</v>
      </c>
      <c r="AF31" s="133">
        <v>1171368.4583200002</v>
      </c>
      <c r="AG31" s="133">
        <v>1154150</v>
      </c>
      <c r="AH31" s="133">
        <v>1125312.2085157963</v>
      </c>
      <c r="AI31" s="133">
        <v>1131924.0423309237</v>
      </c>
      <c r="AJ31" s="133">
        <v>1106383.4735111999</v>
      </c>
      <c r="AK31" s="133">
        <v>1032093</v>
      </c>
      <c r="AL31" s="133">
        <v>937559</v>
      </c>
      <c r="AM31" s="134">
        <v>1148647</v>
      </c>
      <c r="AN31" s="134">
        <v>1238018</v>
      </c>
      <c r="AO31" s="134">
        <v>1131328</v>
      </c>
      <c r="AP31" s="134">
        <v>1118910</v>
      </c>
      <c r="AQ31" s="134">
        <v>3069449</v>
      </c>
      <c r="AR31" s="134">
        <v>3001749</v>
      </c>
      <c r="AS31" s="134">
        <v>2975139.9531800002</v>
      </c>
      <c r="AT31" s="134">
        <v>3321105</v>
      </c>
      <c r="AU31" s="134">
        <v>3085273</v>
      </c>
      <c r="AV31" s="134"/>
      <c r="AW31" s="134">
        <v>270906</v>
      </c>
      <c r="AX31" s="134">
        <v>188480.78998140004</v>
      </c>
      <c r="AY31" s="134">
        <v>155123.11715078499</v>
      </c>
      <c r="AZ31" s="134">
        <v>327505.984</v>
      </c>
      <c r="BA31" s="134">
        <v>498904.99200000003</v>
      </c>
      <c r="BB31" s="134">
        <v>1115305.9839999999</v>
      </c>
      <c r="BC31" s="134">
        <v>1150843.0079999999</v>
      </c>
      <c r="BD31" s="134">
        <v>1125312.2085157963</v>
      </c>
      <c r="BE31" s="134">
        <v>937559</v>
      </c>
      <c r="BF31" s="134">
        <v>1118910</v>
      </c>
      <c r="BG31" s="134">
        <v>3321105</v>
      </c>
    </row>
    <row r="32" spans="2:59" ht="15" customHeight="1">
      <c r="B32" s="136" t="str">
        <f>Macro!D41</f>
        <v>Empréstimos e Financiamentos</v>
      </c>
      <c r="C32" s="138">
        <v>291651.01664000005</v>
      </c>
      <c r="D32" s="138">
        <v>226707.28219</v>
      </c>
      <c r="E32" s="138">
        <v>243115.08197</v>
      </c>
      <c r="F32" s="138">
        <v>231276.24929999997</v>
      </c>
      <c r="G32" s="138">
        <v>189755.98048000003</v>
      </c>
      <c r="H32" s="138">
        <v>173306.64413</v>
      </c>
      <c r="I32" s="138">
        <v>150096.19696999999</v>
      </c>
      <c r="J32" s="138">
        <v>138860.67686000001</v>
      </c>
      <c r="K32" s="138">
        <v>109644.94702206002</v>
      </c>
      <c r="L32" s="138">
        <v>108565.80533224599</v>
      </c>
      <c r="M32" s="138">
        <v>81144.175790000008</v>
      </c>
      <c r="N32" s="138">
        <v>85217.874819999997</v>
      </c>
      <c r="O32" s="138">
        <v>66034.575519999999</v>
      </c>
      <c r="P32" s="138">
        <v>67562</v>
      </c>
      <c r="Q32" s="138">
        <v>189376.992</v>
      </c>
      <c r="R32" s="138">
        <v>214347.008</v>
      </c>
      <c r="S32" s="138">
        <v>194154</v>
      </c>
      <c r="T32" s="138">
        <v>178472</v>
      </c>
      <c r="U32" s="138">
        <v>271468.99200000003</v>
      </c>
      <c r="V32" s="138">
        <v>274687.00799999997</v>
      </c>
      <c r="W32" s="138">
        <v>306924.99200000003</v>
      </c>
      <c r="X32" s="138">
        <v>510308.99200000003</v>
      </c>
      <c r="Y32" s="138">
        <v>740265.98400000005</v>
      </c>
      <c r="Z32" s="138">
        <v>702425.98400000005</v>
      </c>
      <c r="AA32" s="138">
        <v>689059.96799999999</v>
      </c>
      <c r="AB32" s="138">
        <v>663454.01599999995</v>
      </c>
      <c r="AC32" s="138">
        <v>790955.00800000003</v>
      </c>
      <c r="AD32" s="138">
        <v>779760</v>
      </c>
      <c r="AE32" s="138">
        <v>798465.02399999998</v>
      </c>
      <c r="AF32" s="138">
        <v>791892</v>
      </c>
      <c r="AG32" s="138">
        <v>769158</v>
      </c>
      <c r="AH32" s="138">
        <v>755812.03454000014</v>
      </c>
      <c r="AI32" s="138">
        <v>727290.89411000011</v>
      </c>
      <c r="AJ32" s="138">
        <v>694673.52722000005</v>
      </c>
      <c r="AK32" s="138">
        <v>610259</v>
      </c>
      <c r="AL32" s="151">
        <v>573323</v>
      </c>
      <c r="AM32" s="139">
        <v>772960</v>
      </c>
      <c r="AN32" s="139">
        <v>850409</v>
      </c>
      <c r="AO32" s="139">
        <v>749638</v>
      </c>
      <c r="AP32" s="139">
        <v>722767</v>
      </c>
      <c r="AQ32" s="139">
        <v>2338764</v>
      </c>
      <c r="AR32" s="139">
        <v>2293768</v>
      </c>
      <c r="AS32" s="139">
        <v>2251448</v>
      </c>
      <c r="AT32" s="139">
        <v>2493018</v>
      </c>
      <c r="AU32" s="139">
        <v>2371014</v>
      </c>
      <c r="AV32" s="139"/>
      <c r="AW32" s="139">
        <v>231276.24929999997</v>
      </c>
      <c r="AX32" s="139">
        <v>138860.67686000001</v>
      </c>
      <c r="AY32" s="139">
        <v>85217.874819999997</v>
      </c>
      <c r="AZ32" s="139">
        <v>214347.008</v>
      </c>
      <c r="BA32" s="139">
        <v>274687.00799999997</v>
      </c>
      <c r="BB32" s="139">
        <v>702425.98400000005</v>
      </c>
      <c r="BC32" s="139">
        <v>779760</v>
      </c>
      <c r="BD32" s="139">
        <v>755812.03454000014</v>
      </c>
      <c r="BE32" s="139">
        <v>573323</v>
      </c>
      <c r="BF32" s="139">
        <v>722767</v>
      </c>
      <c r="BG32" s="139">
        <v>2493018</v>
      </c>
    </row>
    <row r="33" spans="2:59" ht="15" customHeight="1">
      <c r="B33" s="136" t="str">
        <f>Macro!D42</f>
        <v>Passivos com Partes Relacionadas</v>
      </c>
      <c r="C33" s="138">
        <v>0</v>
      </c>
      <c r="D33" s="138">
        <v>0</v>
      </c>
      <c r="E33" s="138">
        <v>0</v>
      </c>
      <c r="F33" s="138">
        <v>0</v>
      </c>
      <c r="G33" s="138">
        <v>0</v>
      </c>
      <c r="H33" s="138">
        <v>0</v>
      </c>
      <c r="I33" s="138">
        <v>0</v>
      </c>
      <c r="J33" s="138">
        <v>0</v>
      </c>
      <c r="K33" s="138">
        <v>0</v>
      </c>
      <c r="L33" s="138">
        <v>0</v>
      </c>
      <c r="M33" s="138">
        <v>0</v>
      </c>
      <c r="N33" s="138">
        <v>0</v>
      </c>
      <c r="O33" s="138">
        <v>0</v>
      </c>
      <c r="P33" s="138">
        <v>0</v>
      </c>
      <c r="Q33" s="138">
        <v>0</v>
      </c>
      <c r="R33" s="138">
        <v>0</v>
      </c>
      <c r="S33" s="138">
        <v>0</v>
      </c>
      <c r="T33" s="138">
        <v>0</v>
      </c>
      <c r="U33" s="138">
        <v>0</v>
      </c>
      <c r="V33" s="138">
        <v>0</v>
      </c>
      <c r="W33" s="138">
        <v>0</v>
      </c>
      <c r="X33" s="138">
        <v>0</v>
      </c>
      <c r="Y33" s="138">
        <v>7563</v>
      </c>
      <c r="Z33" s="138">
        <v>7082</v>
      </c>
      <c r="AA33" s="138">
        <v>7603</v>
      </c>
      <c r="AB33" s="138">
        <v>6423</v>
      </c>
      <c r="AC33" s="138">
        <v>6723</v>
      </c>
      <c r="AD33" s="138">
        <v>6972</v>
      </c>
      <c r="AE33" s="138">
        <v>4720</v>
      </c>
      <c r="AF33" s="138">
        <v>0</v>
      </c>
      <c r="AG33" s="138">
        <v>0</v>
      </c>
      <c r="AH33" s="138">
        <v>0</v>
      </c>
      <c r="AI33" s="138">
        <v>0</v>
      </c>
      <c r="AJ33" s="138">
        <v>0</v>
      </c>
      <c r="AK33" s="138">
        <v>0</v>
      </c>
      <c r="AL33" s="151">
        <v>0</v>
      </c>
      <c r="AM33" s="147">
        <v>0</v>
      </c>
      <c r="AN33" s="147">
        <v>0</v>
      </c>
      <c r="AO33" s="147">
        <v>0</v>
      </c>
      <c r="AP33" s="147">
        <v>0</v>
      </c>
      <c r="AQ33" s="147">
        <v>0</v>
      </c>
      <c r="AR33" s="147">
        <v>0</v>
      </c>
      <c r="AS33" s="147">
        <v>0</v>
      </c>
      <c r="AT33" s="147">
        <v>3480</v>
      </c>
      <c r="AU33" s="147">
        <v>0</v>
      </c>
      <c r="AV33" s="139"/>
      <c r="AW33" s="139">
        <v>0</v>
      </c>
      <c r="AX33" s="139">
        <v>0</v>
      </c>
      <c r="AY33" s="139">
        <v>0</v>
      </c>
      <c r="AZ33" s="139">
        <v>0</v>
      </c>
      <c r="BA33" s="139">
        <v>0</v>
      </c>
      <c r="BB33" s="139">
        <v>7082</v>
      </c>
      <c r="BC33" s="139">
        <v>6972</v>
      </c>
      <c r="BD33" s="139">
        <v>0</v>
      </c>
      <c r="BE33" s="139">
        <v>0</v>
      </c>
      <c r="BF33" s="139">
        <v>0</v>
      </c>
      <c r="BG33" s="139">
        <v>3480</v>
      </c>
    </row>
    <row r="34" spans="2:59" ht="15" customHeight="1">
      <c r="B34" s="136" t="str">
        <f>Macro!D43</f>
        <v>Outros</v>
      </c>
      <c r="C34" s="138">
        <v>8680.2725999999602</v>
      </c>
      <c r="D34" s="138">
        <v>8827.5609300000306</v>
      </c>
      <c r="E34" s="138">
        <v>9249.268329999979</v>
      </c>
      <c r="F34" s="138">
        <v>9280</v>
      </c>
      <c r="G34" s="138">
        <v>9438.4801099999695</v>
      </c>
      <c r="H34" s="138">
        <v>9583.1542599999812</v>
      </c>
      <c r="I34" s="138">
        <v>9896.1097100000006</v>
      </c>
      <c r="J34" s="138">
        <v>10042.92536000005</v>
      </c>
      <c r="K34" s="138">
        <v>10232.25705422001</v>
      </c>
      <c r="L34" s="138">
        <v>10435.83513925602</v>
      </c>
      <c r="M34" s="138">
        <v>10608.159230000019</v>
      </c>
      <c r="N34" s="138">
        <v>9436.3713078349992</v>
      </c>
      <c r="O34" s="138">
        <v>15223.661580000004</v>
      </c>
      <c r="P34" s="138">
        <v>14814</v>
      </c>
      <c r="Q34" s="138">
        <v>15636</v>
      </c>
      <c r="R34" s="138">
        <v>36711</v>
      </c>
      <c r="S34" s="138">
        <v>106903</v>
      </c>
      <c r="T34" s="138">
        <v>113729</v>
      </c>
      <c r="U34" s="138">
        <v>120876</v>
      </c>
      <c r="V34" s="138">
        <v>126490</v>
      </c>
      <c r="W34" s="138">
        <v>138795.008</v>
      </c>
      <c r="X34" s="138">
        <v>137712</v>
      </c>
      <c r="Y34" s="138">
        <v>303819.00799999997</v>
      </c>
      <c r="Z34" s="138">
        <v>329860.99200000003</v>
      </c>
      <c r="AA34" s="138">
        <v>332767.00799999997</v>
      </c>
      <c r="AB34" s="138">
        <v>324359.00799999997</v>
      </c>
      <c r="AC34" s="138">
        <v>323625.984</v>
      </c>
      <c r="AD34" s="138">
        <v>322592.99200000003</v>
      </c>
      <c r="AE34" s="138">
        <v>322700</v>
      </c>
      <c r="AF34" s="138">
        <v>326490</v>
      </c>
      <c r="AG34" s="138">
        <v>329318</v>
      </c>
      <c r="AH34" s="138">
        <v>313897.39152579597</v>
      </c>
      <c r="AI34" s="138">
        <v>354418.78417722101</v>
      </c>
      <c r="AJ34" s="138">
        <v>307791</v>
      </c>
      <c r="AK34" s="138">
        <v>309784</v>
      </c>
      <c r="AL34" s="151">
        <v>266498</v>
      </c>
      <c r="AM34" s="147">
        <v>265697</v>
      </c>
      <c r="AN34" s="147">
        <v>259464</v>
      </c>
      <c r="AO34" s="147">
        <v>258605</v>
      </c>
      <c r="AP34" s="147">
        <v>275442</v>
      </c>
      <c r="AQ34" s="147">
        <v>461142</v>
      </c>
      <c r="AR34" s="147">
        <v>427883</v>
      </c>
      <c r="AS34" s="147">
        <v>469675</v>
      </c>
      <c r="AT34" s="147">
        <v>470798</v>
      </c>
      <c r="AU34" s="147">
        <v>386184</v>
      </c>
      <c r="AV34" s="139"/>
      <c r="AW34" s="139">
        <v>9280</v>
      </c>
      <c r="AX34" s="139">
        <v>10042.92536000005</v>
      </c>
      <c r="AY34" s="139">
        <v>9436.3713078349992</v>
      </c>
      <c r="AZ34" s="139">
        <v>36711</v>
      </c>
      <c r="BA34" s="139">
        <v>126490</v>
      </c>
      <c r="BB34" s="139">
        <v>329860.99200000003</v>
      </c>
      <c r="BC34" s="139">
        <v>322592.99200000003</v>
      </c>
      <c r="BD34" s="139">
        <v>313897.39152579597</v>
      </c>
      <c r="BE34" s="139">
        <v>266498</v>
      </c>
      <c r="BF34" s="139">
        <v>275442</v>
      </c>
      <c r="BG34" s="139">
        <v>470798</v>
      </c>
    </row>
    <row r="35" spans="2:59" ht="15" customHeight="1">
      <c r="B35" s="136" t="str">
        <f>Macro!D44</f>
        <v>Tributos Diferidos</v>
      </c>
      <c r="C35" s="148">
        <v>21705.265649999998</v>
      </c>
      <c r="D35" s="148">
        <v>16900.51168</v>
      </c>
      <c r="E35" s="148">
        <v>12150.44196</v>
      </c>
      <c r="F35" s="148">
        <v>23949</v>
      </c>
      <c r="G35" s="148">
        <v>27010.581910000001</v>
      </c>
      <c r="H35" s="148">
        <v>26965.594850000001</v>
      </c>
      <c r="I35" s="148">
        <v>25787.721000000005</v>
      </c>
      <c r="J35" s="148">
        <v>28851.394641400002</v>
      </c>
      <c r="K35" s="148">
        <v>31548.752711539997</v>
      </c>
      <c r="L35" s="148">
        <v>32067.592107740002</v>
      </c>
      <c r="M35" s="148">
        <v>31584.789139600001</v>
      </c>
      <c r="N35" s="148">
        <v>49337.060360449999</v>
      </c>
      <c r="O35" s="148">
        <v>67986.4657534</v>
      </c>
      <c r="P35" s="148">
        <v>65836</v>
      </c>
      <c r="Q35" s="148">
        <v>66335</v>
      </c>
      <c r="R35" s="148">
        <v>61128</v>
      </c>
      <c r="S35" s="148">
        <v>59906</v>
      </c>
      <c r="T35" s="148">
        <v>66651</v>
      </c>
      <c r="U35" s="148">
        <v>65558</v>
      </c>
      <c r="V35" s="148">
        <v>73557</v>
      </c>
      <c r="W35" s="148">
        <v>69683</v>
      </c>
      <c r="X35" s="148">
        <v>76023</v>
      </c>
      <c r="Y35" s="148">
        <v>68727</v>
      </c>
      <c r="Z35" s="148">
        <v>51956</v>
      </c>
      <c r="AA35" s="148">
        <v>55622</v>
      </c>
      <c r="AB35" s="148">
        <v>56138</v>
      </c>
      <c r="AC35" s="148">
        <v>65535</v>
      </c>
      <c r="AD35" s="148">
        <v>0</v>
      </c>
      <c r="AE35" s="148">
        <v>0</v>
      </c>
      <c r="AF35" s="148">
        <v>6206</v>
      </c>
      <c r="AG35" s="148">
        <v>7921</v>
      </c>
      <c r="AH35" s="148">
        <v>0</v>
      </c>
      <c r="AI35" s="148">
        <v>-8271.8939362971269</v>
      </c>
      <c r="AJ35" s="148">
        <v>9818</v>
      </c>
      <c r="AK35" s="148">
        <v>12104</v>
      </c>
      <c r="AL35" s="152">
        <v>0</v>
      </c>
      <c r="AM35" s="149">
        <v>468</v>
      </c>
      <c r="AN35" s="149">
        <v>17599</v>
      </c>
      <c r="AO35" s="149">
        <v>13314</v>
      </c>
      <c r="AP35" s="149">
        <v>8720</v>
      </c>
      <c r="AQ35" s="149">
        <v>155142</v>
      </c>
      <c r="AR35" s="149">
        <v>156060</v>
      </c>
      <c r="AS35" s="149">
        <v>116898</v>
      </c>
      <c r="AT35" s="149">
        <v>213082</v>
      </c>
      <c r="AU35" s="149">
        <v>183256</v>
      </c>
      <c r="AV35" s="150"/>
      <c r="AW35" s="150">
        <v>23949</v>
      </c>
      <c r="AX35" s="150">
        <v>28851.394641400002</v>
      </c>
      <c r="AY35" s="150">
        <v>49337.060360449999</v>
      </c>
      <c r="AZ35" s="150">
        <v>61128</v>
      </c>
      <c r="BA35" s="150">
        <v>73557</v>
      </c>
      <c r="BB35" s="150">
        <v>51956</v>
      </c>
      <c r="BC35" s="150">
        <v>0</v>
      </c>
      <c r="BD35" s="150">
        <v>0</v>
      </c>
      <c r="BE35" s="150">
        <v>0</v>
      </c>
      <c r="BF35" s="150">
        <v>8720</v>
      </c>
      <c r="BG35" s="150">
        <v>213082</v>
      </c>
    </row>
    <row r="36" spans="2:59" ht="15" customHeight="1">
      <c r="B36" s="136" t="str">
        <f>Macro!D46</f>
        <v>Provisões</v>
      </c>
      <c r="C36" s="138">
        <v>4653.56592</v>
      </c>
      <c r="D36" s="138">
        <v>5413.0951999999988</v>
      </c>
      <c r="E36" s="138">
        <v>6495.4608899999994</v>
      </c>
      <c r="F36" s="138">
        <v>6400.6606299999994</v>
      </c>
      <c r="G36" s="138">
        <v>5799.0116799999996</v>
      </c>
      <c r="H36" s="138">
        <v>6085.9491899999994</v>
      </c>
      <c r="I36" s="138">
        <v>6303.6718599999995</v>
      </c>
      <c r="J36" s="138">
        <v>7369.2225799999987</v>
      </c>
      <c r="K36" s="138">
        <v>7802.732533806</v>
      </c>
      <c r="L36" s="138">
        <v>7491.7073126400001</v>
      </c>
      <c r="M36" s="138">
        <v>7469.3455100000001</v>
      </c>
      <c r="N36" s="138">
        <v>8044.0426025000006</v>
      </c>
      <c r="O36" s="138">
        <v>9479.4791400000013</v>
      </c>
      <c r="P36" s="138">
        <v>9351</v>
      </c>
      <c r="Q36" s="138">
        <v>9571</v>
      </c>
      <c r="R36" s="138">
        <v>12501</v>
      </c>
      <c r="S36" s="138">
        <v>12438</v>
      </c>
      <c r="T36" s="138">
        <v>12428</v>
      </c>
      <c r="U36" s="138">
        <v>13758</v>
      </c>
      <c r="V36" s="138">
        <v>21621</v>
      </c>
      <c r="W36" s="138">
        <v>20798</v>
      </c>
      <c r="X36" s="138">
        <v>24313</v>
      </c>
      <c r="Y36" s="138">
        <v>25900</v>
      </c>
      <c r="Z36" s="138">
        <v>21700</v>
      </c>
      <c r="AA36" s="138">
        <v>22132</v>
      </c>
      <c r="AB36" s="138">
        <v>20886</v>
      </c>
      <c r="AC36" s="138">
        <v>17792</v>
      </c>
      <c r="AD36" s="138">
        <v>39505</v>
      </c>
      <c r="AE36" s="138">
        <v>41606</v>
      </c>
      <c r="AF36" s="138">
        <v>44767</v>
      </c>
      <c r="AG36" s="138">
        <v>45740</v>
      </c>
      <c r="AH36" s="138">
        <v>53859.026789999996</v>
      </c>
      <c r="AI36" s="138">
        <v>56742.502319999992</v>
      </c>
      <c r="AJ36" s="138">
        <v>92356</v>
      </c>
      <c r="AK36" s="138">
        <v>98202</v>
      </c>
      <c r="AL36" s="151">
        <v>96263</v>
      </c>
      <c r="AM36" s="147">
        <v>108047</v>
      </c>
      <c r="AN36" s="147">
        <v>109071</v>
      </c>
      <c r="AO36" s="147">
        <v>108296</v>
      </c>
      <c r="AP36" s="147">
        <v>110506</v>
      </c>
      <c r="AQ36" s="147">
        <v>112926</v>
      </c>
      <c r="AR36" s="147">
        <v>122563</v>
      </c>
      <c r="AS36" s="147">
        <v>135644</v>
      </c>
      <c r="AT36" s="147">
        <v>139790</v>
      </c>
      <c r="AU36" s="147">
        <v>143882</v>
      </c>
      <c r="AV36" s="139"/>
      <c r="AW36" s="139">
        <v>6400.6606299999994</v>
      </c>
      <c r="AX36" s="139">
        <v>7369.2225799999987</v>
      </c>
      <c r="AY36" s="139">
        <v>8044.0426025000006</v>
      </c>
      <c r="AZ36" s="139">
        <v>12501</v>
      </c>
      <c r="BA36" s="139">
        <v>21621</v>
      </c>
      <c r="BB36" s="139">
        <v>21700</v>
      </c>
      <c r="BC36" s="139">
        <v>39505</v>
      </c>
      <c r="BD36" s="139">
        <v>53859.026789999996</v>
      </c>
      <c r="BE36" s="139">
        <v>96263</v>
      </c>
      <c r="BF36" s="139">
        <v>110506</v>
      </c>
      <c r="BG36" s="139">
        <v>139790</v>
      </c>
    </row>
    <row r="37" spans="2:59" ht="15" customHeight="1">
      <c r="B37" s="136" t="str">
        <f>Macro!D48</f>
        <v>Lucros e Receitas a Apropriar</v>
      </c>
      <c r="C37" s="138">
        <v>0</v>
      </c>
      <c r="D37" s="138">
        <v>0</v>
      </c>
      <c r="E37" s="138">
        <v>0</v>
      </c>
      <c r="F37" s="138">
        <v>0</v>
      </c>
      <c r="G37" s="138">
        <v>0</v>
      </c>
      <c r="H37" s="138">
        <v>0</v>
      </c>
      <c r="I37" s="138">
        <v>0</v>
      </c>
      <c r="J37" s="138">
        <v>3356.5705399999997</v>
      </c>
      <c r="K37" s="138">
        <v>3356.5705400000002</v>
      </c>
      <c r="L37" s="138">
        <v>3356.5705400000002</v>
      </c>
      <c r="M37" s="138">
        <v>3356.5705400000002</v>
      </c>
      <c r="N37" s="138">
        <v>3087.7680599999999</v>
      </c>
      <c r="O37" s="138">
        <v>3087.7680599999999</v>
      </c>
      <c r="P37" s="138">
        <v>3088</v>
      </c>
      <c r="Q37" s="138">
        <v>3088</v>
      </c>
      <c r="R37" s="138">
        <v>2819</v>
      </c>
      <c r="S37" s="138">
        <v>2819</v>
      </c>
      <c r="T37" s="138">
        <v>2819</v>
      </c>
      <c r="U37" s="138">
        <v>2819</v>
      </c>
      <c r="V37" s="138">
        <v>2550</v>
      </c>
      <c r="W37" s="138">
        <v>2550</v>
      </c>
      <c r="X37" s="138">
        <v>2550</v>
      </c>
      <c r="Y37" s="138">
        <v>2550</v>
      </c>
      <c r="Z37" s="138">
        <v>2281</v>
      </c>
      <c r="AA37" s="138">
        <v>2281</v>
      </c>
      <c r="AB37" s="138">
        <v>2281</v>
      </c>
      <c r="AC37" s="138">
        <v>2281</v>
      </c>
      <c r="AD37" s="138">
        <v>2013</v>
      </c>
      <c r="AE37" s="138">
        <v>2013</v>
      </c>
      <c r="AF37" s="138">
        <v>2013</v>
      </c>
      <c r="AG37" s="138">
        <v>2013</v>
      </c>
      <c r="AH37" s="138">
        <v>1743.7556599999998</v>
      </c>
      <c r="AI37" s="138">
        <v>1743.7556599999998</v>
      </c>
      <c r="AJ37" s="138">
        <v>1744</v>
      </c>
      <c r="AK37" s="138">
        <v>1744</v>
      </c>
      <c r="AL37" s="151">
        <v>1475</v>
      </c>
      <c r="AM37" s="147">
        <v>1475</v>
      </c>
      <c r="AN37" s="147">
        <v>1475</v>
      </c>
      <c r="AO37" s="147">
        <v>1475</v>
      </c>
      <c r="AP37" s="147">
        <v>1475</v>
      </c>
      <c r="AQ37" s="147">
        <v>1475</v>
      </c>
      <c r="AR37" s="147">
        <v>1474.95318</v>
      </c>
      <c r="AS37" s="147">
        <v>1474.95318</v>
      </c>
      <c r="AT37" s="147">
        <v>937</v>
      </c>
      <c r="AU37" s="147">
        <v>937</v>
      </c>
      <c r="AV37" s="139"/>
      <c r="AW37" s="139">
        <v>0</v>
      </c>
      <c r="AX37" s="139">
        <v>3356.5705399999997</v>
      </c>
      <c r="AY37" s="139">
        <v>3087.7680599999999</v>
      </c>
      <c r="AZ37" s="139">
        <v>2819</v>
      </c>
      <c r="BA37" s="139">
        <v>2550</v>
      </c>
      <c r="BB37" s="139">
        <v>2281</v>
      </c>
      <c r="BC37" s="139">
        <v>2013</v>
      </c>
      <c r="BD37" s="139">
        <v>1743.7556599999998</v>
      </c>
      <c r="BE37" s="139">
        <v>1475</v>
      </c>
      <c r="BF37" s="139">
        <v>1475</v>
      </c>
      <c r="BG37" s="139">
        <v>937</v>
      </c>
    </row>
    <row r="38" spans="2:59" ht="15" customHeight="1">
      <c r="B38" s="140" t="str">
        <f>Macro!D49</f>
        <v>Participação dos Acionistas Não Controladores</v>
      </c>
      <c r="C38" s="133">
        <v>1077.370440887267</v>
      </c>
      <c r="D38" s="133">
        <v>1071.3728200000023</v>
      </c>
      <c r="E38" s="133">
        <v>1462.3228000000215</v>
      </c>
      <c r="F38" s="133">
        <v>1110.9208500000088</v>
      </c>
      <c r="G38" s="133">
        <v>964.16657000000771</v>
      </c>
      <c r="H38" s="133">
        <v>886.53610999999944</v>
      </c>
      <c r="I38" s="133">
        <v>865.19298000000413</v>
      </c>
      <c r="J38" s="133">
        <v>905.84817999999223</v>
      </c>
      <c r="K38" s="133">
        <v>959.99722404111924</v>
      </c>
      <c r="L38" s="133">
        <v>950.53593213629722</v>
      </c>
      <c r="M38" s="133">
        <v>880</v>
      </c>
      <c r="N38" s="133">
        <v>2126.0200950873186</v>
      </c>
      <c r="O38" s="133">
        <v>22457.745809999986</v>
      </c>
      <c r="P38" s="133">
        <v>22070</v>
      </c>
      <c r="Q38" s="133">
        <v>20238</v>
      </c>
      <c r="R38" s="133">
        <v>19433</v>
      </c>
      <c r="S38" s="133">
        <v>18259</v>
      </c>
      <c r="T38" s="133">
        <v>17745</v>
      </c>
      <c r="U38" s="133">
        <v>17222</v>
      </c>
      <c r="V38" s="133">
        <v>15169</v>
      </c>
      <c r="W38" s="133">
        <v>12297</v>
      </c>
      <c r="X38" s="133">
        <v>11686</v>
      </c>
      <c r="Y38" s="133">
        <v>11492</v>
      </c>
      <c r="Z38" s="133">
        <v>10982</v>
      </c>
      <c r="AA38" s="133">
        <v>11471</v>
      </c>
      <c r="AB38" s="133">
        <v>9152</v>
      </c>
      <c r="AC38" s="133">
        <v>10275</v>
      </c>
      <c r="AD38" s="133">
        <v>10386</v>
      </c>
      <c r="AE38" s="133">
        <v>8828</v>
      </c>
      <c r="AF38" s="133">
        <v>8748</v>
      </c>
      <c r="AG38" s="133">
        <v>6959</v>
      </c>
      <c r="AH38" s="133">
        <v>14536.6258294207</v>
      </c>
      <c r="AI38" s="133">
        <v>15056.581432571522</v>
      </c>
      <c r="AJ38" s="133">
        <v>15908.945307969065</v>
      </c>
      <c r="AK38" s="133">
        <v>17801</v>
      </c>
      <c r="AL38" s="133">
        <v>22926</v>
      </c>
      <c r="AM38" s="134">
        <v>24718</v>
      </c>
      <c r="AN38" s="134">
        <v>27713</v>
      </c>
      <c r="AO38" s="134">
        <v>29670</v>
      </c>
      <c r="AP38" s="134">
        <v>32635</v>
      </c>
      <c r="AQ38" s="134">
        <v>33077</v>
      </c>
      <c r="AR38" s="134">
        <v>33493</v>
      </c>
      <c r="AS38" s="134">
        <v>19929</v>
      </c>
      <c r="AT38" s="134">
        <v>21647</v>
      </c>
      <c r="AU38" s="134">
        <v>19957</v>
      </c>
      <c r="AV38" s="134"/>
      <c r="AW38" s="134">
        <v>1110.9208500000088</v>
      </c>
      <c r="AX38" s="134">
        <v>905.84817999999223</v>
      </c>
      <c r="AY38" s="134">
        <v>2126.0200950873186</v>
      </c>
      <c r="AZ38" s="134">
        <v>19433</v>
      </c>
      <c r="BA38" s="134">
        <v>15169</v>
      </c>
      <c r="BB38" s="134">
        <v>10982</v>
      </c>
      <c r="BC38" s="134">
        <v>10386</v>
      </c>
      <c r="BD38" s="134">
        <v>14536.6258294207</v>
      </c>
      <c r="BE38" s="134">
        <v>22926</v>
      </c>
      <c r="BF38" s="134">
        <v>32635</v>
      </c>
      <c r="BG38" s="134">
        <v>21647</v>
      </c>
    </row>
    <row r="39" spans="2:59" ht="15" customHeight="1">
      <c r="B39" s="140" t="str">
        <f>Macro!D50</f>
        <v>Patrimônio Líquido</v>
      </c>
      <c r="C39" s="133">
        <v>421279.4326208873</v>
      </c>
      <c r="D39" s="133">
        <v>425248.23052000004</v>
      </c>
      <c r="E39" s="133">
        <v>442407.52042000007</v>
      </c>
      <c r="F39" s="133">
        <v>433253</v>
      </c>
      <c r="G39" s="133">
        <v>447139.92661000008</v>
      </c>
      <c r="H39" s="133">
        <v>756465.47639999993</v>
      </c>
      <c r="I39" s="133">
        <v>771733.19504999998</v>
      </c>
      <c r="J39" s="133">
        <v>773041.7395100001</v>
      </c>
      <c r="K39" s="133">
        <v>789541.42906404135</v>
      </c>
      <c r="L39" s="133">
        <v>780876.02941213641</v>
      </c>
      <c r="M39" s="133">
        <v>798845.40102020011</v>
      </c>
      <c r="N39" s="133">
        <v>783020.9588650876</v>
      </c>
      <c r="O39" s="133">
        <v>850561</v>
      </c>
      <c r="P39" s="133">
        <v>839919</v>
      </c>
      <c r="Q39" s="133">
        <v>848708</v>
      </c>
      <c r="R39" s="133">
        <v>826560</v>
      </c>
      <c r="S39" s="133">
        <v>821987</v>
      </c>
      <c r="T39" s="133">
        <v>814282</v>
      </c>
      <c r="U39" s="133">
        <v>802054</v>
      </c>
      <c r="V39" s="133">
        <v>779328</v>
      </c>
      <c r="W39" s="133">
        <v>829107</v>
      </c>
      <c r="X39" s="133">
        <v>847457</v>
      </c>
      <c r="Y39" s="133">
        <v>898058</v>
      </c>
      <c r="Z39" s="133">
        <v>954811</v>
      </c>
      <c r="AA39" s="133">
        <v>1035324</v>
      </c>
      <c r="AB39" s="133">
        <v>1028587</v>
      </c>
      <c r="AC39" s="133">
        <v>1107671</v>
      </c>
      <c r="AD39" s="133">
        <v>1105955</v>
      </c>
      <c r="AE39" s="133">
        <v>1073902</v>
      </c>
      <c r="AF39" s="133">
        <v>1763630.8665200004</v>
      </c>
      <c r="AG39" s="133">
        <v>1805911</v>
      </c>
      <c r="AH39" s="133">
        <v>1778437.3362994206</v>
      </c>
      <c r="AI39" s="133">
        <v>1847822.9888125721</v>
      </c>
      <c r="AJ39" s="133">
        <v>1911823.5748379696</v>
      </c>
      <c r="AK39" s="133">
        <v>1944400</v>
      </c>
      <c r="AL39" s="133">
        <v>1861114</v>
      </c>
      <c r="AM39" s="134">
        <v>1993169</v>
      </c>
      <c r="AN39" s="134">
        <v>2062951</v>
      </c>
      <c r="AO39" s="134">
        <v>2076413</v>
      </c>
      <c r="AP39" s="134">
        <v>2251485</v>
      </c>
      <c r="AQ39" s="134">
        <v>2164439</v>
      </c>
      <c r="AR39" s="134">
        <v>2217049</v>
      </c>
      <c r="AS39" s="134">
        <v>2429691</v>
      </c>
      <c r="AT39" s="134">
        <v>2481481</v>
      </c>
      <c r="AU39" s="134">
        <v>2426399</v>
      </c>
      <c r="AV39" s="134"/>
      <c r="AW39" s="134">
        <v>433253</v>
      </c>
      <c r="AX39" s="134">
        <v>773041.7395100001</v>
      </c>
      <c r="AY39" s="134">
        <v>783020.9588650876</v>
      </c>
      <c r="AZ39" s="134">
        <v>826560</v>
      </c>
      <c r="BA39" s="134">
        <v>779328</v>
      </c>
      <c r="BB39" s="134">
        <v>954811</v>
      </c>
      <c r="BC39" s="134">
        <v>1105955</v>
      </c>
      <c r="BD39" s="134">
        <v>1778437.3362994206</v>
      </c>
      <c r="BE39" s="134">
        <v>1861114</v>
      </c>
      <c r="BF39" s="134">
        <v>2251485</v>
      </c>
      <c r="BG39" s="134">
        <v>2481481</v>
      </c>
    </row>
    <row r="40" spans="2:59" ht="15" customHeight="1">
      <c r="B40" s="136" t="str">
        <f>Macro!D51</f>
        <v>Capital Social Realizado</v>
      </c>
      <c r="C40" s="138">
        <v>300000</v>
      </c>
      <c r="D40" s="138">
        <v>300000</v>
      </c>
      <c r="E40" s="138">
        <v>300000</v>
      </c>
      <c r="F40" s="138">
        <v>300000</v>
      </c>
      <c r="G40" s="138">
        <v>300000</v>
      </c>
      <c r="H40" s="138">
        <v>600000.00132000004</v>
      </c>
      <c r="I40" s="138">
        <v>600000.00132000004</v>
      </c>
      <c r="J40" s="138">
        <v>600000.00132000004</v>
      </c>
      <c r="K40" s="138">
        <v>600000.00131999992</v>
      </c>
      <c r="L40" s="138">
        <v>600000.00131999992</v>
      </c>
      <c r="M40" s="138">
        <v>600000.00131999992</v>
      </c>
      <c r="N40" s="138">
        <v>600000.00132000004</v>
      </c>
      <c r="O40" s="138">
        <v>600000.00132000004</v>
      </c>
      <c r="P40" s="138">
        <v>600000</v>
      </c>
      <c r="Q40" s="138">
        <v>600000</v>
      </c>
      <c r="R40" s="138">
        <v>600000</v>
      </c>
      <c r="S40" s="138">
        <v>600000</v>
      </c>
      <c r="T40" s="138">
        <v>600000</v>
      </c>
      <c r="U40" s="138">
        <v>600000</v>
      </c>
      <c r="V40" s="138">
        <v>600000</v>
      </c>
      <c r="W40" s="138">
        <v>600000</v>
      </c>
      <c r="X40" s="138">
        <v>600000</v>
      </c>
      <c r="Y40" s="138">
        <v>600000</v>
      </c>
      <c r="Z40" s="138">
        <v>600000</v>
      </c>
      <c r="AA40" s="138">
        <v>600000</v>
      </c>
      <c r="AB40" s="138">
        <v>600000</v>
      </c>
      <c r="AC40" s="138">
        <v>600000</v>
      </c>
      <c r="AD40" s="138">
        <v>600000</v>
      </c>
      <c r="AE40" s="138">
        <v>600000</v>
      </c>
      <c r="AF40" s="138">
        <v>1212844</v>
      </c>
      <c r="AG40" s="138">
        <v>1212844</v>
      </c>
      <c r="AH40" s="138">
        <v>1212844</v>
      </c>
      <c r="AI40" s="138">
        <v>1229400.0013200003</v>
      </c>
      <c r="AJ40" s="138">
        <v>1229400.0013200003</v>
      </c>
      <c r="AK40" s="138">
        <v>1229400</v>
      </c>
      <c r="AL40" s="138">
        <v>1212844</v>
      </c>
      <c r="AM40" s="139">
        <v>1212844</v>
      </c>
      <c r="AN40" s="139">
        <v>1229400</v>
      </c>
      <c r="AO40" s="139">
        <v>1229400</v>
      </c>
      <c r="AP40" s="139">
        <v>1229400</v>
      </c>
      <c r="AQ40" s="139">
        <v>1229400</v>
      </c>
      <c r="AR40" s="139">
        <v>1229400</v>
      </c>
      <c r="AS40" s="139">
        <v>1477049.9533199999</v>
      </c>
      <c r="AT40" s="139">
        <v>1800000</v>
      </c>
      <c r="AU40" s="139">
        <v>1800000</v>
      </c>
      <c r="AV40" s="139"/>
      <c r="AW40" s="139">
        <v>300000</v>
      </c>
      <c r="AX40" s="139">
        <v>600000.00132000004</v>
      </c>
      <c r="AY40" s="139">
        <v>600000.00132000004</v>
      </c>
      <c r="AZ40" s="139">
        <v>600000</v>
      </c>
      <c r="BA40" s="139">
        <v>600000</v>
      </c>
      <c r="BB40" s="139">
        <v>600000</v>
      </c>
      <c r="BC40" s="139">
        <v>600000</v>
      </c>
      <c r="BD40" s="139">
        <v>1212844</v>
      </c>
      <c r="BE40" s="139">
        <v>1212844</v>
      </c>
      <c r="BF40" s="139">
        <v>1229400</v>
      </c>
      <c r="BG40" s="139">
        <v>1800000</v>
      </c>
    </row>
    <row r="41" spans="2:59" ht="15" customHeight="1">
      <c r="B41" s="136" t="str">
        <f>Macro!D52</f>
        <v>Reservas de Capital</v>
      </c>
      <c r="C41" s="138">
        <v>0</v>
      </c>
      <c r="D41" s="138">
        <v>0</v>
      </c>
      <c r="E41" s="138">
        <v>0</v>
      </c>
      <c r="F41" s="138">
        <v>0</v>
      </c>
      <c r="G41" s="138">
        <v>0</v>
      </c>
      <c r="H41" s="138">
        <v>-4495</v>
      </c>
      <c r="I41" s="138">
        <v>-4623</v>
      </c>
      <c r="J41" s="138">
        <v>0</v>
      </c>
      <c r="K41" s="138">
        <v>-2321</v>
      </c>
      <c r="L41" s="138">
        <v>-2321</v>
      </c>
      <c r="M41" s="138">
        <v>-2321</v>
      </c>
      <c r="N41" s="138">
        <v>0</v>
      </c>
      <c r="O41" s="138">
        <v>-2052</v>
      </c>
      <c r="P41" s="138">
        <v>-2052</v>
      </c>
      <c r="Q41" s="138">
        <v>-2052</v>
      </c>
      <c r="R41" s="138">
        <v>-1783</v>
      </c>
      <c r="S41" s="138">
        <v>-1783</v>
      </c>
      <c r="T41" s="138">
        <v>-1783</v>
      </c>
      <c r="U41" s="138">
        <v>-4623</v>
      </c>
      <c r="V41" s="138">
        <v>-597</v>
      </c>
      <c r="W41" s="138">
        <v>-4623</v>
      </c>
      <c r="X41" s="138">
        <v>-4623</v>
      </c>
      <c r="Y41" s="138">
        <v>-4623</v>
      </c>
      <c r="Z41" s="138">
        <v>2115</v>
      </c>
      <c r="AA41" s="138">
        <v>-4623</v>
      </c>
      <c r="AB41" s="138">
        <v>-4623</v>
      </c>
      <c r="AC41" s="138">
        <v>-4623</v>
      </c>
      <c r="AD41" s="138">
        <v>4569</v>
      </c>
      <c r="AE41" s="138">
        <v>5315</v>
      </c>
      <c r="AF41" s="138">
        <v>10746</v>
      </c>
      <c r="AG41" s="138">
        <v>0</v>
      </c>
      <c r="AH41" s="138">
        <v>0</v>
      </c>
      <c r="AI41" s="138">
        <v>0</v>
      </c>
      <c r="AJ41" s="138">
        <v>-16556</v>
      </c>
      <c r="AK41" s="138">
        <v>-16556</v>
      </c>
      <c r="AL41" s="138">
        <v>0</v>
      </c>
      <c r="AM41" s="138">
        <v>0</v>
      </c>
      <c r="AN41" s="330">
        <v>-16556</v>
      </c>
      <c r="AO41" s="330">
        <v>-16556</v>
      </c>
      <c r="AP41" s="330">
        <v>-16556</v>
      </c>
      <c r="AQ41" s="330">
        <v>-16556</v>
      </c>
      <c r="AR41" s="330">
        <v>-16556</v>
      </c>
      <c r="AS41" s="330">
        <v>-12795</v>
      </c>
      <c r="AT41" s="330">
        <v>-12795</v>
      </c>
      <c r="AU41" s="330">
        <v>-12795</v>
      </c>
      <c r="AV41" s="139"/>
      <c r="AW41" s="139">
        <v>0</v>
      </c>
      <c r="AX41" s="139">
        <v>0</v>
      </c>
      <c r="AY41" s="139">
        <v>0</v>
      </c>
      <c r="AZ41" s="139">
        <v>-1783</v>
      </c>
      <c r="BA41" s="139">
        <v>-597</v>
      </c>
      <c r="BB41" s="139">
        <v>2115</v>
      </c>
      <c r="BC41" s="139">
        <v>4569</v>
      </c>
      <c r="BD41" s="139">
        <v>0</v>
      </c>
      <c r="BE41" s="139">
        <v>0</v>
      </c>
      <c r="BF41" s="139">
        <v>-16556</v>
      </c>
      <c r="BG41" s="139">
        <v>-12795</v>
      </c>
    </row>
    <row r="42" spans="2:59" ht="15" customHeight="1">
      <c r="B42" s="136" t="str">
        <f>Macro!D54</f>
        <v>Reservas de Lucros</v>
      </c>
      <c r="C42" s="138">
        <v>81152</v>
      </c>
      <c r="D42" s="138">
        <v>85745.419360000102</v>
      </c>
      <c r="E42" s="138">
        <f>58559.67955+44339.3968200001</f>
        <v>102899.07637000011</v>
      </c>
      <c r="F42" s="138">
        <v>104105</v>
      </c>
      <c r="G42" s="138">
        <v>116357</v>
      </c>
      <c r="H42" s="138">
        <v>133480</v>
      </c>
      <c r="I42" s="138">
        <v>147370</v>
      </c>
      <c r="J42" s="138">
        <v>146796.59859000001</v>
      </c>
      <c r="K42" s="138">
        <v>159544</v>
      </c>
      <c r="L42" s="138">
        <v>151445</v>
      </c>
      <c r="M42" s="138">
        <v>167805</v>
      </c>
      <c r="N42" s="138">
        <v>150181.91696999996</v>
      </c>
      <c r="O42" s="138">
        <v>197906</v>
      </c>
      <c r="P42" s="138">
        <v>192488</v>
      </c>
      <c r="Q42" s="138">
        <v>203423.008</v>
      </c>
      <c r="R42" s="138">
        <v>197442</v>
      </c>
      <c r="S42" s="138">
        <v>195652.992</v>
      </c>
      <c r="T42" s="138">
        <v>184776</v>
      </c>
      <c r="U42" s="138">
        <v>192986</v>
      </c>
      <c r="V42" s="138">
        <v>170607.008</v>
      </c>
      <c r="W42" s="138">
        <v>178840.992</v>
      </c>
      <c r="X42" s="138">
        <v>193184</v>
      </c>
      <c r="Y42" s="138">
        <v>235726</v>
      </c>
      <c r="Z42" s="138">
        <v>307560</v>
      </c>
      <c r="AA42" s="138">
        <v>375273.984</v>
      </c>
      <c r="AB42" s="138">
        <v>306307.00799999997</v>
      </c>
      <c r="AC42" s="138">
        <v>475648</v>
      </c>
      <c r="AD42" s="138">
        <v>452272</v>
      </c>
      <c r="AE42" s="138">
        <v>480264.99200000003</v>
      </c>
      <c r="AF42" s="138">
        <v>536536</v>
      </c>
      <c r="AG42" s="138">
        <v>598346</v>
      </c>
      <c r="AH42" s="138">
        <v>587152.47470000002</v>
      </c>
      <c r="AI42" s="138">
        <v>660233.24293000018</v>
      </c>
      <c r="AJ42" s="138">
        <v>773623</v>
      </c>
      <c r="AK42" s="138">
        <v>813196</v>
      </c>
      <c r="AL42" s="138">
        <v>839145</v>
      </c>
      <c r="AM42" s="139">
        <v>947026</v>
      </c>
      <c r="AN42" s="139">
        <v>951831</v>
      </c>
      <c r="AO42" s="139">
        <v>972890</v>
      </c>
      <c r="AP42" s="139">
        <v>1034004</v>
      </c>
      <c r="AQ42" s="139">
        <v>1101915</v>
      </c>
      <c r="AR42" s="139">
        <v>1150399</v>
      </c>
      <c r="AS42" s="139">
        <v>1166027</v>
      </c>
      <c r="AT42" s="139">
        <v>795369</v>
      </c>
      <c r="AU42" s="139">
        <v>839676</v>
      </c>
      <c r="AV42" s="139"/>
      <c r="AW42" s="139">
        <v>104105</v>
      </c>
      <c r="AX42" s="139">
        <v>146796.59859000001</v>
      </c>
      <c r="AY42" s="139">
        <v>150181.91696999996</v>
      </c>
      <c r="AZ42" s="139">
        <v>197442</v>
      </c>
      <c r="BA42" s="139">
        <v>170607.008</v>
      </c>
      <c r="BB42" s="139">
        <v>307560</v>
      </c>
      <c r="BC42" s="139">
        <v>452272</v>
      </c>
      <c r="BD42" s="139">
        <v>587152.47470000002</v>
      </c>
      <c r="BE42" s="139">
        <v>839145</v>
      </c>
      <c r="BF42" s="139">
        <v>1034004</v>
      </c>
      <c r="BG42" s="139">
        <v>795369</v>
      </c>
    </row>
    <row r="43" spans="2:59" ht="15" customHeight="1">
      <c r="B43" s="136" t="str">
        <f>Macro!D55</f>
        <v>Lucros/Prejuízos Acumulados</v>
      </c>
      <c r="C43" s="138">
        <v>0</v>
      </c>
      <c r="D43" s="138">
        <v>0</v>
      </c>
      <c r="E43" s="138">
        <v>0</v>
      </c>
      <c r="F43" s="138">
        <v>0</v>
      </c>
      <c r="G43" s="138">
        <v>0</v>
      </c>
      <c r="H43" s="138">
        <v>0</v>
      </c>
      <c r="I43" s="138">
        <v>0</v>
      </c>
      <c r="J43" s="138">
        <v>0</v>
      </c>
      <c r="K43" s="138">
        <v>0</v>
      </c>
      <c r="L43" s="138">
        <v>0</v>
      </c>
      <c r="M43" s="138">
        <v>0</v>
      </c>
      <c r="N43" s="138">
        <v>0</v>
      </c>
      <c r="O43" s="138">
        <v>0</v>
      </c>
      <c r="P43" s="138">
        <v>0</v>
      </c>
      <c r="Q43" s="138">
        <v>0</v>
      </c>
      <c r="R43" s="138">
        <v>0</v>
      </c>
      <c r="S43" s="138">
        <v>0</v>
      </c>
      <c r="T43" s="138">
        <v>0</v>
      </c>
      <c r="U43" s="138">
        <v>0</v>
      </c>
      <c r="V43" s="138">
        <v>0</v>
      </c>
      <c r="W43" s="138">
        <v>0</v>
      </c>
      <c r="X43" s="138">
        <v>0</v>
      </c>
      <c r="Y43" s="138">
        <v>0</v>
      </c>
      <c r="Z43" s="138">
        <v>0</v>
      </c>
      <c r="AA43" s="138">
        <v>0</v>
      </c>
      <c r="AB43" s="138">
        <v>105327</v>
      </c>
      <c r="AC43" s="138">
        <v>0</v>
      </c>
      <c r="AD43" s="138">
        <v>0</v>
      </c>
      <c r="AE43" s="138">
        <v>0</v>
      </c>
      <c r="AF43" s="138">
        <v>0</v>
      </c>
      <c r="AG43" s="138">
        <v>0</v>
      </c>
      <c r="AH43" s="138">
        <v>0</v>
      </c>
      <c r="AI43" s="138">
        <v>0</v>
      </c>
      <c r="AJ43" s="138">
        <v>0</v>
      </c>
      <c r="AK43" s="138">
        <v>0</v>
      </c>
      <c r="AL43" s="138">
        <v>0</v>
      </c>
      <c r="AM43" s="139">
        <v>0</v>
      </c>
      <c r="AN43" s="139">
        <v>0</v>
      </c>
      <c r="AO43" s="139">
        <v>0</v>
      </c>
      <c r="AP43" s="139">
        <v>0</v>
      </c>
      <c r="AQ43" s="139">
        <v>0</v>
      </c>
      <c r="AR43" s="139">
        <v>0</v>
      </c>
      <c r="AS43" s="139">
        <v>0</v>
      </c>
      <c r="AT43" s="139">
        <v>0</v>
      </c>
      <c r="AU43" s="139">
        <v>0</v>
      </c>
      <c r="AV43" s="139"/>
      <c r="AW43" s="139">
        <v>0</v>
      </c>
      <c r="AX43" s="139">
        <v>0</v>
      </c>
      <c r="AY43" s="139">
        <v>0</v>
      </c>
      <c r="AZ43" s="139">
        <v>0</v>
      </c>
      <c r="BA43" s="139">
        <v>0</v>
      </c>
      <c r="BB43" s="139">
        <v>0</v>
      </c>
      <c r="BC43" s="139">
        <v>0</v>
      </c>
      <c r="BD43" s="139">
        <v>0</v>
      </c>
      <c r="BE43" s="139">
        <v>0</v>
      </c>
      <c r="BF43" s="139">
        <v>0</v>
      </c>
      <c r="BG43" s="139">
        <v>0</v>
      </c>
    </row>
    <row r="44" spans="2:59" ht="15" customHeight="1" thickBot="1">
      <c r="B44" s="306" t="str">
        <f>Macro!D58</f>
        <v>Outros Resultados Abrangentes</v>
      </c>
      <c r="C44" s="307">
        <v>39050.102689999985</v>
      </c>
      <c r="D44" s="307">
        <v>38431.438340000015</v>
      </c>
      <c r="E44" s="307">
        <v>38046.121249999989</v>
      </c>
      <c r="F44" s="307">
        <v>28037.449909999999</v>
      </c>
      <c r="G44" s="307">
        <v>29818.974240000003</v>
      </c>
      <c r="H44" s="307">
        <v>26594.206430000002</v>
      </c>
      <c r="I44" s="307">
        <v>28121.062509999996</v>
      </c>
      <c r="J44" s="307">
        <v>25339.291419999998</v>
      </c>
      <c r="K44" s="307">
        <v>31358</v>
      </c>
      <c r="L44" s="307">
        <v>30801.269420000001</v>
      </c>
      <c r="M44" s="307">
        <v>32481.629639999999</v>
      </c>
      <c r="N44" s="307">
        <v>30713.020479999999</v>
      </c>
      <c r="O44" s="307">
        <v>32249.177699999993</v>
      </c>
      <c r="P44" s="307">
        <v>27413</v>
      </c>
      <c r="Q44" s="307">
        <v>27099</v>
      </c>
      <c r="R44" s="307">
        <v>11468</v>
      </c>
      <c r="S44" s="307">
        <v>9858</v>
      </c>
      <c r="T44" s="307">
        <v>13544</v>
      </c>
      <c r="U44" s="307">
        <v>-3531</v>
      </c>
      <c r="V44" s="307">
        <v>-5851</v>
      </c>
      <c r="W44" s="307">
        <v>42592</v>
      </c>
      <c r="X44" s="307">
        <v>47210</v>
      </c>
      <c r="Y44" s="307">
        <v>55463</v>
      </c>
      <c r="Z44" s="307">
        <v>34154</v>
      </c>
      <c r="AA44" s="307">
        <v>53202</v>
      </c>
      <c r="AB44" s="307">
        <v>12424</v>
      </c>
      <c r="AC44" s="307">
        <v>26371</v>
      </c>
      <c r="AD44" s="307">
        <v>38728</v>
      </c>
      <c r="AE44" s="307">
        <v>-20506</v>
      </c>
      <c r="AF44" s="307">
        <v>-5243</v>
      </c>
      <c r="AG44" s="307">
        <v>-12238</v>
      </c>
      <c r="AH44" s="307">
        <v>-36095.941220000001</v>
      </c>
      <c r="AI44" s="307">
        <v>-56866.836869999992</v>
      </c>
      <c r="AJ44" s="307">
        <v>-90552</v>
      </c>
      <c r="AK44" s="307">
        <v>-99441</v>
      </c>
      <c r="AL44" s="307">
        <v>-213801</v>
      </c>
      <c r="AM44" s="308">
        <v>-191419</v>
      </c>
      <c r="AN44" s="308">
        <v>-129437</v>
      </c>
      <c r="AO44" s="308">
        <v>-138991</v>
      </c>
      <c r="AP44" s="308">
        <v>-27998</v>
      </c>
      <c r="AQ44" s="308">
        <v>-183397</v>
      </c>
      <c r="AR44" s="308">
        <v>-179687</v>
      </c>
      <c r="AS44" s="308">
        <v>-220520</v>
      </c>
      <c r="AT44" s="308">
        <v>-122740</v>
      </c>
      <c r="AU44" s="308">
        <v>-220439</v>
      </c>
      <c r="AV44" s="145"/>
      <c r="AW44" s="308">
        <v>28037.449909999999</v>
      </c>
      <c r="AX44" s="308">
        <v>25339.291419999998</v>
      </c>
      <c r="AY44" s="308">
        <v>30713.020479999999</v>
      </c>
      <c r="AZ44" s="308">
        <v>11468</v>
      </c>
      <c r="BA44" s="308">
        <v>-5851</v>
      </c>
      <c r="BB44" s="308">
        <v>34154</v>
      </c>
      <c r="BC44" s="308">
        <v>38728</v>
      </c>
      <c r="BD44" s="308">
        <v>-36095.941220000001</v>
      </c>
      <c r="BE44" s="308">
        <v>-213801</v>
      </c>
      <c r="BF44" s="308">
        <v>-27998</v>
      </c>
      <c r="BG44" s="308">
        <v>-122740</v>
      </c>
    </row>
    <row r="45" spans="2:59" s="110" customFormat="1" ht="15.5">
      <c r="C45" s="112"/>
      <c r="D45" s="112"/>
      <c r="F45" s="112"/>
      <c r="G45" s="112"/>
      <c r="AV45" s="145"/>
    </row>
    <row r="46" spans="2:59" s="110" customFormat="1">
      <c r="C46" s="112"/>
      <c r="D46" s="112"/>
      <c r="E46" s="112"/>
      <c r="F46" s="112"/>
      <c r="G46" s="112"/>
      <c r="H46" s="112"/>
      <c r="I46" s="112"/>
      <c r="J46" s="112"/>
      <c r="K46" s="112"/>
      <c r="L46" s="112"/>
      <c r="M46" s="112"/>
      <c r="N46" s="112"/>
      <c r="O46" s="112"/>
      <c r="P46" s="112"/>
      <c r="Q46" s="112"/>
      <c r="R46" s="112"/>
      <c r="S46" s="112"/>
      <c r="AL46" s="112"/>
      <c r="AV46" s="111"/>
    </row>
    <row r="47" spans="2:59" s="93" customFormat="1" ht="15.5">
      <c r="B47" s="108"/>
      <c r="C47" s="112"/>
      <c r="D47" s="112"/>
      <c r="E47" s="112"/>
      <c r="F47" s="112"/>
      <c r="G47" s="112"/>
      <c r="H47" s="112"/>
      <c r="I47" s="112"/>
      <c r="J47" s="112"/>
      <c r="K47" s="112"/>
      <c r="L47" s="112"/>
      <c r="M47" s="112"/>
      <c r="N47" s="112"/>
      <c r="O47" s="112"/>
      <c r="P47" s="112"/>
      <c r="Q47" s="112"/>
      <c r="R47" s="112"/>
      <c r="S47" s="112"/>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t="e">
        <f>AZ3-AZ4-AZ11-AZ19-AZ20-AZ21-#REF!</f>
        <v>#REF!</v>
      </c>
      <c r="BA47" s="109"/>
      <c r="BB47" s="109"/>
      <c r="BC47" s="109"/>
      <c r="BD47" s="109"/>
      <c r="BE47" s="109"/>
      <c r="BF47" s="109"/>
    </row>
    <row r="48" spans="2:59" s="93" customFormat="1">
      <c r="C48" s="109"/>
      <c r="D48" s="109"/>
      <c r="E48" s="109"/>
      <c r="F48" s="109"/>
      <c r="G48" s="109"/>
      <c r="H48" s="109"/>
      <c r="I48" s="109"/>
      <c r="J48" s="109"/>
      <c r="K48" s="109"/>
      <c r="L48" s="109"/>
      <c r="M48" s="109"/>
      <c r="N48" s="109"/>
      <c r="O48" s="109"/>
      <c r="P48" s="109">
        <f t="shared" ref="P48:S48" si="0">P23-P24-P31-P38-P39</f>
        <v>-22070.023999999859</v>
      </c>
      <c r="Q48" s="109">
        <f t="shared" si="0"/>
        <v>-20237.935999999987</v>
      </c>
      <c r="R48" s="109">
        <f t="shared" si="0"/>
        <v>-19432.935999999754</v>
      </c>
      <c r="S48" s="109">
        <f t="shared" si="0"/>
        <v>-18259.023999999976</v>
      </c>
      <c r="T48" s="109">
        <f t="shared" ref="T48:BF48" si="1">T23-T24-T31-T38-T39</f>
        <v>-17745.047999999719</v>
      </c>
      <c r="U48" s="109">
        <f t="shared" si="1"/>
        <v>-17221.983999999939</v>
      </c>
      <c r="V48" s="109">
        <f t="shared" si="1"/>
        <v>-15168.935999999987</v>
      </c>
      <c r="W48" s="109">
        <f t="shared" si="1"/>
        <v>-12296.928000000073</v>
      </c>
      <c r="X48" s="109">
        <f t="shared" si="1"/>
        <v>-11686.039999999921</v>
      </c>
      <c r="Y48" s="109">
        <f t="shared" si="1"/>
        <v>-11491.951999999816</v>
      </c>
      <c r="Z48" s="109">
        <f t="shared" si="1"/>
        <v>-10982.055999999633</v>
      </c>
      <c r="AA48" s="109">
        <f t="shared" si="1"/>
        <v>-11470.967999999877</v>
      </c>
      <c r="AB48" s="109">
        <f t="shared" si="1"/>
        <v>-9152.0559999998659</v>
      </c>
      <c r="AC48" s="109">
        <f t="shared" si="1"/>
        <v>-10275.087999999989</v>
      </c>
      <c r="AD48" s="109">
        <f t="shared" si="1"/>
        <v>-10385.92799999984</v>
      </c>
      <c r="AE48" s="109">
        <f t="shared" si="1"/>
        <v>-8827.9199999999255</v>
      </c>
      <c r="AF48" s="109">
        <f t="shared" si="1"/>
        <v>-8748.0000000002328</v>
      </c>
      <c r="AG48" s="109">
        <f t="shared" si="1"/>
        <v>-6959</v>
      </c>
      <c r="AH48" s="109">
        <f t="shared" si="1"/>
        <v>-14536.625829420984</v>
      </c>
      <c r="AI48" s="109">
        <f t="shared" si="1"/>
        <v>-15056.581432571635</v>
      </c>
      <c r="AJ48" s="109">
        <f t="shared" si="1"/>
        <v>-15908.945307969116</v>
      </c>
      <c r="AK48" s="109">
        <f t="shared" si="1"/>
        <v>-17801</v>
      </c>
      <c r="AL48" s="109">
        <f t="shared" si="1"/>
        <v>-22926</v>
      </c>
      <c r="AM48" s="109">
        <f t="shared" si="1"/>
        <v>-24718</v>
      </c>
      <c r="AN48" s="109"/>
      <c r="AO48" s="109"/>
      <c r="AP48" s="109"/>
      <c r="AQ48" s="109"/>
      <c r="AR48" s="109"/>
      <c r="AS48" s="109"/>
      <c r="AT48" s="109"/>
      <c r="AU48" s="109"/>
      <c r="AV48" s="109">
        <f t="shared" si="1"/>
        <v>0</v>
      </c>
      <c r="AW48" s="109"/>
      <c r="AX48" s="109"/>
      <c r="AY48" s="109"/>
      <c r="AZ48" s="109">
        <f t="shared" ref="AZ48" si="2">AZ23-AZ24-AZ31-AZ38-AZ39</f>
        <v>-19432.935999999754</v>
      </c>
      <c r="BA48" s="109">
        <f t="shared" si="1"/>
        <v>-15168.935999999987</v>
      </c>
      <c r="BB48" s="109">
        <f t="shared" si="1"/>
        <v>-10982.055999999633</v>
      </c>
      <c r="BC48" s="109">
        <f t="shared" si="1"/>
        <v>-10385.92799999984</v>
      </c>
      <c r="BD48" s="109">
        <f t="shared" si="1"/>
        <v>-14536.625829420984</v>
      </c>
      <c r="BE48" s="109"/>
      <c r="BF48" s="109">
        <f t="shared" si="1"/>
        <v>-32635</v>
      </c>
    </row>
    <row r="49" spans="3:58" s="93" customFormat="1">
      <c r="C49" s="109"/>
      <c r="D49" s="109"/>
      <c r="E49" s="109"/>
      <c r="F49" s="109"/>
      <c r="G49" s="109"/>
      <c r="H49" s="109"/>
      <c r="I49" s="109"/>
      <c r="J49" s="109"/>
      <c r="K49" s="109"/>
      <c r="L49" s="109"/>
      <c r="M49" s="109"/>
      <c r="N49" s="109"/>
      <c r="O49" s="109"/>
      <c r="P49" s="109">
        <f>P3-P23</f>
        <v>0</v>
      </c>
      <c r="Q49" s="109">
        <f>Q3-Q23</f>
        <v>0</v>
      </c>
      <c r="R49" s="109">
        <f>R3-R23</f>
        <v>0</v>
      </c>
      <c r="S49" s="109">
        <f>S3-S23</f>
        <v>0</v>
      </c>
      <c r="T49" s="109">
        <f t="shared" ref="T49:BD49" si="3">T3-T23</f>
        <v>0</v>
      </c>
      <c r="U49" s="109">
        <f t="shared" si="3"/>
        <v>0</v>
      </c>
      <c r="V49" s="109">
        <f t="shared" si="3"/>
        <v>0</v>
      </c>
      <c r="W49" s="109">
        <f t="shared" si="3"/>
        <v>0</v>
      </c>
      <c r="X49" s="109">
        <f t="shared" si="3"/>
        <v>0</v>
      </c>
      <c r="Y49" s="109">
        <f t="shared" si="3"/>
        <v>0</v>
      </c>
      <c r="Z49" s="109">
        <f t="shared" si="3"/>
        <v>0</v>
      </c>
      <c r="AA49" s="109">
        <f t="shared" si="3"/>
        <v>0</v>
      </c>
      <c r="AB49" s="109">
        <f t="shared" si="3"/>
        <v>0</v>
      </c>
      <c r="AC49" s="109">
        <f t="shared" si="3"/>
        <v>0</v>
      </c>
      <c r="AD49" s="109">
        <f t="shared" si="3"/>
        <v>0</v>
      </c>
      <c r="AE49" s="109">
        <f t="shared" si="3"/>
        <v>0</v>
      </c>
      <c r="AF49" s="109">
        <f t="shared" si="3"/>
        <v>1.1995434761047363E-6</v>
      </c>
      <c r="AG49" s="109">
        <f t="shared" si="3"/>
        <v>0</v>
      </c>
      <c r="AH49" s="109">
        <f t="shared" si="3"/>
        <v>-1.2338161468505859E-5</v>
      </c>
      <c r="AI49" s="109">
        <f t="shared" si="3"/>
        <v>-6.3511542975902557E-6</v>
      </c>
      <c r="AJ49" s="109">
        <f t="shared" si="3"/>
        <v>-7.3434785008430481E-7</v>
      </c>
      <c r="AK49" s="109">
        <f t="shared" si="3"/>
        <v>0</v>
      </c>
      <c r="AL49" s="109">
        <f t="shared" si="3"/>
        <v>0</v>
      </c>
      <c r="AM49" s="109">
        <f t="shared" si="3"/>
        <v>0</v>
      </c>
      <c r="AN49" s="109"/>
      <c r="AO49" s="109"/>
      <c r="AP49" s="109"/>
      <c r="AQ49" s="109"/>
      <c r="AR49" s="109"/>
      <c r="AS49" s="109"/>
      <c r="AT49" s="109"/>
      <c r="AU49" s="109"/>
      <c r="AV49" s="109">
        <f t="shared" si="3"/>
        <v>0</v>
      </c>
      <c r="AW49" s="109"/>
      <c r="AX49" s="109"/>
      <c r="AY49" s="109"/>
      <c r="AZ49" s="109">
        <f>AZ3-AZ23</f>
        <v>0</v>
      </c>
      <c r="BA49" s="109">
        <f t="shared" si="3"/>
        <v>0</v>
      </c>
      <c r="BB49" s="109">
        <f t="shared" si="3"/>
        <v>0</v>
      </c>
      <c r="BC49" s="109">
        <f t="shared" si="3"/>
        <v>0</v>
      </c>
      <c r="BD49" s="109">
        <f t="shared" si="3"/>
        <v>-1.2338161468505859E-5</v>
      </c>
      <c r="BE49" s="109"/>
      <c r="BF49" s="109">
        <f>BF3-BF23</f>
        <v>0</v>
      </c>
    </row>
    <row r="50" spans="3:58" s="93" customFormat="1">
      <c r="C50" s="109"/>
      <c r="D50" s="109"/>
      <c r="E50" s="109"/>
      <c r="F50" s="109"/>
      <c r="G50" s="109"/>
      <c r="H50" s="109"/>
      <c r="I50" s="109"/>
      <c r="J50" s="109"/>
      <c r="K50" s="109"/>
      <c r="L50" s="109"/>
      <c r="M50" s="109"/>
      <c r="N50" s="109"/>
      <c r="O50" s="109"/>
      <c r="P50" s="109">
        <f>P4-SUM(P5:P10)</f>
        <v>8.000000030733645E-3</v>
      </c>
      <c r="Q50" s="109">
        <f>Q4-SUM(Q5:Q10)</f>
        <v>0</v>
      </c>
      <c r="R50" s="109">
        <f>R4-SUM(R5:R10)</f>
        <v>0</v>
      </c>
      <c r="S50" s="109">
        <f>S4-SUM(S5:S10)</f>
        <v>2.3999999975785613E-2</v>
      </c>
      <c r="T50" s="109">
        <f t="shared" ref="T50:BD50" si="4">T4-SUM(T5:T10)</f>
        <v>8.000000030733645E-3</v>
      </c>
      <c r="U50" s="109">
        <f t="shared" si="4"/>
        <v>0</v>
      </c>
      <c r="V50" s="109">
        <f t="shared" si="4"/>
        <v>-1.600000006146729E-2</v>
      </c>
      <c r="W50" s="109">
        <f t="shared" si="4"/>
        <v>3.2000000006519258E-2</v>
      </c>
      <c r="X50" s="109">
        <f t="shared" si="4"/>
        <v>-2.3999999859370291E-2</v>
      </c>
      <c r="Y50" s="109">
        <f t="shared" si="4"/>
        <v>3.200000012293458E-2</v>
      </c>
      <c r="Z50" s="109">
        <f t="shared" si="4"/>
        <v>-2.3999999975785613E-2</v>
      </c>
      <c r="AA50" s="109">
        <f t="shared" si="4"/>
        <v>3.200000012293458E-2</v>
      </c>
      <c r="AB50" s="109">
        <f t="shared" si="4"/>
        <v>-8.8000000221654773E-2</v>
      </c>
      <c r="AC50" s="109">
        <f t="shared" si="4"/>
        <v>-8.0000001471489668E-3</v>
      </c>
      <c r="AD50" s="109">
        <f t="shared" si="4"/>
        <v>4.0000000037252903E-2</v>
      </c>
      <c r="AE50" s="109">
        <f t="shared" si="4"/>
        <v>-3.1999999890103936E-2</v>
      </c>
      <c r="AF50" s="109">
        <f t="shared" si="4"/>
        <v>0</v>
      </c>
      <c r="AG50" s="109">
        <f t="shared" si="4"/>
        <v>0</v>
      </c>
      <c r="AH50" s="109">
        <f t="shared" si="4"/>
        <v>0</v>
      </c>
      <c r="AI50" s="109">
        <f t="shared" si="4"/>
        <v>0</v>
      </c>
      <c r="AJ50" s="109">
        <f t="shared" si="4"/>
        <v>-0.38691174751147628</v>
      </c>
      <c r="AK50" s="109">
        <f t="shared" si="4"/>
        <v>0</v>
      </c>
      <c r="AL50" s="109">
        <f t="shared" si="4"/>
        <v>0</v>
      </c>
      <c r="AM50" s="109">
        <f t="shared" si="4"/>
        <v>0</v>
      </c>
      <c r="AN50" s="109"/>
      <c r="AO50" s="109"/>
      <c r="AP50" s="109"/>
      <c r="AQ50" s="109"/>
      <c r="AR50" s="109"/>
      <c r="AS50" s="109"/>
      <c r="AT50" s="109"/>
      <c r="AU50" s="109"/>
      <c r="AV50" s="109">
        <f t="shared" si="4"/>
        <v>0</v>
      </c>
      <c r="AW50" s="109"/>
      <c r="AX50" s="109"/>
      <c r="AY50" s="109"/>
      <c r="AZ50" s="109">
        <f>AZ4-SUM(AZ5:AZ10)</f>
        <v>0</v>
      </c>
      <c r="BA50" s="109">
        <f t="shared" si="4"/>
        <v>-1.600000006146729E-2</v>
      </c>
      <c r="BB50" s="109">
        <f t="shared" si="4"/>
        <v>-2.3999999975785613E-2</v>
      </c>
      <c r="BC50" s="109">
        <f t="shared" si="4"/>
        <v>4.0000000037252903E-2</v>
      </c>
      <c r="BD50" s="109">
        <f t="shared" si="4"/>
        <v>0</v>
      </c>
      <c r="BE50" s="109"/>
      <c r="BF50" s="109">
        <f>BF4-SUM(BF5:BF10)</f>
        <v>0</v>
      </c>
    </row>
    <row r="51" spans="3:58" s="93" customFormat="1">
      <c r="C51" s="109"/>
      <c r="D51" s="109"/>
      <c r="E51" s="109"/>
      <c r="F51" s="109"/>
      <c r="G51" s="109"/>
      <c r="H51" s="109"/>
      <c r="I51" s="109"/>
      <c r="J51" s="109"/>
      <c r="K51" s="109"/>
      <c r="L51" s="109"/>
      <c r="M51" s="109"/>
      <c r="N51" s="109"/>
      <c r="O51" s="109"/>
      <c r="P51" s="109">
        <f>P11-SUM(P12:P18)</f>
        <v>0</v>
      </c>
      <c r="Q51" s="109">
        <f>Q11-SUM(Q12:Q18)</f>
        <v>0</v>
      </c>
      <c r="R51" s="109">
        <f>R11-SUM(R12:R18)</f>
        <v>0</v>
      </c>
      <c r="S51" s="109">
        <f>S11-SUM(S12:S18)</f>
        <v>0</v>
      </c>
      <c r="T51" s="109">
        <f t="shared" ref="T51:BD51" si="5">T11-SUM(T12:T18)</f>
        <v>0</v>
      </c>
      <c r="U51" s="109">
        <f t="shared" si="5"/>
        <v>0</v>
      </c>
      <c r="V51" s="109">
        <f t="shared" si="5"/>
        <v>0</v>
      </c>
      <c r="W51" s="109">
        <f t="shared" si="5"/>
        <v>0</v>
      </c>
      <c r="X51" s="109">
        <f t="shared" si="5"/>
        <v>0</v>
      </c>
      <c r="Y51" s="109">
        <f t="shared" si="5"/>
        <v>0</v>
      </c>
      <c r="Z51" s="109">
        <f t="shared" si="5"/>
        <v>0</v>
      </c>
      <c r="AA51" s="109">
        <f t="shared" si="5"/>
        <v>0</v>
      </c>
      <c r="AB51" s="109">
        <f t="shared" si="5"/>
        <v>0</v>
      </c>
      <c r="AC51" s="109">
        <f t="shared" si="5"/>
        <v>0</v>
      </c>
      <c r="AD51" s="109">
        <f t="shared" si="5"/>
        <v>0</v>
      </c>
      <c r="AE51" s="109">
        <f t="shared" si="5"/>
        <v>0</v>
      </c>
      <c r="AF51" s="109">
        <f t="shared" si="5"/>
        <v>0</v>
      </c>
      <c r="AG51" s="109">
        <f t="shared" si="5"/>
        <v>0</v>
      </c>
      <c r="AH51" s="109">
        <f t="shared" si="5"/>
        <v>0</v>
      </c>
      <c r="AI51" s="109">
        <f t="shared" si="5"/>
        <v>0</v>
      </c>
      <c r="AJ51" s="109">
        <f t="shared" si="5"/>
        <v>-1.4739999998710118E-2</v>
      </c>
      <c r="AK51" s="109">
        <f t="shared" si="5"/>
        <v>0</v>
      </c>
      <c r="AL51" s="109">
        <f t="shared" si="5"/>
        <v>0</v>
      </c>
      <c r="AM51" s="109">
        <f t="shared" si="5"/>
        <v>0</v>
      </c>
      <c r="AN51" s="109"/>
      <c r="AO51" s="109"/>
      <c r="AP51" s="109"/>
      <c r="AQ51" s="109"/>
      <c r="AR51" s="109"/>
      <c r="AS51" s="109"/>
      <c r="AT51" s="109"/>
      <c r="AU51" s="109"/>
      <c r="AV51" s="109">
        <f t="shared" si="5"/>
        <v>0</v>
      </c>
      <c r="AW51" s="109"/>
      <c r="AX51" s="109"/>
      <c r="AY51" s="109"/>
      <c r="AZ51" s="109">
        <f>AZ11-SUM(AZ12:AZ18)</f>
        <v>0</v>
      </c>
      <c r="BA51" s="109">
        <f t="shared" si="5"/>
        <v>0</v>
      </c>
      <c r="BB51" s="109">
        <f t="shared" si="5"/>
        <v>0</v>
      </c>
      <c r="BC51" s="109">
        <f t="shared" si="5"/>
        <v>0</v>
      </c>
      <c r="BD51" s="109">
        <f t="shared" si="5"/>
        <v>0</v>
      </c>
      <c r="BE51" s="109"/>
      <c r="BF51" s="109">
        <f>BF11-SUM(BF12:BF18)</f>
        <v>0</v>
      </c>
    </row>
    <row r="52" spans="3:58" s="93" customFormat="1">
      <c r="C52" s="109"/>
      <c r="D52" s="109"/>
      <c r="E52" s="109"/>
      <c r="F52" s="109"/>
      <c r="G52" s="109"/>
      <c r="H52" s="109"/>
      <c r="I52" s="109"/>
      <c r="J52" s="109"/>
      <c r="K52" s="109"/>
      <c r="L52" s="109"/>
      <c r="M52" s="109"/>
      <c r="N52" s="109"/>
      <c r="O52" s="109"/>
      <c r="P52" s="109">
        <f t="shared" ref="P52:S52" si="6">P24-SUM(P25:P30)</f>
        <v>7.999999972525984E-3</v>
      </c>
      <c r="Q52" s="109">
        <f t="shared" si="6"/>
        <v>0</v>
      </c>
      <c r="R52" s="109">
        <f t="shared" si="6"/>
        <v>1.6000000003259629E-2</v>
      </c>
      <c r="S52" s="109">
        <f t="shared" si="6"/>
        <v>7.999999972525984E-3</v>
      </c>
      <c r="T52" s="109">
        <f t="shared" ref="T52:BF52" si="7">T24-SUM(T25:T30)</f>
        <v>7.999999972525984E-3</v>
      </c>
      <c r="U52" s="109">
        <f t="shared" si="7"/>
        <v>-1.6000000003259629E-2</v>
      </c>
      <c r="V52" s="109">
        <f t="shared" si="7"/>
        <v>7.999999972525984E-3</v>
      </c>
      <c r="W52" s="109">
        <f t="shared" si="7"/>
        <v>-7.999999972525984E-3</v>
      </c>
      <c r="X52" s="109">
        <f t="shared" si="7"/>
        <v>1.6000000003259629E-2</v>
      </c>
      <c r="Y52" s="109">
        <f t="shared" si="7"/>
        <v>-3.2000000006519258E-2</v>
      </c>
      <c r="Z52" s="109">
        <f t="shared" si="7"/>
        <v>1.5999999945051968E-2</v>
      </c>
      <c r="AA52" s="109">
        <f t="shared" si="7"/>
        <v>4.8000000067986548E-2</v>
      </c>
      <c r="AB52" s="109">
        <f t="shared" si="7"/>
        <v>0</v>
      </c>
      <c r="AC52" s="109">
        <f t="shared" si="7"/>
        <v>4.0000000037252903E-2</v>
      </c>
      <c r="AD52" s="109">
        <f t="shared" si="7"/>
        <v>-7.9999999143183231E-3</v>
      </c>
      <c r="AE52" s="109">
        <f t="shared" si="7"/>
        <v>-3.9999999920837581E-2</v>
      </c>
      <c r="AF52" s="109">
        <f t="shared" si="7"/>
        <v>-0.78722133650444448</v>
      </c>
      <c r="AG52" s="109">
        <f t="shared" si="7"/>
        <v>0</v>
      </c>
      <c r="AH52" s="109">
        <f t="shared" si="7"/>
        <v>0</v>
      </c>
      <c r="AI52" s="109">
        <f t="shared" si="7"/>
        <v>0</v>
      </c>
      <c r="AJ52" s="109">
        <f t="shared" si="7"/>
        <v>-5.5148074985481799E-2</v>
      </c>
      <c r="AK52" s="109">
        <f t="shared" si="7"/>
        <v>0</v>
      </c>
      <c r="AL52" s="109">
        <f t="shared" si="7"/>
        <v>0</v>
      </c>
      <c r="AM52" s="109">
        <f t="shared" si="7"/>
        <v>0</v>
      </c>
      <c r="AN52" s="109"/>
      <c r="AO52" s="109"/>
      <c r="AP52" s="109"/>
      <c r="AQ52" s="109"/>
      <c r="AR52" s="109"/>
      <c r="AS52" s="109"/>
      <c r="AT52" s="109"/>
      <c r="AU52" s="109"/>
      <c r="AV52" s="109">
        <f t="shared" si="7"/>
        <v>0</v>
      </c>
      <c r="AW52" s="109"/>
      <c r="AX52" s="109"/>
      <c r="AY52" s="109"/>
      <c r="AZ52" s="109">
        <f t="shared" ref="AZ52" si="8">AZ24-SUM(AZ25:AZ30)</f>
        <v>1.6000000003259629E-2</v>
      </c>
      <c r="BA52" s="109">
        <f t="shared" si="7"/>
        <v>7.999999972525984E-3</v>
      </c>
      <c r="BB52" s="109">
        <f t="shared" si="7"/>
        <v>1.5999999945051968E-2</v>
      </c>
      <c r="BC52" s="109">
        <f t="shared" si="7"/>
        <v>-7.9999999143183231E-3</v>
      </c>
      <c r="BD52" s="109">
        <f t="shared" si="7"/>
        <v>0</v>
      </c>
      <c r="BE52" s="109"/>
      <c r="BF52" s="109">
        <f t="shared" si="7"/>
        <v>0</v>
      </c>
    </row>
    <row r="53" spans="3:58" s="93" customFormat="1">
      <c r="C53" s="109"/>
      <c r="D53" s="109"/>
      <c r="E53" s="109"/>
      <c r="F53" s="109"/>
      <c r="G53" s="109"/>
      <c r="H53" s="109"/>
      <c r="I53" s="109"/>
      <c r="J53" s="109"/>
      <c r="K53" s="109"/>
      <c r="L53" s="109"/>
      <c r="M53" s="109"/>
      <c r="N53" s="109"/>
      <c r="O53" s="109"/>
      <c r="P53" s="109">
        <f t="shared" ref="P53:S53" si="9">P31-SUM(P32:P37)</f>
        <v>8.0000000016298145E-3</v>
      </c>
      <c r="Q53" s="109">
        <f t="shared" si="9"/>
        <v>1.6000000003259629E-2</v>
      </c>
      <c r="R53" s="109">
        <f t="shared" si="9"/>
        <v>-2.4000000033993274E-2</v>
      </c>
      <c r="S53" s="109">
        <f t="shared" si="9"/>
        <v>0</v>
      </c>
      <c r="T53" s="109">
        <f t="shared" ref="T53:BF53" si="10">T31-SUM(T32:T37)</f>
        <v>7.999999972525984E-3</v>
      </c>
      <c r="U53" s="109">
        <f t="shared" si="10"/>
        <v>7.999999972525984E-3</v>
      </c>
      <c r="V53" s="109">
        <f t="shared" si="10"/>
        <v>-1.5999999945051968E-2</v>
      </c>
      <c r="W53" s="109">
        <f t="shared" si="10"/>
        <v>-2.3999999975785613E-2</v>
      </c>
      <c r="X53" s="109">
        <f t="shared" si="10"/>
        <v>1.5999999945051968E-2</v>
      </c>
      <c r="Y53" s="109">
        <f t="shared" si="10"/>
        <v>-3.200000012293458E-2</v>
      </c>
      <c r="Z53" s="109">
        <f t="shared" si="10"/>
        <v>7.9999999143183231E-3</v>
      </c>
      <c r="AA53" s="109">
        <f t="shared" si="10"/>
        <v>-1.600000006146729E-2</v>
      </c>
      <c r="AB53" s="109">
        <f t="shared" si="10"/>
        <v>-3.1999999890103936E-2</v>
      </c>
      <c r="AC53" s="109">
        <f t="shared" si="10"/>
        <v>7.9999999143183231E-3</v>
      </c>
      <c r="AD53" s="109">
        <f t="shared" si="10"/>
        <v>1.5999999828636646E-2</v>
      </c>
      <c r="AE53" s="109">
        <f t="shared" si="10"/>
        <v>-2.3999999975785613E-2</v>
      </c>
      <c r="AF53" s="109">
        <f t="shared" si="10"/>
        <v>0.45832000020891428</v>
      </c>
      <c r="AG53" s="109">
        <f t="shared" si="10"/>
        <v>0</v>
      </c>
      <c r="AH53" s="109">
        <f t="shared" si="10"/>
        <v>0</v>
      </c>
      <c r="AI53" s="109">
        <f t="shared" si="10"/>
        <v>0</v>
      </c>
      <c r="AJ53" s="109">
        <f t="shared" si="10"/>
        <v>0.94629119988530874</v>
      </c>
      <c r="AK53" s="109">
        <f t="shared" si="10"/>
        <v>0</v>
      </c>
      <c r="AL53" s="109">
        <f t="shared" si="10"/>
        <v>0</v>
      </c>
      <c r="AM53" s="109">
        <f t="shared" si="10"/>
        <v>0</v>
      </c>
      <c r="AN53" s="109"/>
      <c r="AO53" s="109"/>
      <c r="AP53" s="109"/>
      <c r="AQ53" s="109"/>
      <c r="AR53" s="109"/>
      <c r="AS53" s="109"/>
      <c r="AT53" s="109"/>
      <c r="AU53" s="109"/>
      <c r="AV53" s="109">
        <f t="shared" si="10"/>
        <v>0</v>
      </c>
      <c r="AW53" s="109"/>
      <c r="AX53" s="109"/>
      <c r="AY53" s="109"/>
      <c r="AZ53" s="109">
        <f t="shared" ref="AZ53" si="11">AZ31-SUM(AZ32:AZ37)</f>
        <v>-2.4000000033993274E-2</v>
      </c>
      <c r="BA53" s="109">
        <f t="shared" si="10"/>
        <v>-1.5999999945051968E-2</v>
      </c>
      <c r="BB53" s="109">
        <f t="shared" si="10"/>
        <v>7.9999999143183231E-3</v>
      </c>
      <c r="BC53" s="109">
        <f t="shared" si="10"/>
        <v>1.5999999828636646E-2</v>
      </c>
      <c r="BD53" s="109">
        <f t="shared" si="10"/>
        <v>0</v>
      </c>
      <c r="BE53" s="109"/>
      <c r="BF53" s="109">
        <f t="shared" si="10"/>
        <v>0</v>
      </c>
    </row>
    <row r="54" spans="3:58" s="93" customFormat="1">
      <c r="C54" s="109"/>
      <c r="D54" s="109"/>
      <c r="E54" s="109"/>
      <c r="F54" s="109"/>
      <c r="G54" s="109"/>
      <c r="H54" s="109"/>
      <c r="I54" s="109"/>
      <c r="J54" s="109"/>
      <c r="K54" s="109"/>
      <c r="L54" s="109"/>
      <c r="M54" s="109"/>
      <c r="N54" s="109"/>
      <c r="O54" s="109"/>
      <c r="P54" s="109">
        <f t="shared" ref="P54:S54" si="12">P39-SUM(P40:P44)</f>
        <v>22070</v>
      </c>
      <c r="Q54" s="109">
        <f t="shared" si="12"/>
        <v>20237.991999999969</v>
      </c>
      <c r="R54" s="109">
        <f t="shared" si="12"/>
        <v>19433</v>
      </c>
      <c r="S54" s="109">
        <f t="shared" si="12"/>
        <v>18259.008000000031</v>
      </c>
      <c r="T54" s="109">
        <f t="shared" ref="T54:BF54" si="13">T39-SUM(T40:T44)</f>
        <v>17745</v>
      </c>
      <c r="U54" s="109">
        <f t="shared" si="13"/>
        <v>17222</v>
      </c>
      <c r="V54" s="109">
        <f t="shared" si="13"/>
        <v>15168.991999999969</v>
      </c>
      <c r="W54" s="109">
        <f t="shared" si="13"/>
        <v>12297.008000000031</v>
      </c>
      <c r="X54" s="109">
        <f t="shared" si="13"/>
        <v>11686</v>
      </c>
      <c r="Y54" s="109">
        <f t="shared" si="13"/>
        <v>11492</v>
      </c>
      <c r="Z54" s="109">
        <f t="shared" si="13"/>
        <v>10982</v>
      </c>
      <c r="AA54" s="109">
        <f t="shared" si="13"/>
        <v>11471.016000000061</v>
      </c>
      <c r="AB54" s="109">
        <f t="shared" si="13"/>
        <v>9151.9920000000857</v>
      </c>
      <c r="AC54" s="109">
        <f t="shared" si="13"/>
        <v>10275</v>
      </c>
      <c r="AD54" s="109">
        <f t="shared" si="13"/>
        <v>10386</v>
      </c>
      <c r="AE54" s="109">
        <f t="shared" si="13"/>
        <v>8828.0079999999143</v>
      </c>
      <c r="AF54" s="109">
        <f t="shared" si="13"/>
        <v>8747.8665200003888</v>
      </c>
      <c r="AG54" s="109">
        <f t="shared" si="13"/>
        <v>6959</v>
      </c>
      <c r="AH54" s="109">
        <f t="shared" si="13"/>
        <v>14536.802819420351</v>
      </c>
      <c r="AI54" s="109">
        <f t="shared" si="13"/>
        <v>15056.581432571635</v>
      </c>
      <c r="AJ54" s="109">
        <f t="shared" si="13"/>
        <v>15908.573517969344</v>
      </c>
      <c r="AK54" s="109">
        <f t="shared" si="13"/>
        <v>17801</v>
      </c>
      <c r="AL54" s="109">
        <f t="shared" si="13"/>
        <v>22926</v>
      </c>
      <c r="AM54" s="109">
        <f t="shared" si="13"/>
        <v>24718</v>
      </c>
      <c r="AN54" s="109"/>
      <c r="AO54" s="109"/>
      <c r="AP54" s="109"/>
      <c r="AQ54" s="109"/>
      <c r="AR54" s="109"/>
      <c r="AS54" s="109"/>
      <c r="AT54" s="109"/>
      <c r="AU54" s="109"/>
      <c r="AV54" s="109">
        <f t="shared" si="13"/>
        <v>0</v>
      </c>
      <c r="AW54" s="109"/>
      <c r="AX54" s="109"/>
      <c r="AY54" s="109"/>
      <c r="AZ54" s="109">
        <f t="shared" ref="AZ54" si="14">AZ39-SUM(AZ40:AZ44)</f>
        <v>19433</v>
      </c>
      <c r="BA54" s="109">
        <f t="shared" si="13"/>
        <v>15168.991999999969</v>
      </c>
      <c r="BB54" s="109">
        <f t="shared" si="13"/>
        <v>10982</v>
      </c>
      <c r="BC54" s="109">
        <f t="shared" si="13"/>
        <v>10386</v>
      </c>
      <c r="BD54" s="109">
        <f t="shared" si="13"/>
        <v>14536.802819420351</v>
      </c>
      <c r="BE54" s="109"/>
      <c r="BF54" s="109">
        <f t="shared" si="13"/>
        <v>32635</v>
      </c>
    </row>
    <row r="55" spans="3:58" s="110" customFormat="1">
      <c r="AV55" s="111"/>
    </row>
    <row r="56" spans="3:58" s="110" customFormat="1">
      <c r="AV56" s="111"/>
    </row>
    <row r="57" spans="3:58" s="110" customFormat="1">
      <c r="AV57" s="111"/>
    </row>
    <row r="58" spans="3:58" s="110" customFormat="1">
      <c r="AV58" s="111"/>
    </row>
    <row r="59" spans="3:58" s="110" customFormat="1">
      <c r="AV59" s="111"/>
    </row>
    <row r="60" spans="3:58" s="110" customFormat="1">
      <c r="AV60" s="111"/>
    </row>
    <row r="61" spans="3:58" s="110" customFormat="1">
      <c r="AV61" s="111"/>
    </row>
    <row r="62" spans="3:58" s="110" customFormat="1">
      <c r="AV62" s="111"/>
    </row>
    <row r="63" spans="3:58" s="110" customFormat="1">
      <c r="AV63" s="111"/>
    </row>
    <row r="64" spans="3:58" s="110" customFormat="1">
      <c r="AV64" s="111"/>
    </row>
    <row r="65" spans="48:48" s="110" customFormat="1">
      <c r="AV65" s="111"/>
    </row>
    <row r="66" spans="48:48" s="110" customFormat="1">
      <c r="AV66" s="111"/>
    </row>
    <row r="67" spans="48:48" s="110" customFormat="1">
      <c r="AV67" s="111"/>
    </row>
    <row r="68" spans="48:48" s="110" customFormat="1">
      <c r="AV68" s="111"/>
    </row>
    <row r="69" spans="48:48" s="110" customFormat="1">
      <c r="AV69" s="111"/>
    </row>
    <row r="70" spans="48:48" s="110" customFormat="1">
      <c r="AV70" s="111"/>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85" type="noConversion"/>
  <pageMargins left="0.511811024" right="0.511811024" top="0.78740157499999996" bottom="0.78740157499999996" header="0.31496062000000002" footer="0.31496062000000002"/>
  <pageSetup paperSize="9" orientation="portrait" horizontalDpi="1200" verticalDpi="1200" r:id="rId1"/>
  <ignoredErrors>
    <ignoredError sqref="AU4 AT11:AU11 BG11 AQ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2:X73"/>
  <sheetViews>
    <sheetView showGridLines="0" zoomScale="55" zoomScaleNormal="55" workbookViewId="0">
      <pane xSplit="1" ySplit="4" topLeftCell="B14" activePane="bottomRight" state="frozen"/>
      <selection pane="topRight" activeCell="B29" sqref="B29"/>
      <selection pane="bottomLeft" activeCell="B29" sqref="B29"/>
      <selection pane="bottomRight" activeCell="AA21" sqref="AA21"/>
    </sheetView>
  </sheetViews>
  <sheetFormatPr defaultRowHeight="14.5" outlineLevelRow="1"/>
  <cols>
    <col min="1" max="1" width="40.7265625" style="333" customWidth="1"/>
    <col min="2" max="2" width="16.7265625" style="339" customWidth="1"/>
    <col min="3" max="8" width="14.26953125" style="339" customWidth="1"/>
    <col min="9" max="9" width="1.54296875" style="334" customWidth="1"/>
    <col min="10" max="15" width="14.26953125" style="339" customWidth="1"/>
    <col min="16" max="16" width="8.984375E-2" style="339" customWidth="1"/>
    <col min="17" max="17" width="2.6328125" style="334" customWidth="1"/>
    <col min="18" max="24" width="14.26953125" style="339" customWidth="1"/>
  </cols>
  <sheetData>
    <row r="2" spans="1:24">
      <c r="M2" s="381"/>
    </row>
    <row r="3" spans="1:24">
      <c r="A3" s="331"/>
      <c r="B3" s="331"/>
      <c r="C3" s="331"/>
      <c r="D3" s="331"/>
      <c r="E3" s="331"/>
      <c r="F3" s="331"/>
      <c r="G3" s="331"/>
      <c r="H3" s="331">
        <v>724.1</v>
      </c>
      <c r="J3" s="331"/>
      <c r="K3" s="331"/>
      <c r="L3" s="331"/>
      <c r="M3" s="331"/>
      <c r="N3" s="331"/>
      <c r="O3" s="331"/>
      <c r="P3" s="331"/>
      <c r="R3" s="331"/>
      <c r="S3" s="331"/>
      <c r="T3" s="331"/>
      <c r="U3" s="331"/>
      <c r="V3" s="331"/>
      <c r="W3" s="331"/>
      <c r="X3" s="331"/>
    </row>
    <row r="4" spans="1:24" ht="31.5" customHeight="1">
      <c r="A4" s="122"/>
      <c r="B4" s="473" t="str">
        <f>Macro!D60</f>
        <v>Consolidado</v>
      </c>
      <c r="C4" s="473"/>
      <c r="D4" s="473"/>
      <c r="E4" s="473"/>
      <c r="F4" s="473"/>
      <c r="G4" s="473"/>
      <c r="H4" s="473"/>
      <c r="J4" s="473" t="str">
        <f>Macro!D61</f>
        <v>Efeitos Argentina</v>
      </c>
      <c r="K4" s="473"/>
      <c r="L4" s="473"/>
      <c r="M4" s="473"/>
      <c r="N4" s="473"/>
      <c r="O4" s="473"/>
      <c r="P4" s="473"/>
      <c r="R4" s="473" t="str">
        <f>Macro!D62</f>
        <v>Consolidado sem efeitos de Argentina</v>
      </c>
      <c r="S4" s="473"/>
      <c r="T4" s="473"/>
      <c r="U4" s="473"/>
      <c r="V4" s="473"/>
      <c r="W4" s="473"/>
      <c r="X4" s="473"/>
    </row>
    <row r="5" spans="1:24" ht="17.5" customHeight="1">
      <c r="A5" s="355"/>
      <c r="B5" s="355" t="str">
        <f>Macro!BA4</f>
        <v>1T26</v>
      </c>
      <c r="C5" s="355"/>
      <c r="D5" s="355"/>
      <c r="E5" s="355"/>
      <c r="F5" s="355"/>
      <c r="G5" s="355"/>
      <c r="H5" s="355"/>
      <c r="J5" s="355" t="str">
        <f>B5</f>
        <v>1T26</v>
      </c>
      <c r="K5" s="355"/>
      <c r="L5" s="355"/>
      <c r="M5" s="355"/>
      <c r="N5" s="355"/>
      <c r="O5" s="355"/>
      <c r="P5" s="364"/>
      <c r="R5" s="355" t="str">
        <f>B5</f>
        <v>1T26</v>
      </c>
      <c r="S5" s="355"/>
      <c r="T5" s="355"/>
      <c r="U5" s="355"/>
      <c r="V5" s="355"/>
      <c r="W5" s="355"/>
      <c r="X5" s="364"/>
    </row>
    <row r="6" spans="1:24" ht="17.5" customHeight="1">
      <c r="A6" s="335" t="str">
        <f t="shared" ref="A6:A17" si="0">A23</f>
        <v>Receita Líquida</v>
      </c>
      <c r="B6" s="115">
        <v>1250163.71784271</v>
      </c>
      <c r="C6" s="115"/>
      <c r="D6" s="115"/>
      <c r="E6" s="115"/>
      <c r="F6" s="115"/>
      <c r="G6" s="115"/>
      <c r="H6" s="115"/>
      <c r="I6" s="342"/>
      <c r="J6" s="348">
        <v>4695.1186810263898</v>
      </c>
      <c r="K6" s="124"/>
      <c r="L6" s="115"/>
      <c r="M6" s="115"/>
      <c r="N6" s="115"/>
      <c r="O6" s="115"/>
      <c r="P6" s="115"/>
      <c r="Q6" s="342"/>
      <c r="R6" s="348">
        <f>B6-J6</f>
        <v>1245468.5991616836</v>
      </c>
      <c r="S6" s="124"/>
      <c r="T6" s="115"/>
      <c r="U6" s="115"/>
      <c r="V6" s="115"/>
      <c r="W6" s="115"/>
      <c r="X6" s="115"/>
    </row>
    <row r="7" spans="1:24" ht="17.5" customHeight="1">
      <c r="A7" s="336" t="str">
        <f t="shared" si="0"/>
        <v>Custo Vendas e Serviços</v>
      </c>
      <c r="B7" s="338">
        <v>-836531.54195282306</v>
      </c>
      <c r="C7" s="338"/>
      <c r="D7" s="338"/>
      <c r="E7" s="338"/>
      <c r="F7" s="338"/>
      <c r="G7" s="338"/>
      <c r="H7" s="338"/>
      <c r="J7" s="349">
        <v>-7831.3937671003896</v>
      </c>
      <c r="K7" s="352"/>
      <c r="L7" s="371"/>
      <c r="M7" s="119"/>
      <c r="N7" s="119"/>
      <c r="O7" s="119"/>
      <c r="P7" s="119"/>
      <c r="R7" s="349">
        <f t="shared" ref="R7:R17" si="1">B7-J7</f>
        <v>-828700.14818572265</v>
      </c>
      <c r="S7" s="352"/>
      <c r="T7" s="118"/>
      <c r="U7" s="118"/>
      <c r="V7" s="118"/>
      <c r="W7" s="119"/>
      <c r="X7" s="119"/>
    </row>
    <row r="8" spans="1:24" ht="17.5" customHeight="1">
      <c r="A8" s="335" t="str">
        <f t="shared" si="0"/>
        <v>Lucro Bruto</v>
      </c>
      <c r="B8" s="337">
        <v>413632.17485486402</v>
      </c>
      <c r="C8" s="337"/>
      <c r="D8" s="337"/>
      <c r="E8" s="337"/>
      <c r="F8" s="337"/>
      <c r="G8" s="337"/>
      <c r="H8" s="337"/>
      <c r="I8" s="342"/>
      <c r="J8" s="348">
        <v>-3136.2750860739998</v>
      </c>
      <c r="K8" s="124"/>
      <c r="L8" s="337"/>
      <c r="M8" s="120"/>
      <c r="N8" s="120"/>
      <c r="O8" s="120"/>
      <c r="P8" s="120"/>
      <c r="Q8" s="342"/>
      <c r="R8" s="348">
        <f t="shared" si="1"/>
        <v>416768.44994093804</v>
      </c>
      <c r="S8" s="124"/>
      <c r="T8" s="115"/>
      <c r="U8" s="115"/>
      <c r="V8" s="115"/>
      <c r="W8" s="120"/>
      <c r="X8" s="120"/>
    </row>
    <row r="9" spans="1:24" ht="17.5" customHeight="1">
      <c r="A9" s="336" t="str">
        <f t="shared" si="0"/>
        <v>MARGEM BRUTA (%)</v>
      </c>
      <c r="B9" s="357">
        <f t="shared" ref="B9" si="2">B8/B6</f>
        <v>0.33086240542049178</v>
      </c>
      <c r="C9" s="372"/>
      <c r="D9" s="341"/>
      <c r="E9" s="341"/>
      <c r="F9" s="341"/>
      <c r="G9" s="341"/>
      <c r="H9" s="341"/>
      <c r="J9" s="349"/>
      <c r="K9" s="124"/>
      <c r="L9" s="119"/>
      <c r="M9" s="119"/>
      <c r="N9" s="119"/>
      <c r="O9" s="119"/>
      <c r="P9" s="119"/>
      <c r="R9" s="357">
        <f>R8/R6</f>
        <v>0.33462782620249282</v>
      </c>
      <c r="S9" s="341"/>
      <c r="T9" s="354"/>
      <c r="U9" s="354"/>
      <c r="V9" s="354"/>
      <c r="W9" s="354"/>
      <c r="X9" s="354"/>
    </row>
    <row r="10" spans="1:24" ht="17.5" customHeight="1">
      <c r="A10" s="336" t="str">
        <f t="shared" si="0"/>
        <v>Despesas/Receitas Operacionais</v>
      </c>
      <c r="B10" s="338">
        <v>-266276.92311486299</v>
      </c>
      <c r="C10" s="370"/>
      <c r="D10" s="370"/>
      <c r="E10" s="370"/>
      <c r="F10" s="338"/>
      <c r="G10" s="338"/>
      <c r="H10" s="338"/>
      <c r="J10" s="349">
        <v>-1030.52272797811</v>
      </c>
      <c r="K10" s="352"/>
      <c r="L10" s="119"/>
      <c r="M10" s="119"/>
      <c r="N10" s="119"/>
      <c r="O10" s="119"/>
      <c r="P10" s="119"/>
      <c r="R10" s="349">
        <f t="shared" si="1"/>
        <v>-265246.40038688487</v>
      </c>
      <c r="S10" s="352"/>
      <c r="T10" s="118"/>
      <c r="U10" s="118"/>
      <c r="V10" s="118"/>
      <c r="W10" s="119"/>
      <c r="X10" s="119"/>
    </row>
    <row r="11" spans="1:24" ht="17.5" customHeight="1">
      <c r="A11" s="336" t="str">
        <f t="shared" si="0"/>
        <v>Equivalência Patrimonial</v>
      </c>
      <c r="B11" s="118">
        <v>-536.497009999998</v>
      </c>
      <c r="C11" s="118"/>
      <c r="D11" s="118"/>
      <c r="E11" s="118"/>
      <c r="F11" s="118"/>
      <c r="G11" s="118"/>
      <c r="H11" s="118"/>
      <c r="J11" s="349"/>
      <c r="K11" s="124"/>
      <c r="L11" s="118"/>
      <c r="M11" s="118"/>
      <c r="N11" s="118"/>
      <c r="O11" s="118"/>
      <c r="P11" s="118"/>
      <c r="R11" s="349">
        <f t="shared" si="1"/>
        <v>-536.497009999998</v>
      </c>
      <c r="S11" s="352"/>
      <c r="T11" s="118"/>
      <c r="U11" s="118"/>
      <c r="V11" s="118"/>
      <c r="W11" s="118"/>
      <c r="X11" s="118"/>
    </row>
    <row r="12" spans="1:24" ht="17.5" customHeight="1">
      <c r="A12" s="335" t="str">
        <f t="shared" si="0"/>
        <v>EBIT</v>
      </c>
      <c r="B12" s="337">
        <v>146818.754730001</v>
      </c>
      <c r="C12" s="337"/>
      <c r="D12" s="337"/>
      <c r="E12" s="337"/>
      <c r="F12" s="337"/>
      <c r="G12" s="337"/>
      <c r="H12" s="337"/>
      <c r="I12" s="342"/>
      <c r="J12" s="348">
        <v>-4166.79781405211</v>
      </c>
      <c r="K12" s="124"/>
      <c r="L12" s="120"/>
      <c r="M12" s="120"/>
      <c r="N12" s="120"/>
      <c r="O12" s="120"/>
      <c r="P12" s="120"/>
      <c r="Q12" s="342"/>
      <c r="R12" s="348">
        <f t="shared" si="1"/>
        <v>150985.55254405312</v>
      </c>
      <c r="S12" s="124"/>
      <c r="T12" s="115"/>
      <c r="U12" s="115"/>
      <c r="V12" s="115"/>
      <c r="W12" s="120"/>
      <c r="X12" s="120"/>
    </row>
    <row r="13" spans="1:24" ht="17.5" customHeight="1">
      <c r="A13" s="335" t="str">
        <f t="shared" si="0"/>
        <v>EBITDA</v>
      </c>
      <c r="B13" s="337">
        <v>209668.81049192499</v>
      </c>
      <c r="C13" s="337"/>
      <c r="D13" s="337"/>
      <c r="E13" s="337"/>
      <c r="F13" s="337"/>
      <c r="G13" s="337"/>
      <c r="H13" s="337"/>
      <c r="I13" s="342"/>
      <c r="J13" s="124">
        <v>-2040.0055872636501</v>
      </c>
      <c r="K13" s="124"/>
      <c r="L13" s="120"/>
      <c r="M13" s="120"/>
      <c r="N13" s="120"/>
      <c r="O13" s="120"/>
      <c r="P13" s="120"/>
      <c r="Q13" s="342"/>
      <c r="R13" s="348">
        <f t="shared" si="1"/>
        <v>211708.81607918863</v>
      </c>
      <c r="S13" s="124"/>
      <c r="T13" s="115"/>
      <c r="U13" s="115"/>
      <c r="V13" s="115"/>
      <c r="W13" s="120"/>
      <c r="X13" s="120"/>
    </row>
    <row r="14" spans="1:24" ht="17.5" customHeight="1">
      <c r="A14" s="345" t="str">
        <f t="shared" si="0"/>
        <v>MARGEM EBITDA (%)</v>
      </c>
      <c r="B14" s="357">
        <f t="shared" ref="B14" si="3">B13/B6</f>
        <v>0.16771308229431803</v>
      </c>
      <c r="C14" s="341"/>
      <c r="D14" s="341"/>
      <c r="E14" s="341"/>
      <c r="F14" s="341"/>
      <c r="G14" s="341"/>
      <c r="H14" s="341"/>
      <c r="J14" s="349"/>
      <c r="K14" s="124"/>
      <c r="L14" s="119"/>
      <c r="M14" s="119"/>
      <c r="N14" s="119"/>
      <c r="O14" s="119"/>
      <c r="P14" s="119"/>
      <c r="R14" s="357">
        <f t="shared" ref="R14" si="4">R13/R6</f>
        <v>0.1699832627026393</v>
      </c>
      <c r="S14" s="341"/>
      <c r="T14" s="354"/>
      <c r="U14" s="354"/>
      <c r="V14" s="354"/>
      <c r="W14" s="354"/>
      <c r="X14" s="354"/>
    </row>
    <row r="15" spans="1:24" ht="17.5" customHeight="1">
      <c r="A15" s="336" t="str">
        <f t="shared" si="0"/>
        <v>Lucro antes Atrib. sócios não Controladores</v>
      </c>
      <c r="B15" s="338">
        <v>44116.084520000499</v>
      </c>
      <c r="C15" s="338"/>
      <c r="D15" s="338"/>
      <c r="E15" s="338"/>
      <c r="F15" s="338"/>
      <c r="G15" s="338"/>
      <c r="H15" s="338"/>
      <c r="J15" s="349"/>
      <c r="K15" s="124"/>
      <c r="L15" s="119"/>
      <c r="M15" s="119"/>
      <c r="N15" s="119"/>
      <c r="O15" s="119"/>
      <c r="P15" s="119"/>
      <c r="R15" s="338">
        <f t="shared" si="1"/>
        <v>44116.084520000499</v>
      </c>
      <c r="S15" s="124"/>
      <c r="T15" s="115"/>
      <c r="U15" s="115"/>
      <c r="V15" s="115"/>
      <c r="W15" s="338"/>
      <c r="X15" s="338"/>
    </row>
    <row r="16" spans="1:24" ht="17.5" customHeight="1">
      <c r="A16" s="345" t="str">
        <f t="shared" si="0"/>
        <v>Atribuído a sócios não Controladores</v>
      </c>
      <c r="B16" s="338">
        <v>-4.0526438328800003</v>
      </c>
      <c r="C16" s="338"/>
      <c r="D16" s="338"/>
      <c r="E16" s="338"/>
      <c r="F16" s="338"/>
      <c r="G16" s="338"/>
      <c r="H16" s="338"/>
      <c r="J16" s="349"/>
      <c r="K16" s="124"/>
      <c r="L16" s="119"/>
      <c r="M16" s="119"/>
      <c r="N16" s="119"/>
      <c r="O16" s="119"/>
      <c r="P16" s="119"/>
      <c r="R16" s="338">
        <f t="shared" si="1"/>
        <v>-4.0526438328800003</v>
      </c>
      <c r="S16" s="124"/>
      <c r="T16" s="115"/>
      <c r="U16" s="115"/>
      <c r="V16" s="115"/>
      <c r="W16" s="338"/>
      <c r="X16" s="338"/>
    </row>
    <row r="17" spans="1:24" ht="17.5" customHeight="1">
      <c r="A17" s="344" t="str">
        <f t="shared" si="0"/>
        <v>Lucro Líquido</v>
      </c>
      <c r="B17" s="358">
        <f>B16+B15</f>
        <v>44112.031876167617</v>
      </c>
      <c r="C17" s="358"/>
      <c r="D17" s="358"/>
      <c r="E17" s="358"/>
      <c r="F17" s="337"/>
      <c r="G17" s="337"/>
      <c r="H17" s="337"/>
      <c r="I17" s="342"/>
      <c r="J17" s="348">
        <v>-2535.37241980315</v>
      </c>
      <c r="K17" s="124"/>
      <c r="L17" s="120"/>
      <c r="M17" s="120"/>
      <c r="N17" s="120"/>
      <c r="O17" s="120"/>
      <c r="P17" s="120"/>
      <c r="Q17" s="342"/>
      <c r="R17" s="348">
        <f t="shared" si="1"/>
        <v>46647.404295970766</v>
      </c>
      <c r="S17" s="124"/>
      <c r="T17" s="115"/>
      <c r="U17" s="115"/>
      <c r="V17" s="115"/>
      <c r="W17" s="120"/>
      <c r="X17" s="120"/>
    </row>
    <row r="18" spans="1:24" ht="11" customHeight="1">
      <c r="A18" s="344"/>
      <c r="B18" s="358"/>
      <c r="C18" s="337"/>
      <c r="D18" s="337"/>
      <c r="E18" s="337"/>
      <c r="F18" s="337"/>
      <c r="G18" s="337"/>
      <c r="H18" s="337"/>
      <c r="I18" s="342"/>
      <c r="J18" s="348"/>
      <c r="K18" s="337"/>
      <c r="L18" s="120"/>
      <c r="M18" s="120"/>
      <c r="N18" s="120"/>
      <c r="O18" s="120"/>
      <c r="P18" s="120"/>
      <c r="Q18" s="342"/>
      <c r="R18" s="348"/>
      <c r="S18" s="337"/>
      <c r="T18" s="120"/>
      <c r="U18" s="120"/>
      <c r="V18" s="120"/>
      <c r="W18" s="120"/>
      <c r="X18" s="120"/>
    </row>
    <row r="19" spans="1:24" ht="17.5" customHeight="1">
      <c r="A19" s="344" t="str">
        <f>A36</f>
        <v>EBITDA Ajustado</v>
      </c>
      <c r="B19" s="337">
        <f>B13</f>
        <v>209668.81049192499</v>
      </c>
      <c r="C19" s="337"/>
      <c r="D19" s="337"/>
      <c r="E19" s="337"/>
      <c r="F19" s="337"/>
      <c r="G19" s="337"/>
      <c r="H19" s="337"/>
      <c r="I19" s="342"/>
      <c r="J19" s="348"/>
      <c r="K19" s="337"/>
      <c r="L19" s="120"/>
      <c r="M19" s="120"/>
      <c r="N19" s="120"/>
      <c r="O19" s="120"/>
      <c r="P19" s="120"/>
      <c r="Q19" s="342"/>
      <c r="R19" s="348">
        <f>R13</f>
        <v>211708.81607918863</v>
      </c>
      <c r="S19" s="348"/>
      <c r="T19" s="348"/>
      <c r="U19" s="348"/>
      <c r="V19" s="348"/>
      <c r="W19" s="348"/>
      <c r="X19" s="337"/>
    </row>
    <row r="20" spans="1:24" ht="17.5" customHeight="1">
      <c r="A20" s="346" t="str">
        <f>A37</f>
        <v>MARGEM EBITDA Ajustado (%)</v>
      </c>
      <c r="B20" s="347">
        <f>B14</f>
        <v>0.16771308229431803</v>
      </c>
      <c r="C20" s="347"/>
      <c r="D20" s="347"/>
      <c r="E20" s="347"/>
      <c r="F20" s="347"/>
      <c r="G20" s="347"/>
      <c r="H20" s="347"/>
      <c r="J20" s="350"/>
      <c r="K20" s="353"/>
      <c r="L20" s="351"/>
      <c r="M20" s="351"/>
      <c r="N20" s="351"/>
      <c r="O20" s="351"/>
      <c r="P20" s="351"/>
      <c r="R20" s="350">
        <f>R14</f>
        <v>0.1699832627026393</v>
      </c>
      <c r="S20" s="353"/>
      <c r="T20" s="351"/>
      <c r="U20" s="351"/>
      <c r="V20" s="351"/>
      <c r="W20" s="351"/>
      <c r="X20" s="351"/>
    </row>
    <row r="21" spans="1:24" ht="17.5" customHeight="1">
      <c r="A21" s="424"/>
      <c r="B21" s="409"/>
      <c r="C21" s="409"/>
      <c r="D21" s="409"/>
      <c r="E21" s="409"/>
      <c r="F21" s="409"/>
      <c r="G21" s="409"/>
      <c r="H21" s="409"/>
      <c r="I21" s="342"/>
      <c r="J21" s="409"/>
      <c r="K21" s="409"/>
      <c r="L21" s="409"/>
      <c r="M21" s="409"/>
      <c r="N21" s="409"/>
      <c r="O21" s="409"/>
      <c r="P21" s="409"/>
      <c r="Q21" s="342"/>
      <c r="R21" s="409"/>
      <c r="S21" s="409"/>
      <c r="T21" s="409"/>
      <c r="U21" s="409"/>
      <c r="V21" s="409"/>
      <c r="W21" s="409"/>
      <c r="X21" s="409"/>
    </row>
    <row r="22" spans="1:24" ht="14.5" customHeight="1">
      <c r="A22" s="406"/>
      <c r="B22" s="406" t="str">
        <f>Macro!AW4</f>
        <v>1T25</v>
      </c>
      <c r="C22" s="406" t="str">
        <f>Macro!AX4</f>
        <v>2T25</v>
      </c>
      <c r="D22" s="406" t="str">
        <f>Macro!T7</f>
        <v>2T25</v>
      </c>
      <c r="E22" s="406" t="s">
        <v>15</v>
      </c>
      <c r="F22" s="406" t="s">
        <v>542</v>
      </c>
      <c r="G22" s="406" t="s">
        <v>16</v>
      </c>
      <c r="H22" s="406">
        <v>2025</v>
      </c>
      <c r="J22" s="406" t="str">
        <f>Macro!AW4</f>
        <v>1T25</v>
      </c>
      <c r="K22" s="406" t="str">
        <f>Macro!AX4</f>
        <v>2T25</v>
      </c>
      <c r="L22" s="406" t="str">
        <f>Macro!T7</f>
        <v>2T25</v>
      </c>
      <c r="M22" s="406" t="s">
        <v>15</v>
      </c>
      <c r="N22" s="406" t="s">
        <v>542</v>
      </c>
      <c r="O22" s="406" t="s">
        <v>16</v>
      </c>
      <c r="P22" s="423">
        <v>2025</v>
      </c>
      <c r="R22" s="406" t="str">
        <f>Macro!AW4</f>
        <v>1T25</v>
      </c>
      <c r="S22" s="406" t="str">
        <f>Macro!AX4</f>
        <v>2T25</v>
      </c>
      <c r="T22" s="406" t="str">
        <f>Macro!T7</f>
        <v>2T25</v>
      </c>
      <c r="U22" s="406" t="s">
        <v>15</v>
      </c>
      <c r="V22" s="406" t="s">
        <v>542</v>
      </c>
      <c r="W22" s="406" t="s">
        <v>16</v>
      </c>
      <c r="X22" s="423">
        <v>2025</v>
      </c>
    </row>
    <row r="23" spans="1:24" s="343" customFormat="1" ht="15.5">
      <c r="A23" s="335" t="str">
        <f>Macro!H4</f>
        <v>Receita Líquida</v>
      </c>
      <c r="B23" s="115">
        <v>1331718.1766234401</v>
      </c>
      <c r="C23" s="115">
        <v>1360140.262618066</v>
      </c>
      <c r="D23" s="115">
        <v>2691858.4392415099</v>
      </c>
      <c r="E23" s="115">
        <f>F23-D23</f>
        <v>1414067.0778242</v>
      </c>
      <c r="F23" s="115">
        <v>4105925.5170657099</v>
      </c>
      <c r="G23" s="115">
        <v>1384952.83869981</v>
      </c>
      <c r="H23" s="115">
        <f>B23+C23+E23+G23</f>
        <v>5490878.3557655159</v>
      </c>
      <c r="I23" s="342"/>
      <c r="J23" s="348">
        <v>379.58298085541696</v>
      </c>
      <c r="K23" s="124">
        <f>L23-J23</f>
        <v>-8384.4021488331164</v>
      </c>
      <c r="L23" s="115">
        <v>-8004.8191679777001</v>
      </c>
      <c r="M23" s="115">
        <v>-23190.834371595098</v>
      </c>
      <c r="N23" s="115">
        <v>-31195.653539572799</v>
      </c>
      <c r="O23" s="115">
        <v>15628.370155076</v>
      </c>
      <c r="P23" s="115">
        <f>N23+O23</f>
        <v>-15567.283384496799</v>
      </c>
      <c r="Q23" s="342"/>
      <c r="R23" s="348">
        <f t="shared" ref="R23:X25" si="5">B23-J23</f>
        <v>1331338.5936425847</v>
      </c>
      <c r="S23" s="124">
        <f t="shared" si="5"/>
        <v>1368524.6647668991</v>
      </c>
      <c r="T23" s="115">
        <f t="shared" si="5"/>
        <v>2699863.2584094875</v>
      </c>
      <c r="U23" s="115">
        <f t="shared" si="5"/>
        <v>1437257.9121957952</v>
      </c>
      <c r="V23" s="115">
        <f t="shared" si="5"/>
        <v>4137121.1706052828</v>
      </c>
      <c r="W23" s="115">
        <f t="shared" si="5"/>
        <v>1369324.4685447339</v>
      </c>
      <c r="X23" s="115">
        <f t="shared" si="5"/>
        <v>5506445.6391500123</v>
      </c>
    </row>
    <row r="24" spans="1:24" ht="15.5">
      <c r="A24" s="336" t="str">
        <f>Macro!H13</f>
        <v>Custo Vendas e Serviços</v>
      </c>
      <c r="B24" s="338">
        <v>-876529.10512545495</v>
      </c>
      <c r="C24" s="338">
        <v>-924125.89487454505</v>
      </c>
      <c r="D24" s="338">
        <v>-1800655</v>
      </c>
      <c r="E24" s="338">
        <f t="shared" ref="E24:E30" si="6">F24-D24</f>
        <v>-937170.43953505997</v>
      </c>
      <c r="F24" s="338">
        <v>-2737825.43953506</v>
      </c>
      <c r="G24" s="338">
        <v>-957141.8077803927</v>
      </c>
      <c r="H24" s="338">
        <f>B24+C24+E24+G24</f>
        <v>-3694967.2473154524</v>
      </c>
      <c r="J24" s="349">
        <v>-10124.057873078798</v>
      </c>
      <c r="K24" s="352">
        <f t="shared" ref="K24:K34" si="7">L24-J24</f>
        <v>10115.415144471572</v>
      </c>
      <c r="L24" s="371">
        <v>-8.6427286072269851</v>
      </c>
      <c r="M24" s="119">
        <v>2726</v>
      </c>
      <c r="N24" s="119">
        <v>-5916.6010278940203</v>
      </c>
      <c r="O24" s="119">
        <v>-9946.6998961438894</v>
      </c>
      <c r="P24" s="119">
        <f t="shared" ref="P24:P34" si="8">N24+O24</f>
        <v>-15863.300924037911</v>
      </c>
      <c r="R24" s="349">
        <f t="shared" si="5"/>
        <v>-866405.0472523761</v>
      </c>
      <c r="S24" s="352">
        <f t="shared" si="5"/>
        <v>-934241.31001901662</v>
      </c>
      <c r="T24" s="118">
        <f t="shared" si="5"/>
        <v>-1800646.3572713928</v>
      </c>
      <c r="U24" s="118">
        <f t="shared" si="5"/>
        <v>-939896.43953505997</v>
      </c>
      <c r="V24" s="118">
        <f t="shared" si="5"/>
        <v>-2731908.8385071661</v>
      </c>
      <c r="W24" s="119">
        <f t="shared" si="5"/>
        <v>-947195.10788424884</v>
      </c>
      <c r="X24" s="119">
        <f t="shared" si="5"/>
        <v>-3679103.9463914144</v>
      </c>
    </row>
    <row r="25" spans="1:24" s="343" customFormat="1" ht="15.5">
      <c r="A25" s="335" t="str">
        <f>Macro!H14</f>
        <v>Lucro Bruto</v>
      </c>
      <c r="B25" s="337">
        <v>455189.07149798301</v>
      </c>
      <c r="C25" s="337">
        <v>436013.96063461649</v>
      </c>
      <c r="D25" s="337">
        <v>891203.0321325995</v>
      </c>
      <c r="E25" s="337">
        <f t="shared" si="6"/>
        <v>476897.04539805045</v>
      </c>
      <c r="F25" s="337">
        <v>1368100.07753065</v>
      </c>
      <c r="G25" s="337">
        <v>427811.03091941727</v>
      </c>
      <c r="H25" s="337">
        <f>B25+C25+E25+G25</f>
        <v>1795911.1084500672</v>
      </c>
      <c r="I25" s="342"/>
      <c r="J25" s="348">
        <v>-9744.4748922233903</v>
      </c>
      <c r="K25" s="124">
        <f t="shared" si="7"/>
        <v>-6903.0728829813106</v>
      </c>
      <c r="L25" s="337">
        <v>-16647.547775204701</v>
      </c>
      <c r="M25" s="120">
        <v>-20464.706792262201</v>
      </c>
      <c r="N25" s="120">
        <v>-37112.254567466902</v>
      </c>
      <c r="O25" s="120">
        <v>5681.6702589320803</v>
      </c>
      <c r="P25" s="120">
        <f t="shared" si="8"/>
        <v>-31430.584308534821</v>
      </c>
      <c r="Q25" s="342"/>
      <c r="R25" s="348">
        <f t="shared" si="5"/>
        <v>464933.54639020638</v>
      </c>
      <c r="S25" s="124">
        <f t="shared" si="5"/>
        <v>442917.03351759783</v>
      </c>
      <c r="T25" s="115">
        <f t="shared" si="5"/>
        <v>907850.57990780426</v>
      </c>
      <c r="U25" s="115">
        <f t="shared" si="5"/>
        <v>497361.75219031266</v>
      </c>
      <c r="V25" s="115">
        <f t="shared" si="5"/>
        <v>1405212.3320981169</v>
      </c>
      <c r="W25" s="120">
        <f t="shared" si="5"/>
        <v>422129.36066048517</v>
      </c>
      <c r="X25" s="120">
        <f t="shared" si="5"/>
        <v>1827341.6927586021</v>
      </c>
    </row>
    <row r="26" spans="1:24" ht="15.5">
      <c r="A26" s="336" t="str">
        <f>Macro!H28</f>
        <v>MARGEM BRUTA (%)</v>
      </c>
      <c r="B26" s="357">
        <f t="shared" ref="B26:H26" si="9">B25/B23</f>
        <v>0.34180585614000625</v>
      </c>
      <c r="C26" s="372">
        <f t="shared" si="9"/>
        <v>0.32056543918151131</v>
      </c>
      <c r="D26" s="341">
        <f t="shared" si="9"/>
        <v>0.33107351380027084</v>
      </c>
      <c r="E26" s="341">
        <f t="shared" si="9"/>
        <v>0.33725206737140329</v>
      </c>
      <c r="F26" s="341">
        <f t="shared" si="9"/>
        <v>0.3332013870793154</v>
      </c>
      <c r="G26" s="341">
        <f t="shared" si="9"/>
        <v>0.30889934946885639</v>
      </c>
      <c r="H26" s="341">
        <f t="shared" si="9"/>
        <v>0.32707173462772671</v>
      </c>
      <c r="J26" s="349"/>
      <c r="K26" s="124"/>
      <c r="L26" s="119"/>
      <c r="M26" s="119"/>
      <c r="N26" s="119"/>
      <c r="O26" s="119"/>
      <c r="P26" s="119"/>
      <c r="R26" s="357">
        <f>R25/R23</f>
        <v>0.3492226159523652</v>
      </c>
      <c r="S26" s="341">
        <f>S25/S23</f>
        <v>0.32364563454399992</v>
      </c>
      <c r="T26" s="354">
        <f>T25/T23</f>
        <v>0.33625798531834783</v>
      </c>
      <c r="U26" s="354">
        <f t="shared" ref="U26:V26" si="10">U25/U23</f>
        <v>0.34604906187676487</v>
      </c>
      <c r="V26" s="354">
        <f t="shared" si="10"/>
        <v>0.33965945742230386</v>
      </c>
      <c r="W26" s="354">
        <f t="shared" ref="W26:X26" si="11">W25/W23</f>
        <v>0.30827562813443932</v>
      </c>
      <c r="X26" s="354">
        <f t="shared" si="11"/>
        <v>0.33185503181334863</v>
      </c>
    </row>
    <row r="27" spans="1:24" ht="14.5" customHeight="1">
      <c r="A27" s="336" t="str">
        <f>Macro!H29</f>
        <v>Despesas/Receitas Operacionais</v>
      </c>
      <c r="B27" s="338">
        <v>-263040.51922237698</v>
      </c>
      <c r="C27" s="370">
        <v>-266117.01896203199</v>
      </c>
      <c r="D27" s="370">
        <f>B27+C27</f>
        <v>-529157.53818440903</v>
      </c>
      <c r="E27" s="370">
        <f t="shared" si="6"/>
        <v>-261971.81501430692</v>
      </c>
      <c r="F27" s="338">
        <v>-791129.35319871595</v>
      </c>
      <c r="G27" s="338">
        <v>-280675.52223620802</v>
      </c>
      <c r="H27" s="338">
        <f>B27+C27+E27+G27</f>
        <v>-1071804.8754349239</v>
      </c>
      <c r="J27" s="349">
        <v>813.75139820880804</v>
      </c>
      <c r="K27" s="352">
        <f t="shared" si="7"/>
        <v>1623.822396703772</v>
      </c>
      <c r="L27" s="119">
        <v>2437.5737949125801</v>
      </c>
      <c r="M27" s="119">
        <v>4360.2021524928095</v>
      </c>
      <c r="N27" s="119">
        <v>6797.7759474053901</v>
      </c>
      <c r="O27" s="119">
        <v>-3025.5533110352699</v>
      </c>
      <c r="P27" s="119">
        <f t="shared" si="8"/>
        <v>3772.2226363701202</v>
      </c>
      <c r="R27" s="349">
        <f t="shared" ref="R27:X30" si="12">B27-J27</f>
        <v>-263854.27062058577</v>
      </c>
      <c r="S27" s="352">
        <f t="shared" si="12"/>
        <v>-267740.84135873575</v>
      </c>
      <c r="T27" s="118">
        <f t="shared" si="12"/>
        <v>-531595.11197932158</v>
      </c>
      <c r="U27" s="118">
        <f t="shared" si="12"/>
        <v>-266332.01716679975</v>
      </c>
      <c r="V27" s="118">
        <f t="shared" si="12"/>
        <v>-797927.12914612133</v>
      </c>
      <c r="W27" s="119">
        <f t="shared" si="12"/>
        <v>-277649.96892517275</v>
      </c>
      <c r="X27" s="119">
        <f t="shared" si="12"/>
        <v>-1075577.0980712941</v>
      </c>
    </row>
    <row r="28" spans="1:24" ht="14.5" customHeight="1">
      <c r="A28" s="336" t="str">
        <f>Macro!H30</f>
        <v>Equivalência Patrimonial</v>
      </c>
      <c r="B28" s="118">
        <v>575.37151999999605</v>
      </c>
      <c r="C28" s="118">
        <v>582.62848000000395</v>
      </c>
      <c r="D28" s="118">
        <v>1158</v>
      </c>
      <c r="E28" s="118">
        <f t="shared" si="6"/>
        <v>1031.9565600000001</v>
      </c>
      <c r="F28" s="118">
        <v>2189.9565600000001</v>
      </c>
      <c r="G28" s="118">
        <v>-286.46983000001302</v>
      </c>
      <c r="H28" s="118">
        <f>B28+C28+E28+G28</f>
        <v>1903.4867299999871</v>
      </c>
      <c r="J28" s="349"/>
      <c r="K28" s="124"/>
      <c r="L28" s="118"/>
      <c r="M28" s="118"/>
      <c r="N28" s="118"/>
      <c r="O28" s="118"/>
      <c r="P28" s="118"/>
      <c r="R28" s="349">
        <f t="shared" si="12"/>
        <v>575.37151999999605</v>
      </c>
      <c r="S28" s="352">
        <f t="shared" si="12"/>
        <v>582.62848000000395</v>
      </c>
      <c r="T28" s="118">
        <f t="shared" si="12"/>
        <v>1158</v>
      </c>
      <c r="U28" s="118">
        <f t="shared" si="12"/>
        <v>1031.9565600000001</v>
      </c>
      <c r="V28" s="118">
        <f t="shared" si="12"/>
        <v>2189.9565600000001</v>
      </c>
      <c r="W28" s="118">
        <f t="shared" si="12"/>
        <v>-286.46983000001302</v>
      </c>
      <c r="X28" s="118">
        <f t="shared" si="12"/>
        <v>1903.4867299999871</v>
      </c>
    </row>
    <row r="29" spans="1:24" s="343" customFormat="1" ht="15.5">
      <c r="A29" s="335" t="str">
        <f>Macro!H20</f>
        <v>EBIT</v>
      </c>
      <c r="B29" s="337">
        <v>192723.92379560601</v>
      </c>
      <c r="C29" s="337">
        <v>170480.07620439399</v>
      </c>
      <c r="D29" s="337">
        <v>363204</v>
      </c>
      <c r="E29" s="337">
        <f t="shared" si="6"/>
        <v>213766.72433193796</v>
      </c>
      <c r="F29" s="337">
        <v>576970.72433193796</v>
      </c>
      <c r="G29" s="337">
        <v>147135.50865933899</v>
      </c>
      <c r="H29" s="337">
        <f>B29+C29+E29+G29</f>
        <v>724106.23299127701</v>
      </c>
      <c r="I29" s="342"/>
      <c r="J29" s="348">
        <v>-8930.7234940145809</v>
      </c>
      <c r="K29" s="124">
        <f t="shared" si="7"/>
        <v>-5279.2504862775186</v>
      </c>
      <c r="L29" s="120">
        <v>-14209.973980292099</v>
      </c>
      <c r="M29" s="120">
        <v>-16104.504639769402</v>
      </c>
      <c r="N29" s="120">
        <v>-30314.478620061502</v>
      </c>
      <c r="O29" s="120">
        <v>2656.11694789681</v>
      </c>
      <c r="P29" s="120">
        <f t="shared" si="8"/>
        <v>-27658.36167216469</v>
      </c>
      <c r="Q29" s="342"/>
      <c r="R29" s="348">
        <f t="shared" si="12"/>
        <v>201654.6472896206</v>
      </c>
      <c r="S29" s="124">
        <f t="shared" si="12"/>
        <v>175759.3266906715</v>
      </c>
      <c r="T29" s="115">
        <f t="shared" si="12"/>
        <v>377413.9739802921</v>
      </c>
      <c r="U29" s="115">
        <f t="shared" si="12"/>
        <v>229871.22897170737</v>
      </c>
      <c r="V29" s="115">
        <f t="shared" si="12"/>
        <v>607285.2029519995</v>
      </c>
      <c r="W29" s="120">
        <f t="shared" si="12"/>
        <v>144479.39171144218</v>
      </c>
      <c r="X29" s="120">
        <f t="shared" si="12"/>
        <v>751764.59466344165</v>
      </c>
    </row>
    <row r="30" spans="1:24" s="343" customFormat="1" ht="15.5">
      <c r="A30" s="335" t="str">
        <f>Macro!H19</f>
        <v>EBITDA</v>
      </c>
      <c r="B30" s="337">
        <v>260951.20145540999</v>
      </c>
      <c r="C30" s="337">
        <v>238430.70424865</v>
      </c>
      <c r="D30" s="337">
        <v>499381.90570405999</v>
      </c>
      <c r="E30" s="337">
        <f t="shared" si="6"/>
        <v>271828.75799685996</v>
      </c>
      <c r="F30" s="337">
        <v>771210.66370091995</v>
      </c>
      <c r="G30" s="337">
        <v>220319.11022276801</v>
      </c>
      <c r="H30" s="337">
        <f>B30+C30+E30+G30</f>
        <v>991529.77392368799</v>
      </c>
      <c r="I30" s="342"/>
      <c r="J30" s="124">
        <v>-6850.1920132452196</v>
      </c>
      <c r="K30" s="124">
        <f t="shared" si="7"/>
        <v>-2417.8386200005007</v>
      </c>
      <c r="L30" s="120">
        <v>-9268.0306332457203</v>
      </c>
      <c r="M30" s="120">
        <v>-14595.7126596657</v>
      </c>
      <c r="N30" s="120">
        <v>-25266.739078983701</v>
      </c>
      <c r="O30" s="120">
        <v>4473.0655723493801</v>
      </c>
      <c r="P30" s="120">
        <f>N30+O30</f>
        <v>-20793.673506634321</v>
      </c>
      <c r="Q30" s="342"/>
      <c r="R30" s="348">
        <f t="shared" si="12"/>
        <v>267801.39346865518</v>
      </c>
      <c r="S30" s="124">
        <f t="shared" si="12"/>
        <v>240848.54286865049</v>
      </c>
      <c r="T30" s="115">
        <f t="shared" si="12"/>
        <v>508649.9363373057</v>
      </c>
      <c r="U30" s="115">
        <f t="shared" si="12"/>
        <v>286424.47065652563</v>
      </c>
      <c r="V30" s="115">
        <f t="shared" si="12"/>
        <v>796477.40277990361</v>
      </c>
      <c r="W30" s="120">
        <f t="shared" si="12"/>
        <v>215846.04465041863</v>
      </c>
      <c r="X30" s="120">
        <f t="shared" si="12"/>
        <v>1012323.4474303223</v>
      </c>
    </row>
    <row r="31" spans="1:24" ht="15.5">
      <c r="A31" s="345" t="str">
        <f>Macro!H31</f>
        <v>MARGEM EBITDA (%)</v>
      </c>
      <c r="B31" s="357">
        <f t="shared" ref="B31" si="13">B30/B23</f>
        <v>0.19595076949167239</v>
      </c>
      <c r="C31" s="341">
        <v>0.17499999999999999</v>
      </c>
      <c r="D31" s="341">
        <v>0.186</v>
      </c>
      <c r="E31" s="341">
        <v>0.192</v>
      </c>
      <c r="F31" s="341">
        <v>0.188</v>
      </c>
      <c r="G31" s="341">
        <v>0.159</v>
      </c>
      <c r="H31" s="341">
        <v>0.18099999999999999</v>
      </c>
      <c r="J31" s="349"/>
      <c r="K31" s="124"/>
      <c r="L31" s="119"/>
      <c r="M31" s="119"/>
      <c r="N31" s="119"/>
      <c r="O31" s="119"/>
      <c r="P31" s="119"/>
      <c r="R31" s="357">
        <f t="shared" ref="R31" si="14">R30/R23</f>
        <v>0.20115197947949667</v>
      </c>
      <c r="S31" s="341">
        <f>S30/S23</f>
        <v>0.17599137894213565</v>
      </c>
      <c r="T31" s="354">
        <f>T30/T23</f>
        <v>0.18839840675373898</v>
      </c>
      <c r="U31" s="354">
        <f t="shared" ref="U31:V31" si="15">U30/U23</f>
        <v>0.19928536710501443</v>
      </c>
      <c r="V31" s="354">
        <f t="shared" si="15"/>
        <v>0.1925197184068396</v>
      </c>
      <c r="W31" s="354">
        <f t="shared" ref="W31:X31" si="16">W30/W23</f>
        <v>0.15762958276778008</v>
      </c>
      <c r="X31" s="354">
        <f t="shared" si="16"/>
        <v>0.18384335627193932</v>
      </c>
    </row>
    <row r="32" spans="1:24" ht="14.5" customHeight="1">
      <c r="A32" s="336" t="str">
        <f>Macro!H34</f>
        <v>Lucro antes Atrib. sócios não Controladores</v>
      </c>
      <c r="B32" s="338">
        <v>69970.834715287798</v>
      </c>
      <c r="C32" s="338">
        <v>49728.165284712202</v>
      </c>
      <c r="D32" s="338">
        <v>119699</v>
      </c>
      <c r="E32" s="338">
        <v>106312</v>
      </c>
      <c r="F32" s="338">
        <v>222352</v>
      </c>
      <c r="G32" s="338">
        <f>G34-G33</f>
        <v>57289.242267591049</v>
      </c>
      <c r="H32" s="338">
        <f>B32+C32+E32+G32</f>
        <v>283300.24226759106</v>
      </c>
      <c r="J32" s="349"/>
      <c r="K32" s="124"/>
      <c r="L32" s="119"/>
      <c r="M32" s="119"/>
      <c r="N32" s="119"/>
      <c r="O32" s="119"/>
      <c r="P32" s="119"/>
      <c r="R32" s="338"/>
      <c r="S32" s="124"/>
      <c r="T32" s="115"/>
      <c r="U32" s="115"/>
      <c r="V32" s="115"/>
      <c r="W32" s="338"/>
      <c r="X32" s="338"/>
    </row>
    <row r="33" spans="1:24" ht="15.5">
      <c r="A33" s="345" t="str">
        <f>Macro!H35</f>
        <v>Atribuído a sócios não Controladores</v>
      </c>
      <c r="B33" s="338">
        <v>-2247.6774648282003</v>
      </c>
      <c r="C33" s="338">
        <v>-1411.3225351717997</v>
      </c>
      <c r="D33" s="338">
        <v>-3659</v>
      </c>
      <c r="E33" s="338">
        <v>-1239</v>
      </c>
      <c r="F33" s="338">
        <v>4898</v>
      </c>
      <c r="G33" s="338">
        <v>-1372.83422438194</v>
      </c>
      <c r="H33" s="338">
        <f>B33+C33+E33+G33</f>
        <v>-6270.8342243819397</v>
      </c>
      <c r="J33" s="349"/>
      <c r="K33" s="124"/>
      <c r="L33" s="119"/>
      <c r="M33" s="119"/>
      <c r="N33" s="119"/>
      <c r="O33" s="119"/>
      <c r="P33" s="119"/>
      <c r="R33" s="338"/>
      <c r="S33" s="124"/>
      <c r="T33" s="115"/>
      <c r="U33" s="115"/>
      <c r="V33" s="115"/>
      <c r="W33" s="338"/>
      <c r="X33" s="338"/>
    </row>
    <row r="34" spans="1:24" ht="15.5">
      <c r="A34" s="344" t="str">
        <f>Macro!H26</f>
        <v>Lucro Líquido</v>
      </c>
      <c r="B34" s="358">
        <f>B33+B32</f>
        <v>67723.157250459597</v>
      </c>
      <c r="C34" s="358">
        <v>48316.842749540403</v>
      </c>
      <c r="D34" s="358">
        <f t="shared" ref="D34" si="17">D33+D32</f>
        <v>116040</v>
      </c>
      <c r="E34" s="358">
        <v>107551</v>
      </c>
      <c r="F34" s="337">
        <v>227250</v>
      </c>
      <c r="G34" s="337">
        <v>55916.408043209107</v>
      </c>
      <c r="H34" s="337">
        <f>F34+G34</f>
        <v>283166.40804320911</v>
      </c>
      <c r="I34" s="342"/>
      <c r="J34" s="348">
        <v>1620.8052647352001</v>
      </c>
      <c r="K34" s="124">
        <f t="shared" si="7"/>
        <v>6209.0761380083295</v>
      </c>
      <c r="L34" s="120">
        <v>7829.8814027435301</v>
      </c>
      <c r="M34" s="120">
        <v>-91.547688182229649</v>
      </c>
      <c r="N34" s="120">
        <v>7738.3337145613004</v>
      </c>
      <c r="O34" s="120">
        <v>3614.2143328775701</v>
      </c>
      <c r="P34" s="120">
        <f t="shared" si="8"/>
        <v>11352.548047438871</v>
      </c>
      <c r="Q34" s="342"/>
      <c r="R34" s="348">
        <f t="shared" ref="R34:X34" si="18">B34-J34</f>
        <v>66102.351985724395</v>
      </c>
      <c r="S34" s="124">
        <f t="shared" si="18"/>
        <v>42107.766611532075</v>
      </c>
      <c r="T34" s="115">
        <f t="shared" si="18"/>
        <v>108210.11859725647</v>
      </c>
      <c r="U34" s="115">
        <f t="shared" si="18"/>
        <v>107642.54768818223</v>
      </c>
      <c r="V34" s="115">
        <f t="shared" si="18"/>
        <v>219511.6662854387</v>
      </c>
      <c r="W34" s="120">
        <f t="shared" si="18"/>
        <v>52302.193710331536</v>
      </c>
      <c r="X34" s="120">
        <f t="shared" si="18"/>
        <v>271813.85999577027</v>
      </c>
    </row>
    <row r="35" spans="1:24" ht="15.5">
      <c r="A35" s="344"/>
      <c r="B35" s="358"/>
      <c r="C35" s="337"/>
      <c r="D35" s="337"/>
      <c r="E35" s="337"/>
      <c r="F35" s="337"/>
      <c r="G35" s="337"/>
      <c r="H35" s="337"/>
      <c r="I35" s="342"/>
      <c r="J35" s="348"/>
      <c r="K35" s="337"/>
      <c r="L35" s="120"/>
      <c r="M35" s="120"/>
      <c r="N35" s="120"/>
      <c r="O35" s="120"/>
      <c r="P35" s="120"/>
      <c r="Q35" s="342"/>
      <c r="R35" s="348"/>
      <c r="S35" s="337"/>
      <c r="T35" s="120"/>
      <c r="U35" s="120"/>
      <c r="V35" s="120"/>
      <c r="W35" s="120"/>
      <c r="X35" s="120"/>
    </row>
    <row r="36" spans="1:24" ht="15.5">
      <c r="A36" s="344" t="str">
        <f>Macro!H33</f>
        <v>EBITDA Ajustado</v>
      </c>
      <c r="B36" s="337">
        <v>252956.56323434599</v>
      </c>
      <c r="C36" s="337">
        <v>238430.70424865</v>
      </c>
      <c r="D36" s="337">
        <v>491387.26748299599</v>
      </c>
      <c r="E36" s="337">
        <v>270228.690423008</v>
      </c>
      <c r="F36" s="337">
        <v>761615.95790600299</v>
      </c>
      <c r="G36" s="337">
        <v>213527.28082276799</v>
      </c>
      <c r="H36" s="337">
        <f>B36+C36+E36+G36</f>
        <v>975143.23872877203</v>
      </c>
      <c r="I36" s="342"/>
      <c r="J36" s="348"/>
      <c r="K36" s="337"/>
      <c r="L36" s="120"/>
      <c r="M36" s="120"/>
      <c r="N36" s="120"/>
      <c r="O36" s="120"/>
      <c r="P36" s="120"/>
      <c r="Q36" s="342"/>
      <c r="R36" s="348">
        <f t="shared" ref="R36:X36" si="19">B36-J30</f>
        <v>259806.75524759121</v>
      </c>
      <c r="S36" s="348">
        <f t="shared" si="19"/>
        <v>240848.54286865049</v>
      </c>
      <c r="T36" s="348">
        <f t="shared" si="19"/>
        <v>500655.2981162417</v>
      </c>
      <c r="U36" s="348">
        <f t="shared" si="19"/>
        <v>284824.40308267367</v>
      </c>
      <c r="V36" s="348">
        <f t="shared" si="19"/>
        <v>786882.69698498666</v>
      </c>
      <c r="W36" s="348">
        <f t="shared" si="19"/>
        <v>209054.21525041861</v>
      </c>
      <c r="X36" s="337">
        <f t="shared" si="19"/>
        <v>995936.91223540634</v>
      </c>
    </row>
    <row r="37" spans="1:24" ht="15.5">
      <c r="A37" s="346" t="str">
        <f>Macro!H36</f>
        <v>MARGEM EBITDA Ajustado (%)</v>
      </c>
      <c r="B37" s="347">
        <v>0.18994751868275619</v>
      </c>
      <c r="C37" s="347">
        <v>0.17499999999999999</v>
      </c>
      <c r="D37" s="347">
        <v>0.183</v>
      </c>
      <c r="E37" s="347">
        <v>0.191</v>
      </c>
      <c r="F37" s="347">
        <v>0.185</v>
      </c>
      <c r="G37" s="347">
        <v>0.154</v>
      </c>
      <c r="H37" s="347">
        <v>0.17799999999999999</v>
      </c>
      <c r="J37" s="350"/>
      <c r="K37" s="353"/>
      <c r="L37" s="351"/>
      <c r="M37" s="351"/>
      <c r="N37" s="351"/>
      <c r="O37" s="351"/>
      <c r="P37" s="351"/>
      <c r="R37" s="350">
        <f>R36/R23</f>
        <v>0.19514701706104054</v>
      </c>
      <c r="S37" s="353">
        <f>S36/S23</f>
        <v>0.17599137894213565</v>
      </c>
      <c r="T37" s="351">
        <f>T36/T23</f>
        <v>0.18543727966844586</v>
      </c>
      <c r="U37" s="351">
        <f>U36/U23</f>
        <v>0.19817208913292977</v>
      </c>
      <c r="V37" s="351">
        <f>V36/V23</f>
        <v>0.19020054393762451</v>
      </c>
      <c r="W37" s="351">
        <f t="shared" ref="W37:X37" si="20">W36/W23</f>
        <v>0.15266959734721858</v>
      </c>
      <c r="X37" s="351">
        <f t="shared" si="20"/>
        <v>0.18086747377554088</v>
      </c>
    </row>
    <row r="38" spans="1:24">
      <c r="A38" s="332"/>
      <c r="B38" s="340"/>
      <c r="C38" s="359"/>
      <c r="D38" s="359"/>
      <c r="E38" s="359"/>
      <c r="F38" s="359"/>
      <c r="G38" s="359"/>
      <c r="H38" s="359"/>
      <c r="J38" s="340"/>
      <c r="K38" s="340"/>
      <c r="L38" s="340"/>
      <c r="M38" s="340"/>
      <c r="N38" s="340"/>
      <c r="O38" s="340"/>
      <c r="P38" s="340"/>
      <c r="R38" s="340"/>
      <c r="S38" s="359"/>
      <c r="T38" s="359"/>
      <c r="U38" s="359"/>
      <c r="V38" s="359"/>
      <c r="W38" s="359"/>
      <c r="X38" s="359"/>
    </row>
    <row r="39" spans="1:24" ht="14.5" customHeight="1">
      <c r="A39" s="355"/>
      <c r="B39" s="355" t="str">
        <f>Macro!AS4</f>
        <v>1T24</v>
      </c>
      <c r="C39" s="355" t="str">
        <f>Macro!AT4</f>
        <v>2T24</v>
      </c>
      <c r="D39" s="355" t="str">
        <f>Macro!Q8</f>
        <v>2T24</v>
      </c>
      <c r="E39" s="355" t="str">
        <f>Macro!AU4</f>
        <v>3T24</v>
      </c>
      <c r="F39" s="355" t="s">
        <v>33</v>
      </c>
      <c r="G39" s="355" t="str">
        <f>Macro!AV4</f>
        <v>4T24</v>
      </c>
      <c r="H39" s="355">
        <v>2024</v>
      </c>
      <c r="J39" s="355" t="str">
        <f>Macro!AS4</f>
        <v>1T24</v>
      </c>
      <c r="K39" s="356" t="str">
        <f>Macro!AT4</f>
        <v>2T24</v>
      </c>
      <c r="L39" s="355" t="str">
        <f>Macro!Q8</f>
        <v>2T24</v>
      </c>
      <c r="M39" s="355" t="str">
        <f>Macro!AU4</f>
        <v>3T24</v>
      </c>
      <c r="N39" s="355" t="s">
        <v>33</v>
      </c>
      <c r="O39" s="355" t="str">
        <f>Macro!AV4</f>
        <v>4T24</v>
      </c>
      <c r="P39" s="364">
        <v>2024</v>
      </c>
      <c r="R39" s="355" t="str">
        <f>Macro!AS4</f>
        <v>1T24</v>
      </c>
      <c r="S39" s="356" t="str">
        <f>Macro!AT4</f>
        <v>2T24</v>
      </c>
      <c r="T39" s="355" t="str">
        <f>Macro!Q8</f>
        <v>2T24</v>
      </c>
      <c r="U39" s="355" t="str">
        <f>Macro!AU4</f>
        <v>3T24</v>
      </c>
      <c r="V39" s="355" t="s">
        <v>33</v>
      </c>
      <c r="W39" s="406" t="str">
        <f>Macro!AV4</f>
        <v>4T24</v>
      </c>
      <c r="X39" s="413">
        <v>2024</v>
      </c>
    </row>
    <row r="40" spans="1:24" s="343" customFormat="1" ht="15.5">
      <c r="A40" s="335" t="str">
        <f>Macro!H4</f>
        <v>Receita Líquida</v>
      </c>
      <c r="B40" s="115">
        <v>841253.29782999982</v>
      </c>
      <c r="C40" s="115">
        <v>980270.41013734019</v>
      </c>
      <c r="D40" s="115">
        <v>1821523.70796734</v>
      </c>
      <c r="E40" s="115">
        <v>1036492.8621219401</v>
      </c>
      <c r="F40" s="115">
        <v>2858016.5700892801</v>
      </c>
      <c r="G40" s="115">
        <v>1107759.1249474995</v>
      </c>
      <c r="H40" s="115">
        <v>3965775.6950367796</v>
      </c>
      <c r="I40" s="342"/>
      <c r="J40" s="348">
        <v>12457.586484130661</v>
      </c>
      <c r="K40" s="124">
        <v>25852.37346429102</v>
      </c>
      <c r="L40" s="115">
        <v>38309.959948421681</v>
      </c>
      <c r="M40" s="115">
        <v>5863.33726722352</v>
      </c>
      <c r="N40" s="115">
        <v>44173.297215645202</v>
      </c>
      <c r="O40" s="115">
        <v>50747.496925906191</v>
      </c>
      <c r="P40" s="115">
        <v>94920.794141551392</v>
      </c>
      <c r="Q40" s="342"/>
      <c r="R40" s="348">
        <f t="shared" ref="R40:X42" si="21">B40-J40</f>
        <v>828795.71134586912</v>
      </c>
      <c r="S40" s="124">
        <f t="shared" si="21"/>
        <v>954418.03667304921</v>
      </c>
      <c r="T40" s="115">
        <f t="shared" si="21"/>
        <v>1783213.7480189183</v>
      </c>
      <c r="U40" s="115">
        <f t="shared" si="21"/>
        <v>1030629.5248547166</v>
      </c>
      <c r="V40" s="115">
        <f t="shared" si="21"/>
        <v>2813843.2728736349</v>
      </c>
      <c r="W40" s="407">
        <f t="shared" si="21"/>
        <v>1057011.6280215932</v>
      </c>
      <c r="X40" s="124">
        <f t="shared" si="21"/>
        <v>3870854.9008952281</v>
      </c>
    </row>
    <row r="41" spans="1:24" ht="15.5">
      <c r="A41" s="336" t="str">
        <f>Macro!H13</f>
        <v>Custo Vendas e Serviços</v>
      </c>
      <c r="B41" s="338">
        <v>-551574.87374999688</v>
      </c>
      <c r="C41" s="338">
        <v>-664762.26105742308</v>
      </c>
      <c r="D41" s="338">
        <v>-1216337.13480742</v>
      </c>
      <c r="E41" s="338">
        <v>-705546.43987791799</v>
      </c>
      <c r="F41" s="338">
        <v>-1921883.574685338</v>
      </c>
      <c r="G41" s="338">
        <v>-713383.29825466219</v>
      </c>
      <c r="H41" s="338">
        <v>-2635266.8729400001</v>
      </c>
      <c r="J41" s="349">
        <v>-18294.724121344749</v>
      </c>
      <c r="K41" s="338">
        <v>-52375.901656206588</v>
      </c>
      <c r="L41" s="119">
        <v>-70670.625777551337</v>
      </c>
      <c r="M41" s="119">
        <v>-29163.586490566464</v>
      </c>
      <c r="N41" s="119">
        <v>-99834.212268117801</v>
      </c>
      <c r="O41" s="119">
        <v>-44224.697452802226</v>
      </c>
      <c r="P41" s="119">
        <v>-144058.90972092003</v>
      </c>
      <c r="R41" s="349">
        <f t="shared" si="21"/>
        <v>-533280.14962865214</v>
      </c>
      <c r="S41" s="338">
        <f t="shared" si="21"/>
        <v>-612386.3594012165</v>
      </c>
      <c r="T41" s="119">
        <f t="shared" si="21"/>
        <v>-1145666.5090298685</v>
      </c>
      <c r="U41" s="119">
        <f t="shared" si="21"/>
        <v>-676382.8533873515</v>
      </c>
      <c r="V41" s="119">
        <f t="shared" si="21"/>
        <v>-1822049.3624172201</v>
      </c>
      <c r="W41" s="408">
        <f t="shared" si="21"/>
        <v>-669158.60080185998</v>
      </c>
      <c r="X41" s="338">
        <f t="shared" si="21"/>
        <v>-2491207.9632190801</v>
      </c>
    </row>
    <row r="42" spans="1:24" s="343" customFormat="1" ht="15.5">
      <c r="A42" s="335" t="str">
        <f>Macro!H14</f>
        <v>Lucro Bruto</v>
      </c>
      <c r="B42" s="337">
        <v>289678.42408000299</v>
      </c>
      <c r="C42" s="337">
        <v>315508.14907991706</v>
      </c>
      <c r="D42" s="337">
        <v>605186.57315992005</v>
      </c>
      <c r="E42" s="337">
        <v>330946.42224401899</v>
      </c>
      <c r="F42" s="337">
        <v>936132.99540393904</v>
      </c>
      <c r="G42" s="337">
        <v>394375.8266928409</v>
      </c>
      <c r="H42" s="337">
        <v>1330508.8220967799</v>
      </c>
      <c r="I42" s="342"/>
      <c r="J42" s="348">
        <v>-5837.1376372140912</v>
      </c>
      <c r="K42" s="337">
        <v>-26523.528191915568</v>
      </c>
      <c r="L42" s="120">
        <v>-32360.665829129659</v>
      </c>
      <c r="M42" s="120">
        <v>-23300.249223342948</v>
      </c>
      <c r="N42" s="120">
        <v>-55660.915052472606</v>
      </c>
      <c r="O42" s="120">
        <v>6522.7994731037033</v>
      </c>
      <c r="P42" s="120">
        <v>-49138.115579368903</v>
      </c>
      <c r="Q42" s="342"/>
      <c r="R42" s="348">
        <f t="shared" si="21"/>
        <v>295515.56171721709</v>
      </c>
      <c r="S42" s="337">
        <f t="shared" si="21"/>
        <v>342031.6772718326</v>
      </c>
      <c r="T42" s="120">
        <f t="shared" si="21"/>
        <v>637547.23898904969</v>
      </c>
      <c r="U42" s="120">
        <f t="shared" si="21"/>
        <v>354246.67146736191</v>
      </c>
      <c r="V42" s="120">
        <f t="shared" si="21"/>
        <v>991793.91045641166</v>
      </c>
      <c r="W42" s="409">
        <f t="shared" si="21"/>
        <v>387853.02721973718</v>
      </c>
      <c r="X42" s="337">
        <f t="shared" si="21"/>
        <v>1379646.937676149</v>
      </c>
    </row>
    <row r="43" spans="1:24" ht="15.5">
      <c r="A43" s="336" t="str">
        <f>Macro!H28</f>
        <v>MARGEM BRUTA (%)</v>
      </c>
      <c r="B43" s="341">
        <f>B42/B40</f>
        <v>0.34434150193196761</v>
      </c>
      <c r="C43" s="341">
        <f>C42/C40</f>
        <v>0.32185828095710139</v>
      </c>
      <c r="D43" s="341">
        <f>D42/D40</f>
        <v>0.3322419414651786</v>
      </c>
      <c r="E43" s="341">
        <f t="shared" ref="E43:H43" si="22">E42/E40</f>
        <v>0.31929445376642079</v>
      </c>
      <c r="F43" s="341">
        <f t="shared" si="22"/>
        <v>0.32754638486042637</v>
      </c>
      <c r="G43" s="341">
        <f t="shared" si="22"/>
        <v>0.35601225736825387</v>
      </c>
      <c r="H43" s="341">
        <f t="shared" si="22"/>
        <v>0.33549774985053471</v>
      </c>
      <c r="J43" s="349"/>
      <c r="K43" s="338"/>
      <c r="L43" s="119"/>
      <c r="M43" s="119"/>
      <c r="N43" s="119"/>
      <c r="O43" s="119"/>
      <c r="P43" s="119"/>
      <c r="R43" s="357">
        <f>R42/R40</f>
        <v>0.35656019652579252</v>
      </c>
      <c r="S43" s="341">
        <f>S42/S40</f>
        <v>0.35836673672272695</v>
      </c>
      <c r="T43" s="354">
        <f>T42/T40</f>
        <v>0.35752709942783922</v>
      </c>
      <c r="U43" s="354">
        <f>U42/U40</f>
        <v>0.34371873008130494</v>
      </c>
      <c r="V43" s="354">
        <f>V42/V40</f>
        <v>0.35246949253273191</v>
      </c>
      <c r="W43" s="410">
        <f t="shared" ref="W43:X43" si="23">W42/W40</f>
        <v>0.3669335482578191</v>
      </c>
      <c r="X43" s="341">
        <f t="shared" si="23"/>
        <v>0.35641918206675027</v>
      </c>
    </row>
    <row r="44" spans="1:24" ht="14.5" customHeight="1">
      <c r="A44" s="336" t="str">
        <f>Macro!H29</f>
        <v>Despesas/Receitas Operacionais</v>
      </c>
      <c r="B44" s="338">
        <v>-172677.60159000001</v>
      </c>
      <c r="C44" s="338">
        <v>-238755.43295991703</v>
      </c>
      <c r="D44" s="338">
        <v>-411433.03454991704</v>
      </c>
      <c r="E44" s="338">
        <v>-177167.614414065</v>
      </c>
      <c r="F44" s="338">
        <v>-588600.64896398201</v>
      </c>
      <c r="G44" s="338">
        <v>-223211.34302277793</v>
      </c>
      <c r="H44" s="338">
        <v>-811811.99198675994</v>
      </c>
      <c r="J44" s="349">
        <v>-9259.7478922873306</v>
      </c>
      <c r="K44" s="338">
        <v>-9380.5298126246671</v>
      </c>
      <c r="L44" s="119">
        <v>-18640.277704911998</v>
      </c>
      <c r="M44" s="119">
        <v>-532.19841384010215</v>
      </c>
      <c r="N44" s="119">
        <v>-19172.4761187521</v>
      </c>
      <c r="O44" s="119">
        <v>-15699.942089347001</v>
      </c>
      <c r="P44" s="119">
        <v>-34872.418208099101</v>
      </c>
      <c r="R44" s="349">
        <f t="shared" ref="R44:X47" si="24">B44-J44</f>
        <v>-163417.85369771268</v>
      </c>
      <c r="S44" s="338">
        <f t="shared" si="24"/>
        <v>-229374.90314729235</v>
      </c>
      <c r="T44" s="119">
        <f t="shared" si="24"/>
        <v>-392792.75684500503</v>
      </c>
      <c r="U44" s="119">
        <f t="shared" si="24"/>
        <v>-176635.41600022488</v>
      </c>
      <c r="V44" s="119">
        <f t="shared" si="24"/>
        <v>-569428.17284522986</v>
      </c>
      <c r="W44" s="408">
        <f t="shared" si="24"/>
        <v>-207511.40093343094</v>
      </c>
      <c r="X44" s="338">
        <f t="shared" si="24"/>
        <v>-776939.57377866085</v>
      </c>
    </row>
    <row r="45" spans="1:24" ht="14.5" customHeight="1">
      <c r="A45" s="336" t="str">
        <f>Macro!H30</f>
        <v>Equivalência Patrimonial</v>
      </c>
      <c r="B45" s="118">
        <v>-103.86102999999984</v>
      </c>
      <c r="C45" s="118">
        <v>-127.11090000000716</v>
      </c>
      <c r="D45" s="118">
        <v>-230.97193000000701</v>
      </c>
      <c r="E45" s="118">
        <v>431.72706000000198</v>
      </c>
      <c r="F45" s="118">
        <v>200.75512999999498</v>
      </c>
      <c r="G45" s="118">
        <v>273.896930000005</v>
      </c>
      <c r="H45" s="118">
        <v>474.65206000000001</v>
      </c>
      <c r="J45" s="349">
        <v>0</v>
      </c>
      <c r="K45" s="352">
        <v>0</v>
      </c>
      <c r="L45" s="118">
        <v>0</v>
      </c>
      <c r="M45" s="118">
        <v>0</v>
      </c>
      <c r="N45" s="118">
        <v>0</v>
      </c>
      <c r="O45" s="118">
        <v>0</v>
      </c>
      <c r="P45" s="118">
        <v>0</v>
      </c>
      <c r="R45" s="349">
        <f t="shared" si="24"/>
        <v>-103.86102999999984</v>
      </c>
      <c r="S45" s="352">
        <f t="shared" si="24"/>
        <v>-127.11090000000716</v>
      </c>
      <c r="T45" s="118">
        <f t="shared" si="24"/>
        <v>-230.97193000000701</v>
      </c>
      <c r="U45" s="118">
        <f t="shared" si="24"/>
        <v>431.72706000000198</v>
      </c>
      <c r="V45" s="118">
        <f t="shared" si="24"/>
        <v>200.75512999999498</v>
      </c>
      <c r="W45" s="411">
        <f t="shared" si="24"/>
        <v>273.896930000005</v>
      </c>
      <c r="X45" s="352">
        <f t="shared" si="24"/>
        <v>474.65206000000001</v>
      </c>
    </row>
    <row r="46" spans="1:24" s="343" customFormat="1" ht="15.5">
      <c r="A46" s="335" t="str">
        <f>Macro!H20</f>
        <v>EBIT</v>
      </c>
      <c r="B46" s="337">
        <v>116896.96146000297</v>
      </c>
      <c r="C46" s="337">
        <v>76625.605220000041</v>
      </c>
      <c r="D46" s="337">
        <v>193522.56668000302</v>
      </c>
      <c r="E46" s="337">
        <v>154210.534889954</v>
      </c>
      <c r="F46" s="337">
        <v>347733.10156995704</v>
      </c>
      <c r="G46" s="337">
        <v>171438.38060005999</v>
      </c>
      <c r="H46" s="337">
        <v>519171.48217001703</v>
      </c>
      <c r="I46" s="342"/>
      <c r="J46" s="348">
        <v>-15096.885529501415</v>
      </c>
      <c r="K46" s="337">
        <v>-35904.058004540231</v>
      </c>
      <c r="L46" s="120">
        <v>-51000.943534041646</v>
      </c>
      <c r="M46" s="120">
        <v>-23832.447637183061</v>
      </c>
      <c r="N46" s="120">
        <v>-74833.391171224706</v>
      </c>
      <c r="O46" s="120">
        <v>-9177.1426162433054</v>
      </c>
      <c r="P46" s="120">
        <v>-84010.533787468012</v>
      </c>
      <c r="Q46" s="342"/>
      <c r="R46" s="348">
        <f t="shared" si="24"/>
        <v>131993.84698950438</v>
      </c>
      <c r="S46" s="337">
        <f t="shared" si="24"/>
        <v>112529.66322454027</v>
      </c>
      <c r="T46" s="120">
        <f t="shared" si="24"/>
        <v>244523.51021404465</v>
      </c>
      <c r="U46" s="120">
        <f t="shared" si="24"/>
        <v>178042.98252713706</v>
      </c>
      <c r="V46" s="120">
        <f t="shared" si="24"/>
        <v>422566.49274118175</v>
      </c>
      <c r="W46" s="409">
        <f t="shared" si="24"/>
        <v>180615.52321630329</v>
      </c>
      <c r="X46" s="337">
        <f t="shared" si="24"/>
        <v>603182.01595748507</v>
      </c>
    </row>
    <row r="47" spans="1:24" s="343" customFormat="1" ht="15.5">
      <c r="A47" s="335" t="str">
        <f>Macro!H19</f>
        <v>EBITDA</v>
      </c>
      <c r="B47" s="337">
        <v>154003.14420000004</v>
      </c>
      <c r="C47" s="337">
        <v>112252.86353999999</v>
      </c>
      <c r="D47" s="337">
        <v>266256.00774000003</v>
      </c>
      <c r="E47" s="337">
        <v>191220.63308434302</v>
      </c>
      <c r="F47" s="337">
        <v>457476.64082434308</v>
      </c>
      <c r="G47" s="337">
        <v>220407.20445567393</v>
      </c>
      <c r="H47" s="337">
        <v>677883.84528001701</v>
      </c>
      <c r="I47" s="342"/>
      <c r="J47" s="348">
        <v>-15006.8304252534</v>
      </c>
      <c r="K47" s="337">
        <v>-36394.852296516903</v>
      </c>
      <c r="L47" s="120">
        <v>-51401.682721770303</v>
      </c>
      <c r="M47" s="120">
        <v>-21799.232813518793</v>
      </c>
      <c r="N47" s="120">
        <v>-73200.915535289096</v>
      </c>
      <c r="O47" s="120">
        <v>-2880.2665548822988</v>
      </c>
      <c r="P47" s="120">
        <v>-76081.182090171395</v>
      </c>
      <c r="Q47" s="342"/>
      <c r="R47" s="348">
        <f t="shared" si="24"/>
        <v>169009.97462525344</v>
      </c>
      <c r="S47" s="337">
        <f t="shared" si="24"/>
        <v>148647.7158365169</v>
      </c>
      <c r="T47" s="120">
        <f t="shared" si="24"/>
        <v>317657.69046177034</v>
      </c>
      <c r="U47" s="120">
        <f t="shared" si="24"/>
        <v>213019.8658978618</v>
      </c>
      <c r="V47" s="120">
        <f t="shared" si="24"/>
        <v>530677.55635963217</v>
      </c>
      <c r="W47" s="409">
        <f t="shared" si="24"/>
        <v>223287.47101055621</v>
      </c>
      <c r="X47" s="337">
        <f t="shared" si="24"/>
        <v>753965.02737018839</v>
      </c>
    </row>
    <row r="48" spans="1:24" ht="15.5">
      <c r="A48" s="345" t="str">
        <f>Macro!H31</f>
        <v>MARGEM EBITDA (%)</v>
      </c>
      <c r="B48" s="341">
        <f>B47/B40</f>
        <v>0.1830639411426366</v>
      </c>
      <c r="C48" s="341">
        <f>C47/C40</f>
        <v>0.11451214111856428</v>
      </c>
      <c r="D48" s="341">
        <f>D47/D40</f>
        <v>0.14617213411793487</v>
      </c>
      <c r="E48" s="341">
        <f t="shared" ref="E48:H48" si="25">E47/E40</f>
        <v>0.18448813308069506</v>
      </c>
      <c r="F48" s="341">
        <f t="shared" si="25"/>
        <v>0.16006787560719152</v>
      </c>
      <c r="G48" s="341">
        <f t="shared" si="25"/>
        <v>0.19896672434643206</v>
      </c>
      <c r="H48" s="341">
        <f t="shared" si="25"/>
        <v>0.17093348121740662</v>
      </c>
      <c r="J48" s="349"/>
      <c r="K48" s="338"/>
      <c r="L48" s="119"/>
      <c r="M48" s="119"/>
      <c r="N48" s="119"/>
      <c r="O48" s="119"/>
      <c r="P48" s="119"/>
      <c r="R48" s="357">
        <f t="shared" ref="R48:X48" si="26">R47/R40</f>
        <v>0.20392235663333808</v>
      </c>
      <c r="S48" s="341">
        <f t="shared" si="26"/>
        <v>0.15574696844024385</v>
      </c>
      <c r="T48" s="354">
        <f t="shared" si="26"/>
        <v>0.17813775315195712</v>
      </c>
      <c r="U48" s="354">
        <f t="shared" si="26"/>
        <v>0.20668907765658109</v>
      </c>
      <c r="V48" s="354">
        <f t="shared" si="26"/>
        <v>0.18859527873337387</v>
      </c>
      <c r="W48" s="410">
        <f t="shared" si="26"/>
        <v>0.2112441009078424</v>
      </c>
      <c r="X48" s="341">
        <f t="shared" si="26"/>
        <v>0.19477997669088962</v>
      </c>
    </row>
    <row r="49" spans="1:24" ht="14.5" customHeight="1">
      <c r="A49" s="336" t="str">
        <f>Macro!H34</f>
        <v>Lucro antes Atrib. sócios não Controladores</v>
      </c>
      <c r="B49" s="338">
        <v>109146.65695999999</v>
      </c>
      <c r="C49" s="338">
        <v>41390.63652</v>
      </c>
      <c r="D49" s="338">
        <v>150537.29347999999</v>
      </c>
      <c r="E49" s="338">
        <v>89039.400039954096</v>
      </c>
      <c r="F49" s="338">
        <v>239576.6935199541</v>
      </c>
      <c r="G49" s="338">
        <v>135126.40975743119</v>
      </c>
      <c r="H49" s="338">
        <v>374703.10327738529</v>
      </c>
      <c r="J49" s="349"/>
      <c r="K49" s="338"/>
      <c r="L49" s="119"/>
      <c r="M49" s="119"/>
      <c r="N49" s="119"/>
      <c r="O49" s="119"/>
      <c r="P49" s="119"/>
      <c r="R49" s="338"/>
      <c r="S49" s="338"/>
      <c r="T49" s="338"/>
      <c r="U49" s="338"/>
      <c r="V49" s="338"/>
      <c r="W49" s="349"/>
      <c r="X49" s="338"/>
    </row>
    <row r="50" spans="1:24" ht="15.5">
      <c r="A50" s="345" t="str">
        <f>Macro!H35</f>
        <v>Atribuído a sócios não Controladores</v>
      </c>
      <c r="B50" s="338">
        <v>-1495.6246201119202</v>
      </c>
      <c r="C50" s="338">
        <v>-1528.9641969675201</v>
      </c>
      <c r="D50" s="338">
        <v>-3024.5888170794401</v>
      </c>
      <c r="E50" s="338">
        <v>-2532.9207944019199</v>
      </c>
      <c r="F50" s="338">
        <v>-5557.5096114813605</v>
      </c>
      <c r="G50" s="338">
        <v>-1403.1939297381898</v>
      </c>
      <c r="H50" s="338">
        <v>-6960.7035412195501</v>
      </c>
      <c r="J50" s="349"/>
      <c r="K50" s="338"/>
      <c r="L50" s="119"/>
      <c r="M50" s="119"/>
      <c r="N50" s="119"/>
      <c r="O50" s="119"/>
      <c r="P50" s="119"/>
      <c r="R50" s="338"/>
      <c r="S50" s="338"/>
      <c r="T50" s="338"/>
      <c r="U50" s="338"/>
      <c r="V50" s="338"/>
      <c r="W50" s="349"/>
      <c r="X50" s="338"/>
    </row>
    <row r="51" spans="1:24" ht="15.5">
      <c r="A51" s="344" t="str">
        <f>Macro!H26</f>
        <v>Lucro Líquido</v>
      </c>
      <c r="B51" s="358">
        <v>107651.03233999948</v>
      </c>
      <c r="C51" s="337">
        <v>39861.672322920487</v>
      </c>
      <c r="D51" s="337">
        <v>147512.70466291998</v>
      </c>
      <c r="E51" s="337">
        <v>86506.479245552197</v>
      </c>
      <c r="F51" s="337">
        <v>234019.183908473</v>
      </c>
      <c r="G51" s="337">
        <v>133723.215827693</v>
      </c>
      <c r="H51" s="337">
        <v>367742.399736166</v>
      </c>
      <c r="I51" s="342"/>
      <c r="J51" s="348">
        <v>21765.941397791808</v>
      </c>
      <c r="K51" s="337">
        <v>-6840.9985550581096</v>
      </c>
      <c r="L51" s="120">
        <v>14924.942842733699</v>
      </c>
      <c r="M51" s="120">
        <v>-3639.6889387069004</v>
      </c>
      <c r="N51" s="120">
        <v>11285.253904026798</v>
      </c>
      <c r="O51" s="120">
        <v>9997.7519467279017</v>
      </c>
      <c r="P51" s="120">
        <v>21283.0058507547</v>
      </c>
      <c r="Q51" s="342"/>
      <c r="R51" s="348">
        <f t="shared" ref="R51:X51" si="27">B51-J51</f>
        <v>85885.090942207666</v>
      </c>
      <c r="S51" s="337">
        <f t="shared" si="27"/>
        <v>46702.670877978599</v>
      </c>
      <c r="T51" s="120">
        <f t="shared" si="27"/>
        <v>132587.76182018628</v>
      </c>
      <c r="U51" s="120">
        <f t="shared" si="27"/>
        <v>90146.168184259092</v>
      </c>
      <c r="V51" s="120">
        <f t="shared" si="27"/>
        <v>222733.93000444621</v>
      </c>
      <c r="W51" s="409">
        <f t="shared" si="27"/>
        <v>123725.46388096509</v>
      </c>
      <c r="X51" s="337">
        <f t="shared" si="27"/>
        <v>346459.39388541132</v>
      </c>
    </row>
    <row r="52" spans="1:24" ht="15.5">
      <c r="A52" s="344"/>
      <c r="B52" s="358"/>
      <c r="C52" s="337"/>
      <c r="D52" s="337"/>
      <c r="E52" s="337"/>
      <c r="F52" s="337"/>
      <c r="G52" s="337"/>
      <c r="H52" s="337"/>
      <c r="I52" s="342"/>
      <c r="J52" s="348"/>
      <c r="K52" s="337"/>
      <c r="L52" s="120"/>
      <c r="M52" s="120"/>
      <c r="N52" s="120"/>
      <c r="O52" s="120"/>
      <c r="P52" s="120"/>
      <c r="Q52" s="342"/>
      <c r="R52" s="348"/>
      <c r="S52" s="337"/>
      <c r="T52" s="120"/>
      <c r="U52" s="120"/>
      <c r="V52" s="120"/>
      <c r="W52" s="409"/>
      <c r="X52" s="337"/>
    </row>
    <row r="53" spans="1:24" ht="15.5">
      <c r="A53" s="344" t="str">
        <f>Macro!H33</f>
        <v>EBITDA Ajustado</v>
      </c>
      <c r="B53" s="337">
        <v>154003.14420462202</v>
      </c>
      <c r="C53" s="337">
        <v>162530.808585967</v>
      </c>
      <c r="D53" s="337">
        <v>316533.95279058901</v>
      </c>
      <c r="E53" s="337">
        <v>195424.67466934302</v>
      </c>
      <c r="F53" s="337">
        <v>511958.627459932</v>
      </c>
      <c r="G53" s="337">
        <v>216642.14697579702</v>
      </c>
      <c r="H53" s="337">
        <v>728600.77443572902</v>
      </c>
      <c r="I53" s="342"/>
      <c r="J53" s="348"/>
      <c r="K53" s="337"/>
      <c r="L53" s="120"/>
      <c r="M53" s="120"/>
      <c r="N53" s="120"/>
      <c r="O53" s="120"/>
      <c r="P53" s="120"/>
      <c r="Q53" s="342"/>
      <c r="R53" s="348">
        <f t="shared" ref="R53:X53" si="28">B53-J47</f>
        <v>169009.97462987542</v>
      </c>
      <c r="S53" s="348">
        <f t="shared" si="28"/>
        <v>198925.66088248391</v>
      </c>
      <c r="T53" s="348">
        <f t="shared" si="28"/>
        <v>367935.63551235932</v>
      </c>
      <c r="U53" s="348">
        <f t="shared" si="28"/>
        <v>217223.9074828618</v>
      </c>
      <c r="V53" s="348">
        <f t="shared" si="28"/>
        <v>585159.5429952211</v>
      </c>
      <c r="W53" s="348">
        <f t="shared" si="28"/>
        <v>219522.4135306793</v>
      </c>
      <c r="X53" s="337">
        <f t="shared" si="28"/>
        <v>804681.9565259004</v>
      </c>
    </row>
    <row r="54" spans="1:24" ht="15.5">
      <c r="A54" s="346" t="str">
        <f>Macro!H36</f>
        <v>MARGEM EBITDA Ajustado (%)</v>
      </c>
      <c r="B54" s="347">
        <f>B53/B40</f>
        <v>0.18306394114813077</v>
      </c>
      <c r="C54" s="347">
        <f>C53/C40</f>
        <v>0.16580201432704239</v>
      </c>
      <c r="D54" s="347">
        <f>D53/D40</f>
        <v>0.17377427008282698</v>
      </c>
      <c r="E54" s="347">
        <f t="shared" ref="E54:H54" si="29">E53/E40</f>
        <v>0.18854415868264024</v>
      </c>
      <c r="F54" s="347">
        <f t="shared" si="29"/>
        <v>0.17913074151418903</v>
      </c>
      <c r="G54" s="347">
        <f t="shared" si="29"/>
        <v>0.19556791914132454</v>
      </c>
      <c r="H54" s="347">
        <f t="shared" si="29"/>
        <v>0.1837221341962387</v>
      </c>
      <c r="J54" s="350"/>
      <c r="K54" s="353"/>
      <c r="L54" s="351"/>
      <c r="M54" s="351"/>
      <c r="N54" s="351"/>
      <c r="O54" s="351"/>
      <c r="P54" s="351"/>
      <c r="R54" s="350">
        <f>R53/R40</f>
        <v>0.20392235663891481</v>
      </c>
      <c r="S54" s="353">
        <f>S53/S40</f>
        <v>0.2084261332444087</v>
      </c>
      <c r="T54" s="351">
        <f>T53/T40</f>
        <v>0.20633288405336803</v>
      </c>
      <c r="U54" s="351">
        <f>U53/U40</f>
        <v>0.21076817832623504</v>
      </c>
      <c r="V54" s="351">
        <f>V53/V40</f>
        <v>0.20795740425074472</v>
      </c>
      <c r="W54" s="412">
        <f t="shared" ref="W54:X54" si="30">W53/W40</f>
        <v>0.20768211787940216</v>
      </c>
      <c r="X54" s="353">
        <f t="shared" si="30"/>
        <v>0.20788223199474576</v>
      </c>
    </row>
    <row r="55" spans="1:24">
      <c r="A55" s="332"/>
      <c r="B55" s="340"/>
      <c r="C55" s="359"/>
      <c r="D55" s="359"/>
      <c r="E55" s="359"/>
      <c r="F55" s="359"/>
      <c r="G55" s="359"/>
      <c r="H55" s="359"/>
      <c r="J55" s="340"/>
      <c r="K55" s="340"/>
      <c r="L55" s="340"/>
      <c r="M55" s="340"/>
      <c r="N55" s="340"/>
      <c r="O55" s="340"/>
      <c r="P55" s="340"/>
      <c r="R55" s="359"/>
      <c r="S55" s="359"/>
      <c r="T55" s="359"/>
      <c r="U55" s="359"/>
      <c r="V55" s="359"/>
      <c r="W55" s="359"/>
      <c r="X55" s="359"/>
    </row>
    <row r="56" spans="1:24" ht="15.65" hidden="1" customHeight="1" outlineLevel="1">
      <c r="A56" s="122"/>
      <c r="B56" s="473" t="str">
        <f>Macro!D60</f>
        <v>Consolidado</v>
      </c>
      <c r="C56" s="473"/>
      <c r="D56" s="473" t="str">
        <f>Macro!D61</f>
        <v>Efeitos Argentina</v>
      </c>
      <c r="E56" s="473"/>
      <c r="F56" s="473" t="str">
        <f>Macro!D62</f>
        <v>Consolidado sem efeitos de Argentina</v>
      </c>
      <c r="G56" s="473"/>
      <c r="H56" s="334"/>
      <c r="I56" s="339"/>
      <c r="P56" s="334"/>
      <c r="Q56" s="339"/>
      <c r="W56"/>
      <c r="X56"/>
    </row>
    <row r="57" spans="1:24" ht="15.5" hidden="1" outlineLevel="1">
      <c r="A57" s="355"/>
      <c r="B57" s="355" t="str">
        <f>Macro!AR4</f>
        <v>4T23</v>
      </c>
      <c r="C57" s="364">
        <f>Macro!R16</f>
        <v>2023</v>
      </c>
      <c r="D57" s="355" t="str">
        <f>Macro!AR4</f>
        <v>4T23</v>
      </c>
      <c r="E57" s="364">
        <f>Macro!R16</f>
        <v>2023</v>
      </c>
      <c r="F57" s="355" t="str">
        <f>Macro!AR4</f>
        <v>4T23</v>
      </c>
      <c r="G57" s="364">
        <f>Macro!R16</f>
        <v>2023</v>
      </c>
      <c r="H57" s="334"/>
      <c r="I57" s="339"/>
      <c r="P57" s="334"/>
      <c r="Q57" s="339"/>
      <c r="X57"/>
    </row>
    <row r="58" spans="1:24" ht="15.5" hidden="1" outlineLevel="1">
      <c r="A58" s="335" t="str">
        <f>Macro!H4</f>
        <v>Receita Líquida</v>
      </c>
      <c r="B58" s="115">
        <v>741265.50950000004</v>
      </c>
      <c r="C58" s="115">
        <v>3388657.1140999999</v>
      </c>
      <c r="D58" s="115">
        <v>-114263.03475655199</v>
      </c>
      <c r="E58" s="115">
        <v>-115042.59386008</v>
      </c>
      <c r="F58" s="115">
        <f>B58-D58</f>
        <v>855528.54425655201</v>
      </c>
      <c r="G58" s="115">
        <f>C58-E58</f>
        <v>3503699.7079600799</v>
      </c>
      <c r="H58" s="334"/>
      <c r="I58" s="339"/>
      <c r="P58" s="334"/>
      <c r="Q58" s="339"/>
      <c r="X58"/>
    </row>
    <row r="59" spans="1:24" ht="15.5" hidden="1" outlineLevel="1">
      <c r="A59" s="336" t="str">
        <f>Macro!H13</f>
        <v>Custo Vendas e Serviços</v>
      </c>
      <c r="B59" s="338">
        <v>-538632.50337000005</v>
      </c>
      <c r="C59" s="338">
        <v>-2250055.0271199998</v>
      </c>
      <c r="D59" s="338">
        <v>26313.319323220399</v>
      </c>
      <c r="E59" s="338">
        <v>9313.1563648845113</v>
      </c>
      <c r="F59" s="338">
        <f t="shared" ref="F59:G69" si="31">B59-D59</f>
        <v>-564945.82269322046</v>
      </c>
      <c r="G59" s="338">
        <f t="shared" si="31"/>
        <v>-2259368.1834848844</v>
      </c>
      <c r="H59" s="334"/>
      <c r="I59" s="339"/>
      <c r="P59" s="334"/>
      <c r="Q59" s="339"/>
      <c r="X59"/>
    </row>
    <row r="60" spans="1:24" ht="15.5" hidden="1" outlineLevel="1">
      <c r="A60" s="335" t="str">
        <f>Macro!H14</f>
        <v>Lucro Bruto</v>
      </c>
      <c r="B60" s="337">
        <v>202633.00612999999</v>
      </c>
      <c r="C60" s="337">
        <v>1138602.0869799999</v>
      </c>
      <c r="D60" s="337">
        <v>-87949.715433331497</v>
      </c>
      <c r="E60" s="337">
        <v>-105729.43749519601</v>
      </c>
      <c r="F60" s="337">
        <f t="shared" si="31"/>
        <v>290582.72156333149</v>
      </c>
      <c r="G60" s="337">
        <f t="shared" si="31"/>
        <v>1244331.5244751959</v>
      </c>
      <c r="H60" s="334"/>
      <c r="I60" s="339"/>
      <c r="P60" s="334"/>
      <c r="Q60" s="339"/>
      <c r="T60" s="363"/>
      <c r="X60"/>
    </row>
    <row r="61" spans="1:24" ht="15.5" hidden="1" outlineLevel="1">
      <c r="A61" s="336" t="str">
        <f>Macro!H28</f>
        <v>MARGEM BRUTA (%)</v>
      </c>
      <c r="B61" s="341">
        <v>0.27336089907471944</v>
      </c>
      <c r="C61" s="341">
        <v>0.33600392386776007</v>
      </c>
      <c r="D61" s="341"/>
      <c r="E61" s="341"/>
      <c r="F61" s="341">
        <f t="shared" ref="F61:G61" si="32">F60/F58</f>
        <v>0.33965286548778539</v>
      </c>
      <c r="G61" s="341">
        <f t="shared" si="32"/>
        <v>0.35514788029584565</v>
      </c>
      <c r="H61" s="334"/>
      <c r="I61" s="339"/>
      <c r="P61" s="334"/>
      <c r="Q61" s="339"/>
      <c r="T61" s="363"/>
      <c r="X61"/>
    </row>
    <row r="62" spans="1:24" ht="15.5" hidden="1" outlineLevel="1">
      <c r="A62" s="336" t="str">
        <f>Macro!H29</f>
        <v>Despesas/Receitas Operacionais</v>
      </c>
      <c r="B62" s="338">
        <v>-120907.9387</v>
      </c>
      <c r="C62" s="338">
        <v>-595595.84360000002</v>
      </c>
      <c r="D62" s="338">
        <v>42945.643278288997</v>
      </c>
      <c r="E62" s="338">
        <v>59894.564916447402</v>
      </c>
      <c r="F62" s="338">
        <f t="shared" si="31"/>
        <v>-163853.581978289</v>
      </c>
      <c r="G62" s="338">
        <f t="shared" si="31"/>
        <v>-655490.40851644741</v>
      </c>
      <c r="H62" s="334"/>
      <c r="I62" s="339"/>
      <c r="P62" s="334"/>
      <c r="Q62" s="339"/>
      <c r="X62"/>
    </row>
    <row r="63" spans="1:24" ht="15.5" hidden="1" outlineLevel="1">
      <c r="A63" s="336" t="str">
        <f>Macro!H30</f>
        <v>Equivalência Patrimonial</v>
      </c>
      <c r="B63" s="118">
        <v>-280.67090000000002</v>
      </c>
      <c r="C63" s="118">
        <v>-452.05690000000004</v>
      </c>
      <c r="D63" s="118">
        <v>0</v>
      </c>
      <c r="E63" s="118">
        <v>0</v>
      </c>
      <c r="F63" s="118">
        <f t="shared" si="31"/>
        <v>-280.67090000000002</v>
      </c>
      <c r="G63" s="118">
        <f t="shared" si="31"/>
        <v>-452.05690000000004</v>
      </c>
      <c r="H63" s="334"/>
      <c r="I63" s="339"/>
      <c r="P63" s="334"/>
      <c r="Q63" s="339"/>
      <c r="X63"/>
    </row>
    <row r="64" spans="1:24" ht="15.5" hidden="1" outlineLevel="1">
      <c r="A64" s="335" t="str">
        <f>Macro!H20</f>
        <v>EBIT</v>
      </c>
      <c r="B64" s="337">
        <v>81444.3965300001</v>
      </c>
      <c r="C64" s="337">
        <v>542554.18648000003</v>
      </c>
      <c r="D64" s="337">
        <v>-45057.020098543195</v>
      </c>
      <c r="E64" s="337">
        <v>-45796.596956940797</v>
      </c>
      <c r="F64" s="337">
        <f t="shared" si="31"/>
        <v>126501.41662854329</v>
      </c>
      <c r="G64" s="337">
        <f t="shared" si="31"/>
        <v>588350.78343694087</v>
      </c>
      <c r="H64" s="334"/>
      <c r="I64" s="339"/>
      <c r="P64" s="334"/>
      <c r="Q64" s="339"/>
      <c r="X64"/>
    </row>
    <row r="65" spans="1:24" ht="15.5" hidden="1" outlineLevel="1">
      <c r="A65" s="335" t="str">
        <f>Macro!H19</f>
        <v>EBITDA</v>
      </c>
      <c r="B65" s="337">
        <v>113139.19521999999</v>
      </c>
      <c r="C65" s="337">
        <v>667249.90179999999</v>
      </c>
      <c r="D65" s="337">
        <v>-45139.216105608204</v>
      </c>
      <c r="E65" s="337">
        <v>-46805.226401497202</v>
      </c>
      <c r="F65" s="337">
        <f t="shared" si="31"/>
        <v>158278.41132560821</v>
      </c>
      <c r="G65" s="337">
        <f t="shared" si="31"/>
        <v>714055.12820149725</v>
      </c>
      <c r="H65" s="334"/>
      <c r="I65" s="339"/>
      <c r="P65" s="334"/>
      <c r="Q65" s="339"/>
      <c r="X65"/>
    </row>
    <row r="66" spans="1:24" ht="15.5" hidden="1" outlineLevel="1">
      <c r="A66" s="345" t="str">
        <f>Macro!H31</f>
        <v>MARGEM EBITDA (%)</v>
      </c>
      <c r="B66" s="341">
        <v>0.15262978483420181</v>
      </c>
      <c r="C66" s="341">
        <v>0.19690688061167741</v>
      </c>
      <c r="D66" s="341"/>
      <c r="E66" s="341"/>
      <c r="F66" s="341">
        <f t="shared" ref="F66:G66" si="33">F65/F58</f>
        <v>0.18500658147315352</v>
      </c>
      <c r="G66" s="341">
        <f t="shared" si="33"/>
        <v>0.20380032186526442</v>
      </c>
      <c r="H66" s="334"/>
      <c r="I66" s="339"/>
      <c r="P66" s="334"/>
      <c r="Q66" s="339"/>
      <c r="X66"/>
    </row>
    <row r="67" spans="1:24" ht="15.5" hidden="1" outlineLevel="1">
      <c r="A67" s="336" t="str">
        <f>Macro!H34</f>
        <v>Lucro antes Atrib. sócios não Controladores</v>
      </c>
      <c r="B67" s="338">
        <v>120716.81912</v>
      </c>
      <c r="C67" s="338">
        <v>526682.80778999999</v>
      </c>
      <c r="D67" s="338"/>
      <c r="E67" s="338"/>
      <c r="F67" s="338"/>
      <c r="G67" s="338"/>
      <c r="H67" s="334"/>
      <c r="I67" s="339"/>
      <c r="P67" s="334"/>
      <c r="Q67" s="339"/>
      <c r="X67"/>
    </row>
    <row r="68" spans="1:24" ht="15.5" hidden="1" outlineLevel="1">
      <c r="A68" s="345" t="str">
        <f>Macro!H35</f>
        <v>Atribuído a sócios não Controladores</v>
      </c>
      <c r="B68" s="338">
        <v>-6370.1331750090039</v>
      </c>
      <c r="C68" s="338">
        <v>-11347</v>
      </c>
      <c r="D68" s="338"/>
      <c r="E68" s="338"/>
      <c r="F68" s="338"/>
      <c r="G68" s="338"/>
      <c r="H68" s="334"/>
      <c r="I68" s="339"/>
      <c r="P68" s="334"/>
      <c r="Q68" s="339"/>
      <c r="X68"/>
    </row>
    <row r="69" spans="1:24" ht="15.5" hidden="1" outlineLevel="1">
      <c r="A69" s="344" t="str">
        <f>Macro!H26</f>
        <v>Lucro Líquido</v>
      </c>
      <c r="B69" s="337">
        <v>87568.991100000101</v>
      </c>
      <c r="C69" s="337">
        <v>377385.55767000001</v>
      </c>
      <c r="D69" s="337">
        <v>18484.964502989198</v>
      </c>
      <c r="E69" s="337">
        <v>32034.533106538798</v>
      </c>
      <c r="F69" s="337">
        <f t="shared" si="31"/>
        <v>69084.026597010903</v>
      </c>
      <c r="G69" s="337">
        <f t="shared" si="31"/>
        <v>345351.02456346119</v>
      </c>
      <c r="H69" s="334"/>
      <c r="I69" s="339"/>
      <c r="P69" s="334"/>
      <c r="Q69" s="339"/>
      <c r="X69"/>
    </row>
    <row r="70" spans="1:24" ht="15.5" hidden="1" outlineLevel="1">
      <c r="A70" s="344"/>
      <c r="B70" s="337"/>
      <c r="C70" s="337"/>
      <c r="D70" s="337"/>
      <c r="E70" s="337"/>
      <c r="F70" s="337"/>
      <c r="G70" s="337"/>
      <c r="H70" s="334"/>
      <c r="I70" s="339"/>
      <c r="P70" s="334"/>
      <c r="Q70" s="339"/>
      <c r="X70"/>
    </row>
    <row r="71" spans="1:24" ht="15.5" hidden="1" outlineLevel="1">
      <c r="A71" s="344" t="str">
        <f>Macro!H33</f>
        <v>EBITDA Ajustado</v>
      </c>
      <c r="B71" s="337">
        <v>97967.294958481012</v>
      </c>
      <c r="C71" s="337">
        <v>664707.74313340499</v>
      </c>
      <c r="D71" s="337"/>
      <c r="E71" s="337"/>
      <c r="F71" s="337"/>
      <c r="G71" s="337"/>
      <c r="H71" s="334"/>
      <c r="I71" s="339"/>
      <c r="P71" s="334"/>
      <c r="Q71" s="339"/>
      <c r="X71"/>
    </row>
    <row r="72" spans="1:24" ht="15.5" hidden="1" outlineLevel="1">
      <c r="A72" s="346" t="str">
        <f>Macro!H36</f>
        <v>MARGEM EBITDA Ajustado (%)</v>
      </c>
      <c r="B72" s="347">
        <v>0.13216221947863474</v>
      </c>
      <c r="C72" s="347">
        <v>0.19615668412351187</v>
      </c>
      <c r="D72" s="347"/>
      <c r="E72" s="347"/>
      <c r="F72" s="347"/>
      <c r="G72" s="347"/>
      <c r="H72" s="334"/>
      <c r="I72" s="339"/>
      <c r="P72" s="334"/>
      <c r="Q72" s="339"/>
      <c r="X72"/>
    </row>
    <row r="73" spans="1:24" collapsed="1"/>
  </sheetData>
  <sheetProtection formatCells="0" formatColumns="0" formatRows="0" insertColumns="0" insertRows="0" insertHyperlinks="0" deleteColumns="0" deleteRows="0" sort="0" autoFilter="0" pivotTables="0"/>
  <mergeCells count="6">
    <mergeCell ref="R4:X4"/>
    <mergeCell ref="B56:C56"/>
    <mergeCell ref="D56:E56"/>
    <mergeCell ref="F56:G56"/>
    <mergeCell ref="B4:H4"/>
    <mergeCell ref="J4:P4"/>
  </mergeCells>
  <pageMargins left="0.511811024" right="0.511811024" top="0.78740157499999996" bottom="0.78740157499999996" header="0.31496062000000002" footer="0.31496062000000002"/>
  <pageSetup paperSize="9" orientation="portrait" r:id="rId1"/>
  <ignoredErrors>
    <ignoredError sqref="A53 R43:T43 R48:T48 B43 B48 U43:V43 W43:X43 C57 D57:G57 F58:G63 R26:V26 S31:T31 E26 H26 H34 W26:X26 R9 R1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E26"/>
  <sheetViews>
    <sheetView showGridLines="0" zoomScale="70" zoomScaleNormal="70" workbookViewId="0">
      <selection activeCell="BH14" sqref="BH14"/>
    </sheetView>
  </sheetViews>
  <sheetFormatPr defaultRowHeight="14.5" outlineLevelCol="1"/>
  <cols>
    <col min="1" max="1" width="3.453125" customWidth="1"/>
    <col min="2" max="2" width="39.6328125" customWidth="1"/>
    <col min="3" max="42" width="9.1796875" hidden="1" customWidth="1" outlineLevel="1"/>
    <col min="43" max="43" width="9.1796875" customWidth="1" collapsed="1"/>
    <col min="44" max="46" width="9.1796875" customWidth="1"/>
    <col min="47" max="47" width="9.90625" customWidth="1"/>
    <col min="48" max="48" width="4.36328125" customWidth="1"/>
    <col min="49" max="52" width="8.7265625" hidden="1" customWidth="1" outlineLevel="1"/>
    <col min="53" max="53" width="9.1796875" bestFit="1" customWidth="1" collapsed="1"/>
    <col min="54" max="57" width="9.1796875" bestFit="1" customWidth="1"/>
  </cols>
  <sheetData>
    <row r="1" spans="1:57" ht="48.75" customHeight="1">
      <c r="A1" s="74" t="str">
        <f>Macro!D68</f>
        <v>Receita por produto</v>
      </c>
      <c r="AM1" s="362"/>
      <c r="AN1" s="362"/>
    </row>
    <row r="2" spans="1:57" ht="25.5" customHeight="1">
      <c r="B2" s="122" t="str">
        <f>Macro!D85</f>
        <v>Receita Líquida por Linha de Produtos</v>
      </c>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tr">
        <f>Macro!AW4</f>
        <v>1T25</v>
      </c>
      <c r="AR2" s="122" t="str">
        <f>Macro!AX4</f>
        <v>2T25</v>
      </c>
      <c r="AS2" s="122" t="str">
        <f>Macro!AY4</f>
        <v>3T25</v>
      </c>
      <c r="AT2" s="122" t="str">
        <f>Macro!AZ4</f>
        <v>4T25</v>
      </c>
      <c r="AU2" s="122" t="s">
        <v>756</v>
      </c>
      <c r="AW2" s="122">
        <f>Macro!L16</f>
        <v>2017</v>
      </c>
      <c r="AX2" s="122">
        <f>Macro!M16</f>
        <v>2018</v>
      </c>
      <c r="AY2" s="122">
        <f>Macro!N16</f>
        <v>2019</v>
      </c>
      <c r="AZ2" s="122">
        <f>Macro!O16</f>
        <v>2020</v>
      </c>
      <c r="BA2" s="122">
        <f>Macro!P16</f>
        <v>2021</v>
      </c>
      <c r="BB2" s="122">
        <f>Macro!Q16</f>
        <v>2022</v>
      </c>
      <c r="BC2" s="122">
        <f>Macro!R16</f>
        <v>2023</v>
      </c>
      <c r="BD2" s="122">
        <f>Macro!S16</f>
        <v>2024</v>
      </c>
      <c r="BE2" s="122">
        <f>Macro!T16</f>
        <v>2025</v>
      </c>
    </row>
    <row r="3" spans="1:57" ht="17" customHeight="1">
      <c r="A3" s="418"/>
      <c r="B3" s="431" t="s">
        <v>759</v>
      </c>
      <c r="C3" s="427">
        <f t="shared" ref="C3" si="0">SUM(C4:C5)</f>
        <v>198.53406356564204</v>
      </c>
      <c r="D3" s="427">
        <f t="shared" ref="D3" si="1">SUM(D4:D5)</f>
        <v>196.64068967846626</v>
      </c>
      <c r="E3" s="427">
        <f t="shared" ref="E3" si="2">SUM(E4:E5)</f>
        <v>230.27520379353683</v>
      </c>
      <c r="F3" s="427">
        <f t="shared" ref="F3" si="3">SUM(F4:F5)</f>
        <v>233.90022277903518</v>
      </c>
      <c r="G3" s="427">
        <f t="shared" ref="G3" si="4">SUM(G4:G5)</f>
        <v>200.79836197690582</v>
      </c>
      <c r="H3" s="427">
        <f t="shared" ref="H3" si="5">SUM(H4:H5)</f>
        <v>213.54691511361548</v>
      </c>
      <c r="I3" s="427">
        <f t="shared" ref="I3" si="6">SUM(I4:I5)</f>
        <v>192.23421648296855</v>
      </c>
      <c r="J3" s="427">
        <f t="shared" ref="J3" si="7">SUM(J4:J5)</f>
        <v>190.89100283848197</v>
      </c>
      <c r="K3" s="427">
        <f t="shared" ref="K3" si="8">SUM(K4:K5)</f>
        <v>172.91001334079212</v>
      </c>
      <c r="L3" s="427">
        <f t="shared" ref="L3" si="9">SUM(L4:L5)</f>
        <v>210.73886540340055</v>
      </c>
      <c r="M3" s="427">
        <f t="shared" ref="M3" si="10">SUM(M4:M5)</f>
        <v>213.98034249867391</v>
      </c>
      <c r="N3" s="427">
        <f t="shared" ref="N3" si="11">SUM(N4:N5)</f>
        <v>217.51225812183725</v>
      </c>
      <c r="O3" s="427">
        <f t="shared" ref="O3" si="12">SUM(O4:O5)</f>
        <v>220.19317053945647</v>
      </c>
      <c r="P3" s="427">
        <f t="shared" ref="P3" si="13">SUM(P4:P5)</f>
        <v>256.97216386427857</v>
      </c>
      <c r="Q3" s="427">
        <f t="shared" ref="Q3" si="14">SUM(Q4:Q5)</f>
        <v>252.51501772083617</v>
      </c>
      <c r="R3" s="427">
        <f t="shared" ref="R3" si="15">SUM(R4:R5)</f>
        <v>325.16328888798989</v>
      </c>
      <c r="S3" s="427">
        <f t="shared" ref="S3" si="16">SUM(S4:S5)</f>
        <v>302.46000695409469</v>
      </c>
      <c r="T3" s="427">
        <f t="shared" ref="T3" si="17">SUM(T4:T5)</f>
        <v>317.43902174195125</v>
      </c>
      <c r="U3" s="427">
        <f t="shared" ref="U3" si="18">SUM(U4:U5)</f>
        <v>313.98524833405213</v>
      </c>
      <c r="V3" s="427">
        <f t="shared" ref="V3" si="19">SUM(V4:V5)</f>
        <v>349.85215409698844</v>
      </c>
      <c r="W3" s="427">
        <f t="shared" ref="W3" si="20">SUM(W4:W5)</f>
        <v>322.00725552895449</v>
      </c>
      <c r="X3" s="427">
        <f t="shared" ref="X3" si="21">SUM(X4:X5)</f>
        <v>264.47361051385388</v>
      </c>
      <c r="Y3" s="427">
        <f t="shared" ref="Y3" si="22">SUM(Y4:Y5)</f>
        <v>370.05011863530876</v>
      </c>
      <c r="Z3" s="427">
        <f t="shared" ref="Z3" si="23">SUM(Z4:Z5)</f>
        <v>404.99022263093713</v>
      </c>
      <c r="AA3" s="427">
        <f t="shared" ref="AA3" si="24">SUM(AA4:AA5)</f>
        <v>420.89210377733087</v>
      </c>
      <c r="AB3" s="427">
        <f t="shared" ref="AB3" si="25">SUM(AB4:AB5)</f>
        <v>421.65910122113382</v>
      </c>
      <c r="AC3" s="427">
        <f t="shared" ref="AC3" si="26">SUM(AC4:AC5)</f>
        <v>458.37712539065348</v>
      </c>
      <c r="AD3" s="427">
        <f t="shared" ref="AD3" si="27">SUM(AD4:AD5)</f>
        <v>454.93983516548633</v>
      </c>
      <c r="AE3" s="427">
        <f t="shared" ref="AE3" si="28">SUM(AE4:AE5)</f>
        <v>488.8556794910383</v>
      </c>
      <c r="AF3" s="427">
        <f t="shared" ref="AF3" si="29">SUM(AF4:AF5)</f>
        <v>533.57310860977145</v>
      </c>
      <c r="AG3" s="427">
        <f t="shared" ref="AG3" si="30">SUM(AG4:AG5)</f>
        <v>555.77430920277754</v>
      </c>
      <c r="AH3" s="427">
        <f t="shared" ref="AH3" si="31">SUM(AH4:AH5)</f>
        <v>516.09383182200168</v>
      </c>
      <c r="AI3" s="427">
        <f t="shared" ref="AI3" si="32">SUM(AI4:AI5)</f>
        <v>549.69118665178746</v>
      </c>
      <c r="AJ3" s="427">
        <f t="shared" ref="AJ3" si="33">SUM(AJ4:AJ5)</f>
        <v>644.70395947195959</v>
      </c>
      <c r="AK3" s="427">
        <f t="shared" ref="AK3" si="34">SUM(AK4:AK5)</f>
        <v>601.679028914985</v>
      </c>
      <c r="AL3" s="427">
        <f t="shared" ref="AL3" si="35">SUM(AL4:AL5)</f>
        <v>515.29937864514011</v>
      </c>
      <c r="AM3" s="427">
        <f t="shared" ref="AM3" si="36">SUM(AM4:AM5)</f>
        <v>566.53399176881351</v>
      </c>
      <c r="AN3" s="427">
        <f t="shared" ref="AN3" si="37">SUM(AN4:AN5)</f>
        <v>652.44861117289281</v>
      </c>
      <c r="AO3" s="427">
        <f t="shared" ref="AO3" si="38">SUM(AO4:AO5)</f>
        <v>677.75531633271589</v>
      </c>
      <c r="AP3" s="427">
        <f t="shared" ref="AP3" si="39">SUM(AP4:AP5)</f>
        <v>712.60821770087682</v>
      </c>
      <c r="AQ3" s="443">
        <f t="shared" ref="AQ3:AT3" si="40">SUM(AQ4:AQ5)</f>
        <v>771.24205129110919</v>
      </c>
      <c r="AR3" s="443">
        <f t="shared" si="40"/>
        <v>772.48176977985804</v>
      </c>
      <c r="AS3" s="443">
        <f t="shared" si="40"/>
        <v>783.77364653021573</v>
      </c>
      <c r="AT3" s="443">
        <f t="shared" si="40"/>
        <v>769.61224248266035</v>
      </c>
      <c r="AU3" s="443">
        <f>SUM(AU4:AU5)</f>
        <v>758.54384412222703</v>
      </c>
      <c r="AV3" s="154"/>
      <c r="AW3" s="427">
        <f>SUM(AW4:AW5)</f>
        <v>815.14147936470386</v>
      </c>
      <c r="AX3" s="427">
        <f t="shared" ref="AX3:AZ3" si="41">SUM(AX4:AX5)</f>
        <v>1054.843641012561</v>
      </c>
      <c r="AY3" s="427">
        <f t="shared" si="41"/>
        <v>1283.7364311270865</v>
      </c>
      <c r="AZ3" s="427">
        <f t="shared" si="41"/>
        <v>1361.521207309054</v>
      </c>
      <c r="BA3" s="427">
        <f>SUM(BA4:BA5)</f>
        <v>1755.8681655546047</v>
      </c>
      <c r="BB3" s="427">
        <f t="shared" ref="BB3:BE3" si="42">SUM(BB4:BB5)</f>
        <v>2094.296929125589</v>
      </c>
      <c r="BC3" s="427">
        <f t="shared" si="42"/>
        <v>2311.3735536838722</v>
      </c>
      <c r="BD3" s="427">
        <f t="shared" si="42"/>
        <v>2609.346136975299</v>
      </c>
      <c r="BE3" s="427">
        <f t="shared" si="42"/>
        <v>3097.1097100838442</v>
      </c>
    </row>
    <row r="4" spans="1:57" ht="17" customHeight="1">
      <c r="A4" s="418"/>
      <c r="B4" s="432" t="s">
        <v>776</v>
      </c>
      <c r="C4" s="365">
        <v>185.9</v>
      </c>
      <c r="D4" s="153">
        <v>183.43300000000002</v>
      </c>
      <c r="E4" s="153">
        <v>215.58279999999999</v>
      </c>
      <c r="F4" s="153">
        <v>218.40100000000001</v>
      </c>
      <c r="G4" s="153">
        <v>188.27199999999999</v>
      </c>
      <c r="H4" s="153">
        <v>198.10900000000001</v>
      </c>
      <c r="I4" s="153">
        <v>176.30099999999999</v>
      </c>
      <c r="J4" s="153">
        <v>173.07999999999998</v>
      </c>
      <c r="K4" s="153">
        <v>156.5610004608067</v>
      </c>
      <c r="L4" s="153">
        <v>193.00634096075311</v>
      </c>
      <c r="M4" s="153">
        <v>195.66150275844578</v>
      </c>
      <c r="N4" s="153">
        <v>198.44084873577421</v>
      </c>
      <c r="O4" s="153">
        <v>198.95169914386048</v>
      </c>
      <c r="P4" s="153">
        <v>234.98113205255015</v>
      </c>
      <c r="Q4" s="153">
        <v>232.39928909872523</v>
      </c>
      <c r="R4" s="153">
        <v>251.02333487341539</v>
      </c>
      <c r="S4" s="153">
        <v>241.54904876198233</v>
      </c>
      <c r="T4" s="153">
        <v>253.00768235466015</v>
      </c>
      <c r="U4" s="153">
        <v>239.5201115236747</v>
      </c>
      <c r="V4" s="153">
        <v>273.83167117462176</v>
      </c>
      <c r="W4" s="153">
        <v>252.57137217763992</v>
      </c>
      <c r="X4" s="153">
        <v>211.06700825183762</v>
      </c>
      <c r="Y4" s="153">
        <v>278.11820274224726</v>
      </c>
      <c r="Z4" s="153">
        <v>311.76399489379139</v>
      </c>
      <c r="AA4" s="153">
        <v>309.74144723201891</v>
      </c>
      <c r="AB4" s="153">
        <v>304.65490485017193</v>
      </c>
      <c r="AC4" s="153">
        <v>335.4120420299036</v>
      </c>
      <c r="AD4" s="153">
        <v>313.12340169812876</v>
      </c>
      <c r="AE4" s="153">
        <v>370.06186183749469</v>
      </c>
      <c r="AF4" s="153">
        <v>386.20015421308807</v>
      </c>
      <c r="AG4" s="153">
        <v>388.53917527652453</v>
      </c>
      <c r="AH4" s="153">
        <v>357.9267751843326</v>
      </c>
      <c r="AI4" s="153">
        <v>398.97380610095354</v>
      </c>
      <c r="AJ4" s="153">
        <v>448.84005267228912</v>
      </c>
      <c r="AK4" s="153">
        <v>425.6266997407854</v>
      </c>
      <c r="AL4" s="153">
        <v>361.93154712851248</v>
      </c>
      <c r="AM4" s="361">
        <v>419.47614301094728</v>
      </c>
      <c r="AN4" s="361">
        <v>470.98904373578978</v>
      </c>
      <c r="AO4" s="153">
        <v>468.71338077424787</v>
      </c>
      <c r="AP4" s="153">
        <v>506.49467834567332</v>
      </c>
      <c r="AQ4" s="444">
        <v>568.70011469004919</v>
      </c>
      <c r="AR4" s="444">
        <v>555.32673155805901</v>
      </c>
      <c r="AS4" s="444">
        <v>563.7148862221718</v>
      </c>
      <c r="AT4" s="444">
        <v>546.43982004488726</v>
      </c>
      <c r="AU4" s="444">
        <v>555.50466037090905</v>
      </c>
      <c r="AV4" s="154"/>
      <c r="AW4" s="153">
        <f>SUM(K4:N4)</f>
        <v>743.66969291577982</v>
      </c>
      <c r="AX4" s="153">
        <f>SUM(O4:R4)</f>
        <v>917.3554551685512</v>
      </c>
      <c r="AY4" s="153">
        <f>SUM(S4:V4)</f>
        <v>1007.9085138149389</v>
      </c>
      <c r="AZ4" s="153">
        <f>SUM(W4:Z4)</f>
        <v>1053.520578065516</v>
      </c>
      <c r="BA4" s="153">
        <f>SUM(AA4:AD4)</f>
        <v>1262.9317958102233</v>
      </c>
      <c r="BB4" s="153">
        <f>SUM(AE4:AH4)</f>
        <v>1502.7279665114399</v>
      </c>
      <c r="BC4" s="153">
        <f>SUM(AI4:AL4)</f>
        <v>1635.3721056425404</v>
      </c>
      <c r="BD4" s="153">
        <f>SUM(AM4:AP4)</f>
        <v>1865.6732458666581</v>
      </c>
      <c r="BE4" s="153">
        <v>2234.1815525151678</v>
      </c>
    </row>
    <row r="5" spans="1:57" ht="17" customHeight="1">
      <c r="A5" s="418"/>
      <c r="B5" s="433" t="s">
        <v>775</v>
      </c>
      <c r="C5" s="365">
        <v>12.634063565642041</v>
      </c>
      <c r="D5" s="153">
        <v>13.207689678466251</v>
      </c>
      <c r="E5" s="153">
        <v>14.692403793536853</v>
      </c>
      <c r="F5" s="153">
        <v>15.499222779035172</v>
      </c>
      <c r="G5" s="153">
        <v>12.52636197690582</v>
      </c>
      <c r="H5" s="153">
        <v>15.437915113615469</v>
      </c>
      <c r="I5" s="153">
        <v>15.933216482968565</v>
      </c>
      <c r="J5" s="153">
        <v>17.811002838481993</v>
      </c>
      <c r="K5" s="153">
        <v>16.349012879985423</v>
      </c>
      <c r="L5" s="153">
        <v>17.73252444264746</v>
      </c>
      <c r="M5" s="153">
        <v>18.318839740228114</v>
      </c>
      <c r="N5" s="153">
        <v>19.071409386063031</v>
      </c>
      <c r="O5" s="153">
        <v>21.241471395595994</v>
      </c>
      <c r="P5" s="153">
        <v>21.991031811728401</v>
      </c>
      <c r="Q5" s="153">
        <v>20.115728622110929</v>
      </c>
      <c r="R5" s="153">
        <v>74.139954014574471</v>
      </c>
      <c r="S5" s="153">
        <v>60.910958192112382</v>
      </c>
      <c r="T5" s="153">
        <v>64.431339387291118</v>
      </c>
      <c r="U5" s="153">
        <v>74.465136810377416</v>
      </c>
      <c r="V5" s="153">
        <v>76.020482922366682</v>
      </c>
      <c r="W5" s="153">
        <v>69.435883351314573</v>
      </c>
      <c r="X5" s="153">
        <v>53.406602262016271</v>
      </c>
      <c r="Y5" s="153">
        <v>91.9319158930615</v>
      </c>
      <c r="Z5" s="153">
        <v>93.226227737145734</v>
      </c>
      <c r="AA5" s="153">
        <v>111.15065654531195</v>
      </c>
      <c r="AB5" s="153">
        <v>117.00419637096189</v>
      </c>
      <c r="AC5" s="153">
        <v>122.96508336074987</v>
      </c>
      <c r="AD5" s="153">
        <v>141.81643346735754</v>
      </c>
      <c r="AE5" s="153">
        <v>118.7938176535436</v>
      </c>
      <c r="AF5" s="153">
        <v>147.37295439668338</v>
      </c>
      <c r="AG5" s="153">
        <v>167.23513392625301</v>
      </c>
      <c r="AH5" s="153">
        <v>158.16705663766913</v>
      </c>
      <c r="AI5" s="153">
        <v>150.71738055083395</v>
      </c>
      <c r="AJ5" s="153">
        <v>195.86390679967047</v>
      </c>
      <c r="AK5" s="153">
        <v>176.05232917419963</v>
      </c>
      <c r="AL5" s="153">
        <v>153.3678315166276</v>
      </c>
      <c r="AM5" s="361">
        <v>147.0578487578662</v>
      </c>
      <c r="AN5" s="361">
        <v>181.459567437103</v>
      </c>
      <c r="AO5" s="153">
        <v>209.04193555846808</v>
      </c>
      <c r="AP5" s="153">
        <v>206.11353935520353</v>
      </c>
      <c r="AQ5" s="444">
        <v>202.54193660106</v>
      </c>
      <c r="AR5" s="444">
        <v>217.155038221799</v>
      </c>
      <c r="AS5" s="444">
        <v>220.05876030804399</v>
      </c>
      <c r="AT5" s="444">
        <v>223.17242243777306</v>
      </c>
      <c r="AU5" s="444">
        <v>203.03918375131801</v>
      </c>
      <c r="AV5" s="154"/>
      <c r="AW5" s="153">
        <f t="shared" ref="AW5:AW9" si="43">SUM(K5:N5)</f>
        <v>71.471786448924036</v>
      </c>
      <c r="AX5" s="153">
        <f t="shared" ref="AX5:AX9" si="44">SUM(O5:R5)</f>
        <v>137.48818584400979</v>
      </c>
      <c r="AY5" s="153">
        <f t="shared" ref="AY5:AY9" si="45">SUM(S5:V5)</f>
        <v>275.82791731214758</v>
      </c>
      <c r="AZ5" s="153">
        <f t="shared" ref="AZ5:AZ9" si="46">SUM(W5:Z5)</f>
        <v>308.00062924353807</v>
      </c>
      <c r="BA5" s="153">
        <f t="shared" ref="BA5:BA9" si="47">SUM(AA5:AD5)</f>
        <v>492.9363697443813</v>
      </c>
      <c r="BB5" s="153">
        <f t="shared" ref="BB5:BB9" si="48">SUM(AE5:AH5)</f>
        <v>591.56896261414909</v>
      </c>
      <c r="BC5" s="153">
        <f t="shared" ref="BC5:BC9" si="49">SUM(AI5:AL5)</f>
        <v>676.00144804133163</v>
      </c>
      <c r="BD5" s="153">
        <f t="shared" ref="BD5:BD9" si="50">SUM(AM5:AP5)</f>
        <v>743.6728911086409</v>
      </c>
      <c r="BE5" s="153">
        <v>862.92815756867617</v>
      </c>
    </row>
    <row r="6" spans="1:57" ht="16.5" customHeight="1">
      <c r="A6" s="418"/>
      <c r="B6" s="434" t="s">
        <v>777</v>
      </c>
      <c r="C6" s="427">
        <v>0</v>
      </c>
      <c r="D6" s="427">
        <v>0</v>
      </c>
      <c r="E6" s="427">
        <v>0</v>
      </c>
      <c r="F6" s="427">
        <v>0</v>
      </c>
      <c r="G6" s="427">
        <v>0</v>
      </c>
      <c r="H6" s="427">
        <v>0</v>
      </c>
      <c r="I6" s="427">
        <v>0</v>
      </c>
      <c r="J6" s="427">
        <v>0</v>
      </c>
      <c r="K6" s="427">
        <v>0</v>
      </c>
      <c r="L6" s="427">
        <v>0</v>
      </c>
      <c r="M6" s="427">
        <v>0</v>
      </c>
      <c r="N6" s="427">
        <v>0</v>
      </c>
      <c r="O6" s="427">
        <v>15.463506077201128</v>
      </c>
      <c r="P6" s="427">
        <v>13.116726911082036</v>
      </c>
      <c r="Q6" s="427">
        <v>1.2463625769292961</v>
      </c>
      <c r="R6" s="427">
        <v>12.839610969792579</v>
      </c>
      <c r="S6" s="427">
        <v>9.2659993606242494</v>
      </c>
      <c r="T6" s="427">
        <v>9.7646630283958959</v>
      </c>
      <c r="U6" s="427">
        <v>6.7342951055584059</v>
      </c>
      <c r="V6" s="427">
        <v>7.3013972776573199</v>
      </c>
      <c r="W6" s="427">
        <v>9.1181727540577722</v>
      </c>
      <c r="X6" s="427">
        <v>6.3782959402585311</v>
      </c>
      <c r="Y6" s="427">
        <v>52.546692140384962</v>
      </c>
      <c r="Z6" s="427">
        <v>141.61086641481236</v>
      </c>
      <c r="AA6" s="427">
        <v>162.44471108853077</v>
      </c>
      <c r="AB6" s="427">
        <v>151.05546158026507</v>
      </c>
      <c r="AC6" s="427">
        <v>163.90543259249247</v>
      </c>
      <c r="AD6" s="427">
        <v>194.17525996486432</v>
      </c>
      <c r="AE6" s="427">
        <v>181.83278568431729</v>
      </c>
      <c r="AF6" s="427">
        <v>208.94791317875419</v>
      </c>
      <c r="AG6" s="427">
        <v>229.03829274418439</v>
      </c>
      <c r="AH6" s="427">
        <v>201.22258162732871</v>
      </c>
      <c r="AI6" s="427">
        <v>235.44730912511483</v>
      </c>
      <c r="AJ6" s="427">
        <v>241.73854127382546</v>
      </c>
      <c r="AK6" s="427">
        <v>258.4448572602584</v>
      </c>
      <c r="AL6" s="427">
        <v>212.98129164590534</v>
      </c>
      <c r="AM6" s="427">
        <v>194.99306776616478</v>
      </c>
      <c r="AN6" s="427">
        <v>227.93167546758337</v>
      </c>
      <c r="AO6" s="427">
        <v>254.5319217145132</v>
      </c>
      <c r="AP6" s="427">
        <v>282.78065365790212</v>
      </c>
      <c r="AQ6" s="443">
        <v>246.80343162572072</v>
      </c>
      <c r="AR6" s="443">
        <v>259.67385027093599</v>
      </c>
      <c r="AS6" s="443">
        <v>291.69853300034902</v>
      </c>
      <c r="AT6" s="443">
        <v>287.37202074567313</v>
      </c>
      <c r="AU6" s="443">
        <v>185.24121414161201</v>
      </c>
      <c r="AV6" s="154"/>
      <c r="AW6" s="427">
        <f t="shared" si="43"/>
        <v>0</v>
      </c>
      <c r="AX6" s="427">
        <f t="shared" si="44"/>
        <v>42.666206535005038</v>
      </c>
      <c r="AY6" s="427">
        <f t="shared" si="45"/>
        <v>33.066354772235869</v>
      </c>
      <c r="AZ6" s="427">
        <f t="shared" si="46"/>
        <v>209.65402724951363</v>
      </c>
      <c r="BA6" s="427">
        <f t="shared" si="47"/>
        <v>671.58086522615258</v>
      </c>
      <c r="BB6" s="427">
        <f t="shared" si="48"/>
        <v>821.04157323458458</v>
      </c>
      <c r="BC6" s="427">
        <f t="shared" si="49"/>
        <v>948.61199930510395</v>
      </c>
      <c r="BD6" s="427">
        <f t="shared" si="50"/>
        <v>960.2373186061634</v>
      </c>
      <c r="BE6" s="427">
        <v>1085.5478356426788</v>
      </c>
    </row>
    <row r="7" spans="1:57" ht="16.5" customHeight="1">
      <c r="A7" s="418"/>
      <c r="B7" s="431" t="s">
        <v>760</v>
      </c>
      <c r="C7" s="427">
        <f t="shared" ref="C7:AP7" si="51">SUM(C8:C9)</f>
        <v>3.377014966786628</v>
      </c>
      <c r="D7" s="427">
        <f t="shared" si="51"/>
        <v>3.5185195447066517</v>
      </c>
      <c r="E7" s="427">
        <f t="shared" si="51"/>
        <v>2.3951237507912961</v>
      </c>
      <c r="F7" s="427">
        <f t="shared" si="51"/>
        <v>2.3577913171635103</v>
      </c>
      <c r="G7" s="427">
        <f t="shared" si="51"/>
        <v>2.7748957515456634</v>
      </c>
      <c r="H7" s="427">
        <f t="shared" si="51"/>
        <v>2.8503223823537489</v>
      </c>
      <c r="I7" s="427">
        <f t="shared" si="51"/>
        <v>3.0190122377291257</v>
      </c>
      <c r="J7" s="427">
        <f t="shared" si="51"/>
        <v>2.6244725618049984</v>
      </c>
      <c r="K7" s="427">
        <f t="shared" si="51"/>
        <v>3.0462500203302474</v>
      </c>
      <c r="L7" s="427">
        <f t="shared" si="51"/>
        <v>3.0069015807411144</v>
      </c>
      <c r="M7" s="427">
        <f t="shared" si="51"/>
        <v>3.2394766793921281</v>
      </c>
      <c r="N7" s="427">
        <f t="shared" si="51"/>
        <v>2.8495785786234844</v>
      </c>
      <c r="O7" s="427">
        <f t="shared" si="51"/>
        <v>4.3138429619767251</v>
      </c>
      <c r="P7" s="427">
        <f t="shared" si="51"/>
        <v>4.4093210256634876</v>
      </c>
      <c r="Q7" s="427">
        <f t="shared" si="51"/>
        <v>3.0941874624798187</v>
      </c>
      <c r="R7" s="427">
        <f t="shared" si="51"/>
        <v>4.4661923405062423</v>
      </c>
      <c r="S7" s="427">
        <f t="shared" si="51"/>
        <v>3.6811215270113702</v>
      </c>
      <c r="T7" s="427">
        <f t="shared" si="51"/>
        <v>4.1850681128138305</v>
      </c>
      <c r="U7" s="427">
        <f t="shared" si="51"/>
        <v>4.3153704139744038</v>
      </c>
      <c r="V7" s="427">
        <f t="shared" si="51"/>
        <v>4.4488148842761799</v>
      </c>
      <c r="W7" s="427">
        <f t="shared" si="51"/>
        <v>3.7437233289584722</v>
      </c>
      <c r="X7" s="427">
        <f t="shared" si="51"/>
        <v>2.7499461111796295</v>
      </c>
      <c r="Y7" s="427">
        <f t="shared" si="51"/>
        <v>6.9282398503530827</v>
      </c>
      <c r="Z7" s="427">
        <f t="shared" si="51"/>
        <v>8.7920631560132083</v>
      </c>
      <c r="AA7" s="427">
        <f t="shared" si="51"/>
        <v>13.401186455896664</v>
      </c>
      <c r="AB7" s="427">
        <f t="shared" si="51"/>
        <v>4.6981833625978462</v>
      </c>
      <c r="AC7" s="427">
        <f t="shared" si="51"/>
        <v>8.0312654025172243</v>
      </c>
      <c r="AD7" s="427">
        <f t="shared" si="51"/>
        <v>8.485326458443291</v>
      </c>
      <c r="AE7" s="427">
        <f t="shared" si="51"/>
        <v>7.926238869990228</v>
      </c>
      <c r="AF7" s="427">
        <f t="shared" si="51"/>
        <v>10.064979168422807</v>
      </c>
      <c r="AG7" s="427">
        <f t="shared" si="51"/>
        <v>10.83139342036533</v>
      </c>
      <c r="AH7" s="427">
        <f t="shared" si="51"/>
        <v>8.340567590658658</v>
      </c>
      <c r="AI7" s="427">
        <f t="shared" si="51"/>
        <v>10.432717360534697</v>
      </c>
      <c r="AJ7" s="427">
        <f t="shared" si="51"/>
        <v>10.441995172301244</v>
      </c>
      <c r="AK7" s="427">
        <f t="shared" si="51"/>
        <v>9.9232746856327125</v>
      </c>
      <c r="AL7" s="427">
        <f t="shared" si="51"/>
        <v>7.4774220127367963</v>
      </c>
      <c r="AM7" s="427">
        <f t="shared" si="51"/>
        <v>62.141531079223583</v>
      </c>
      <c r="AN7" s="427">
        <f t="shared" si="51"/>
        <v>73.953921665258676</v>
      </c>
      <c r="AO7" s="427">
        <f t="shared" si="51"/>
        <v>84.591896423330894</v>
      </c>
      <c r="AP7" s="427">
        <f t="shared" si="51"/>
        <v>82.236804520557499</v>
      </c>
      <c r="AQ7" s="443">
        <f>SUM(AQ8:AQ9)</f>
        <v>290.3052193586733</v>
      </c>
      <c r="AR7" s="443">
        <f t="shared" ref="AR7:AU7" si="52">SUM(AR8:AR9)</f>
        <v>307.31951636431103</v>
      </c>
      <c r="AS7" s="443">
        <f t="shared" si="52"/>
        <v>316.19568002971602</v>
      </c>
      <c r="AT7" s="443">
        <f t="shared" si="52"/>
        <v>304.70751692125748</v>
      </c>
      <c r="AU7" s="443">
        <f t="shared" si="52"/>
        <v>290.83135501952188</v>
      </c>
      <c r="AV7" s="154"/>
      <c r="AW7" s="427">
        <f>SUM(AW8:AW9)</f>
        <v>12.142206859086974</v>
      </c>
      <c r="AX7" s="427">
        <f t="shared" ref="AX7:AZ7" si="53">SUM(AX8:AX9)</f>
        <v>16.283543790626275</v>
      </c>
      <c r="AY7" s="427">
        <f t="shared" si="53"/>
        <v>16.630374938075782</v>
      </c>
      <c r="AZ7" s="427">
        <f t="shared" si="53"/>
        <v>22.213972446504393</v>
      </c>
      <c r="BA7" s="427">
        <f>SUM(BA8:BA9)</f>
        <v>34.615961679455026</v>
      </c>
      <c r="BB7" s="427">
        <f t="shared" ref="BB7:BE7" si="54">SUM(BB8:BB9)</f>
        <v>37.163179049437019</v>
      </c>
      <c r="BC7" s="427">
        <f t="shared" si="54"/>
        <v>38.275409231205451</v>
      </c>
      <c r="BD7" s="427">
        <f t="shared" si="54"/>
        <v>302.92415368837067</v>
      </c>
      <c r="BE7" s="427">
        <f t="shared" si="54"/>
        <v>1218.5279326739578</v>
      </c>
    </row>
    <row r="8" spans="1:57" ht="16.5" customHeight="1">
      <c r="A8" s="418"/>
      <c r="B8" s="432" t="s">
        <v>778</v>
      </c>
      <c r="C8" s="365">
        <v>3.377014966786628</v>
      </c>
      <c r="D8" s="365">
        <v>3.5185195447066517</v>
      </c>
      <c r="E8" s="365">
        <v>2.3951237507912961</v>
      </c>
      <c r="F8" s="365">
        <v>2.3577913171635103</v>
      </c>
      <c r="G8" s="365">
        <v>2.7748957515456634</v>
      </c>
      <c r="H8" s="365">
        <v>2.8503223823537489</v>
      </c>
      <c r="I8" s="365">
        <v>3.0190122377291257</v>
      </c>
      <c r="J8" s="365">
        <v>2.6244725618049984</v>
      </c>
      <c r="K8" s="365">
        <v>3.0462500203302474</v>
      </c>
      <c r="L8" s="365">
        <v>3.0069015807411144</v>
      </c>
      <c r="M8" s="365">
        <v>3.2394766793921281</v>
      </c>
      <c r="N8" s="365">
        <v>2.8495785786234844</v>
      </c>
      <c r="O8" s="365">
        <v>4.3138429619767251</v>
      </c>
      <c r="P8" s="365">
        <v>4.4093210256634876</v>
      </c>
      <c r="Q8" s="365">
        <v>3.0941874624798187</v>
      </c>
      <c r="R8" s="365">
        <v>4.4661923405062423</v>
      </c>
      <c r="S8" s="365">
        <v>3.6811215270113702</v>
      </c>
      <c r="T8" s="365">
        <v>4.1850681128138305</v>
      </c>
      <c r="U8" s="153">
        <v>4.3153704139744038</v>
      </c>
      <c r="V8" s="153">
        <v>4.4488148842761799</v>
      </c>
      <c r="W8" s="153">
        <v>3.7437233289584722</v>
      </c>
      <c r="X8" s="153">
        <v>2.7499461111796295</v>
      </c>
      <c r="Y8" s="153">
        <v>6.9282398503530827</v>
      </c>
      <c r="Z8" s="153">
        <v>8.7920631560132083</v>
      </c>
      <c r="AA8" s="153">
        <v>13.401186455896664</v>
      </c>
      <c r="AB8" s="153">
        <v>4.6981833625978462</v>
      </c>
      <c r="AC8" s="153">
        <v>8.0312654025172243</v>
      </c>
      <c r="AD8" s="153">
        <v>8.485326458443291</v>
      </c>
      <c r="AE8" s="153">
        <v>7.926238869990228</v>
      </c>
      <c r="AF8" s="153">
        <v>10.064979168422807</v>
      </c>
      <c r="AG8" s="153">
        <v>10.83139342036533</v>
      </c>
      <c r="AH8" s="153">
        <v>8.340567590658658</v>
      </c>
      <c r="AI8" s="153">
        <v>10.432717360534697</v>
      </c>
      <c r="AJ8" s="153">
        <v>10.441995172301244</v>
      </c>
      <c r="AK8" s="153">
        <v>9.9232746856327125</v>
      </c>
      <c r="AL8" s="153">
        <v>7.4774220127367963</v>
      </c>
      <c r="AM8" s="361">
        <v>11.867636467212145</v>
      </c>
      <c r="AN8" s="361">
        <v>13.102260615229953</v>
      </c>
      <c r="AO8" s="153">
        <v>16.745525399444357</v>
      </c>
      <c r="AP8" s="153">
        <v>15.548688924431881</v>
      </c>
      <c r="AQ8" s="444">
        <v>196.4395742527243</v>
      </c>
      <c r="AR8" s="444">
        <v>200.25191659374801</v>
      </c>
      <c r="AS8" s="444">
        <v>206.66193179945901</v>
      </c>
      <c r="AT8" s="444">
        <v>193.52618750712585</v>
      </c>
      <c r="AU8" s="444">
        <v>210.697583408453</v>
      </c>
      <c r="AV8" s="154"/>
      <c r="AW8" s="153">
        <f t="shared" si="43"/>
        <v>12.142206859086974</v>
      </c>
      <c r="AX8" s="153">
        <f t="shared" si="44"/>
        <v>16.283543790626275</v>
      </c>
      <c r="AY8" s="153">
        <f t="shared" si="45"/>
        <v>16.630374938075782</v>
      </c>
      <c r="AZ8" s="153">
        <f t="shared" si="46"/>
        <v>22.213972446504393</v>
      </c>
      <c r="BA8" s="153">
        <f t="shared" si="47"/>
        <v>34.615961679455026</v>
      </c>
      <c r="BB8" s="153">
        <f t="shared" si="48"/>
        <v>37.163179049437019</v>
      </c>
      <c r="BC8" s="153">
        <f t="shared" si="49"/>
        <v>38.275409231205451</v>
      </c>
      <c r="BD8" s="153">
        <f t="shared" si="50"/>
        <v>57.264111406318335</v>
      </c>
      <c r="BE8" s="153">
        <v>796.87961015305723</v>
      </c>
    </row>
    <row r="9" spans="1:57" ht="16.5" customHeight="1">
      <c r="A9" s="418"/>
      <c r="B9" s="433" t="s">
        <v>779</v>
      </c>
      <c r="C9" s="365">
        <v>0</v>
      </c>
      <c r="D9" s="155">
        <v>0</v>
      </c>
      <c r="E9" s="155">
        <v>0</v>
      </c>
      <c r="F9" s="155">
        <v>0</v>
      </c>
      <c r="G9" s="155">
        <v>0</v>
      </c>
      <c r="H9" s="155">
        <v>0</v>
      </c>
      <c r="I9" s="155">
        <v>0</v>
      </c>
      <c r="J9" s="155">
        <v>0</v>
      </c>
      <c r="K9" s="155">
        <v>0</v>
      </c>
      <c r="L9" s="155">
        <v>0</v>
      </c>
      <c r="M9" s="155">
        <v>0</v>
      </c>
      <c r="N9" s="155">
        <v>0</v>
      </c>
      <c r="O9" s="155">
        <v>0</v>
      </c>
      <c r="P9" s="155">
        <v>0</v>
      </c>
      <c r="Q9" s="155">
        <v>0</v>
      </c>
      <c r="R9" s="155">
        <v>0</v>
      </c>
      <c r="S9" s="155">
        <v>0</v>
      </c>
      <c r="T9" s="155">
        <v>0</v>
      </c>
      <c r="U9" s="153">
        <v>0</v>
      </c>
      <c r="V9" s="153">
        <v>0</v>
      </c>
      <c r="W9" s="153">
        <v>0</v>
      </c>
      <c r="X9" s="153">
        <v>0</v>
      </c>
      <c r="Y9" s="153">
        <v>0</v>
      </c>
      <c r="Z9" s="153">
        <v>0</v>
      </c>
      <c r="AA9" s="153">
        <v>0</v>
      </c>
      <c r="AB9" s="153">
        <v>0</v>
      </c>
      <c r="AC9" s="153">
        <v>0</v>
      </c>
      <c r="AD9" s="153">
        <v>0</v>
      </c>
      <c r="AE9" s="153">
        <v>0</v>
      </c>
      <c r="AF9" s="153">
        <v>0</v>
      </c>
      <c r="AG9" s="153">
        <v>0</v>
      </c>
      <c r="AH9" s="153">
        <v>0</v>
      </c>
      <c r="AI9" s="153">
        <v>0</v>
      </c>
      <c r="AJ9" s="153">
        <v>0</v>
      </c>
      <c r="AK9" s="153">
        <v>0</v>
      </c>
      <c r="AL9" s="153">
        <v>0</v>
      </c>
      <c r="AM9" s="153">
        <v>50.273894612011439</v>
      </c>
      <c r="AN9" s="153">
        <v>60.851661050028717</v>
      </c>
      <c r="AO9" s="153">
        <v>67.846371023886533</v>
      </c>
      <c r="AP9" s="153">
        <v>66.688115596125613</v>
      </c>
      <c r="AQ9" s="444">
        <v>93.865645105948971</v>
      </c>
      <c r="AR9" s="444">
        <v>107.06759977056301</v>
      </c>
      <c r="AS9" s="444">
        <v>109.533748230257</v>
      </c>
      <c r="AT9" s="444">
        <v>111.18132941413161</v>
      </c>
      <c r="AU9" s="444">
        <v>80.133771611068894</v>
      </c>
      <c r="AV9" s="154"/>
      <c r="AW9" s="153">
        <f t="shared" si="43"/>
        <v>0</v>
      </c>
      <c r="AX9" s="153">
        <f t="shared" si="44"/>
        <v>0</v>
      </c>
      <c r="AY9" s="153">
        <f t="shared" si="45"/>
        <v>0</v>
      </c>
      <c r="AZ9" s="153">
        <f t="shared" si="46"/>
        <v>0</v>
      </c>
      <c r="BA9" s="153">
        <f t="shared" si="47"/>
        <v>0</v>
      </c>
      <c r="BB9" s="153">
        <f t="shared" si="48"/>
        <v>0</v>
      </c>
      <c r="BC9" s="153">
        <f t="shared" si="49"/>
        <v>0</v>
      </c>
      <c r="BD9" s="153">
        <f t="shared" si="50"/>
        <v>245.6600422820523</v>
      </c>
      <c r="BE9" s="153">
        <v>421.64832252090059</v>
      </c>
    </row>
    <row r="10" spans="1:57" ht="15.75" customHeight="1">
      <c r="B10" s="326" t="s">
        <v>780</v>
      </c>
      <c r="C10" s="427">
        <v>1.4586569175713138</v>
      </c>
      <c r="D10" s="427">
        <v>0.83409216682707088</v>
      </c>
      <c r="E10" s="427">
        <v>0.7498242356721293</v>
      </c>
      <c r="F10" s="427">
        <v>0.98467300785587286</v>
      </c>
      <c r="G10" s="427">
        <v>0.76255976154853466</v>
      </c>
      <c r="H10" s="427">
        <v>0.70779286787635998</v>
      </c>
      <c r="I10" s="427">
        <v>1.1459980954567006</v>
      </c>
      <c r="J10" s="427">
        <v>1.2951269297593122</v>
      </c>
      <c r="K10" s="427">
        <v>1.4119372896843041</v>
      </c>
      <c r="L10" s="427">
        <v>1.3206937708314404</v>
      </c>
      <c r="M10" s="427">
        <v>1.6492767103798922</v>
      </c>
      <c r="N10" s="427">
        <v>1.1654295869335716</v>
      </c>
      <c r="O10" s="427">
        <v>6.5970611059767172</v>
      </c>
      <c r="P10" s="427">
        <v>8.1039756615169196</v>
      </c>
      <c r="Q10" s="427">
        <v>3.8705463367933692</v>
      </c>
      <c r="R10" s="427">
        <v>8.7845585639440955</v>
      </c>
      <c r="S10" s="427">
        <v>7.3236347445329315</v>
      </c>
      <c r="T10" s="427">
        <v>7.4365775867566253</v>
      </c>
      <c r="U10" s="427">
        <v>8.0977281539944954</v>
      </c>
      <c r="V10" s="427">
        <v>9.2179758252648494</v>
      </c>
      <c r="W10" s="427">
        <v>6.9407968750947937</v>
      </c>
      <c r="X10" s="427">
        <v>6.4699289851468036</v>
      </c>
      <c r="Y10" s="427">
        <v>24.06662321710311</v>
      </c>
      <c r="Z10" s="427">
        <v>39.92252931090848</v>
      </c>
      <c r="AA10" s="427">
        <v>43.916881345153058</v>
      </c>
      <c r="AB10" s="427">
        <v>21.720631388877123</v>
      </c>
      <c r="AC10" s="427">
        <v>26.975297177836804</v>
      </c>
      <c r="AD10" s="427">
        <v>27.487913550240798</v>
      </c>
      <c r="AE10" s="427">
        <v>26.206932056515328</v>
      </c>
      <c r="AF10" s="427">
        <v>30.008853465848631</v>
      </c>
      <c r="AG10" s="427">
        <v>28.283710208224235</v>
      </c>
      <c r="AH10" s="427">
        <v>21.169555486615984</v>
      </c>
      <c r="AI10" s="427">
        <v>43.203107151385211</v>
      </c>
      <c r="AJ10" s="427">
        <v>22.667625343646666</v>
      </c>
      <c r="AK10" s="427">
        <v>19.018002177924167</v>
      </c>
      <c r="AL10" s="427">
        <v>5.5074172195213142</v>
      </c>
      <c r="AM10" s="427">
        <v>17.58470721424306</v>
      </c>
      <c r="AN10" s="427">
        <v>25.936201833160418</v>
      </c>
      <c r="AO10" s="427">
        <v>19.613727651376877</v>
      </c>
      <c r="AP10" s="427">
        <v>30.133449068163699</v>
      </c>
      <c r="AQ10" s="445">
        <v>23.367474347934632</v>
      </c>
      <c r="AR10" s="445">
        <v>20.665226202963098</v>
      </c>
      <c r="AS10" s="445">
        <v>22.399118263921025</v>
      </c>
      <c r="AT10" s="445">
        <v>23.261058550219005</v>
      </c>
      <c r="AU10" s="445">
        <v>15.547304559352799</v>
      </c>
      <c r="AV10" s="154"/>
      <c r="AW10" s="427">
        <f t="shared" ref="AW10" si="55">SUM(K10:N10)</f>
        <v>5.5473373578292087</v>
      </c>
      <c r="AX10" s="427">
        <f t="shared" ref="AX10" si="56">SUM(O10:R10)</f>
        <v>27.356141668231103</v>
      </c>
      <c r="AY10" s="427">
        <f t="shared" ref="AY10" si="57">SUM(S10:V10)</f>
        <v>32.075916310548905</v>
      </c>
      <c r="AZ10" s="427">
        <f t="shared" ref="AZ10" si="58">SUM(W10:Z10)</f>
        <v>77.3998783882532</v>
      </c>
      <c r="BA10" s="428">
        <f t="shared" ref="BA10" si="59">SUM(AA10:AD10)</f>
        <v>120.10072346210779</v>
      </c>
      <c r="BB10" s="428">
        <f t="shared" ref="BB10" si="60">SUM(AE10:AH10)</f>
        <v>105.66905121720418</v>
      </c>
      <c r="BC10" s="428">
        <f t="shared" ref="BC10" si="61">SUM(AI10:AL10)</f>
        <v>90.396151892477363</v>
      </c>
      <c r="BD10" s="428">
        <f t="shared" ref="BD10" si="62">SUM(AM10:AP10)</f>
        <v>93.268085766944054</v>
      </c>
      <c r="BE10" s="428">
        <v>89.69287736503702</v>
      </c>
    </row>
    <row r="11" spans="1:57" ht="4.5" customHeight="1">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446"/>
      <c r="AR11" s="446"/>
      <c r="AS11" s="446"/>
      <c r="AT11" s="447"/>
      <c r="AU11" s="447"/>
      <c r="AV11" s="154"/>
      <c r="AW11" s="156"/>
      <c r="AX11" s="156"/>
      <c r="AY11" s="156"/>
      <c r="AZ11" s="156"/>
      <c r="BA11" s="156"/>
      <c r="BB11" s="156"/>
      <c r="BC11" s="156"/>
      <c r="BD11" s="156"/>
      <c r="BE11" s="156"/>
    </row>
    <row r="12" spans="1:57" ht="15.75" customHeight="1">
      <c r="B12" s="327" t="str">
        <f>Macro!D82</f>
        <v>Receita Líquida</v>
      </c>
      <c r="C12" s="157">
        <v>203.36973544999998</v>
      </c>
      <c r="D12" s="157">
        <v>200.99330139</v>
      </c>
      <c r="E12" s="157">
        <v>233.42015178000028</v>
      </c>
      <c r="F12" s="157">
        <v>237.24268710405457</v>
      </c>
      <c r="G12" s="157">
        <v>204.33581749000001</v>
      </c>
      <c r="H12" s="157">
        <v>217.1050303638456</v>
      </c>
      <c r="I12" s="157">
        <v>196.39922681615437</v>
      </c>
      <c r="J12" s="157">
        <v>194.81060233004629</v>
      </c>
      <c r="K12" s="157">
        <v>177.36820065080667</v>
      </c>
      <c r="L12" s="157">
        <v>215.06646075497312</v>
      </c>
      <c r="M12" s="157">
        <v>218.86909588844591</v>
      </c>
      <c r="N12" s="157">
        <v>221.5272662873943</v>
      </c>
      <c r="O12" s="157">
        <v>246.56758068461104</v>
      </c>
      <c r="P12" s="157">
        <v>282.602187462541</v>
      </c>
      <c r="Q12" s="157">
        <v>260.72611409703865</v>
      </c>
      <c r="R12" s="157">
        <v>351.25365076223278</v>
      </c>
      <c r="S12" s="157">
        <v>322.73076258626327</v>
      </c>
      <c r="T12" s="157">
        <v>338.82533046991762</v>
      </c>
      <c r="U12" s="157">
        <v>333.13264200757942</v>
      </c>
      <c r="V12" s="157">
        <v>370.82034208418679</v>
      </c>
      <c r="W12" s="157">
        <v>341.80994848706553</v>
      </c>
      <c r="X12" s="157">
        <v>280.07178155043886</v>
      </c>
      <c r="Y12" s="157">
        <v>453.59167384314992</v>
      </c>
      <c r="Z12" s="157">
        <v>595.31568151267118</v>
      </c>
      <c r="AA12" s="157">
        <v>640.65488266691136</v>
      </c>
      <c r="AB12" s="157">
        <v>599.13337755287387</v>
      </c>
      <c r="AC12" s="157">
        <v>657.28912056349998</v>
      </c>
      <c r="AD12" s="157">
        <v>685.08833513903471</v>
      </c>
      <c r="AE12" s="157">
        <v>704.82163610186115</v>
      </c>
      <c r="AF12" s="157">
        <v>782.59485442279708</v>
      </c>
      <c r="AG12" s="157">
        <v>823.9277055755515</v>
      </c>
      <c r="AH12" s="157">
        <v>746.82653652660508</v>
      </c>
      <c r="AI12" s="157">
        <v>838.7743202888222</v>
      </c>
      <c r="AJ12" s="157">
        <v>919.55212126173296</v>
      </c>
      <c r="AK12" s="157">
        <v>889.06516303880028</v>
      </c>
      <c r="AL12" s="157">
        <v>741.26550952330354</v>
      </c>
      <c r="AM12" s="157">
        <v>841.25329782844494</v>
      </c>
      <c r="AN12" s="157">
        <v>980.27041013889527</v>
      </c>
      <c r="AO12" s="157">
        <v>1036.4928621219369</v>
      </c>
      <c r="AP12" s="157">
        <v>1107.7591249475001</v>
      </c>
      <c r="AQ12" s="448">
        <v>1331.7181766234378</v>
      </c>
      <c r="AR12" s="448">
        <f>AR3+AR6+AR7+AR10</f>
        <v>1360.1403626180681</v>
      </c>
      <c r="AS12" s="448">
        <v>1414.0669778242018</v>
      </c>
      <c r="AT12" s="448">
        <v>1384.9528386998099</v>
      </c>
      <c r="AU12" s="448">
        <v>1250.16371784271</v>
      </c>
      <c r="AV12" s="154"/>
      <c r="AW12" s="157">
        <v>832.83102358162</v>
      </c>
      <c r="AX12" s="157">
        <v>1141.1495330064236</v>
      </c>
      <c r="AY12" s="157">
        <v>1365.5090771479472</v>
      </c>
      <c r="AZ12" s="157">
        <v>1670.7890853933254</v>
      </c>
      <c r="BA12" s="157">
        <v>2582.16571592232</v>
      </c>
      <c r="BB12" s="157">
        <v>3058.1707326268152</v>
      </c>
      <c r="BC12" s="157">
        <v>3388.6571141126587</v>
      </c>
      <c r="BD12" s="157">
        <v>3965.7756950367775</v>
      </c>
      <c r="BE12" s="157">
        <v>5490.8783557655179</v>
      </c>
    </row>
    <row r="13" spans="1:57" ht="15.75" customHeight="1">
      <c r="B13" s="328" t="str">
        <f>Macro!D83</f>
        <v>Valores em R$ milhões</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318"/>
      <c r="AJ13" s="318"/>
      <c r="AK13" s="318"/>
      <c r="AL13" s="318"/>
      <c r="AM13" s="154"/>
      <c r="AN13" s="154"/>
      <c r="AO13" s="154"/>
      <c r="AP13" s="154"/>
      <c r="AQ13" s="429"/>
      <c r="AR13" s="430"/>
      <c r="AS13" s="429"/>
      <c r="AT13" s="429"/>
      <c r="AU13" s="429"/>
      <c r="AV13" s="154"/>
      <c r="AW13" s="366"/>
      <c r="AX13" s="366"/>
      <c r="AY13" s="366"/>
      <c r="AZ13" s="366"/>
      <c r="BA13" s="366"/>
      <c r="BB13" s="366"/>
      <c r="BC13" s="366"/>
      <c r="BD13" s="366"/>
      <c r="BE13" s="366"/>
    </row>
    <row r="14" spans="1:57" ht="15.75" customHeight="1">
      <c r="B14" s="159" t="str">
        <f>Macro!H89</f>
        <v>Obs.: Os componentes estão detalhados no final deste relatório. Vale ressaltar que, o histórico de 2024 foi ajustado para refletir a nova abertura de família de produto.</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318"/>
      <c r="AJ14" s="318"/>
      <c r="AK14" s="318"/>
      <c r="AL14" s="318"/>
      <c r="AM14" s="154"/>
      <c r="AN14" s="154"/>
      <c r="AO14" s="154"/>
      <c r="AP14" s="154"/>
      <c r="AQ14" s="154"/>
      <c r="AR14" s="154"/>
      <c r="AS14" s="154"/>
      <c r="AT14" s="154"/>
      <c r="AU14" s="154"/>
      <c r="AV14" s="154"/>
      <c r="AW14" s="154"/>
      <c r="AX14" s="154"/>
      <c r="AY14" s="154"/>
      <c r="AZ14" s="154"/>
      <c r="BA14" s="154"/>
      <c r="BB14" s="154"/>
      <c r="BC14" s="154"/>
      <c r="BD14" s="154"/>
    </row>
    <row r="15" spans="1:57">
      <c r="B15" s="159" t="str">
        <f>Macro!D117</f>
        <v>*O volume e a receita de vendas de materiais de fricção e componentes para sistema de freio sofreram alteração no total divulgado em 2024 e 2025, devido a ajustes na contabilização de peças.</v>
      </c>
      <c r="AL15" s="319"/>
    </row>
    <row r="16" spans="1:57">
      <c r="B16" s="159" t="str">
        <f>Macro!D118</f>
        <v>**A Dacomsa passa a integrar os resultados a partir do dia 14 de janeiro de 2025, data da conclusão da aquisição. Para mais informações, acesse o comunicado ao mercado divulgado na referida data.</v>
      </c>
      <c r="AL16" s="319"/>
    </row>
    <row r="17" spans="2:54">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row>
    <row r="18" spans="2:54" ht="25.5" customHeight="1">
      <c r="B18" s="122" t="s">
        <v>543</v>
      </c>
      <c r="C18" s="122" t="s">
        <v>539</v>
      </c>
      <c r="D18" s="122" t="s">
        <v>540</v>
      </c>
      <c r="E18" s="122" t="s">
        <v>544</v>
      </c>
      <c r="F18" s="122" t="s">
        <v>545</v>
      </c>
      <c r="G18" s="122" t="s">
        <v>546</v>
      </c>
      <c r="H18" s="122" t="s">
        <v>547</v>
      </c>
      <c r="I18" s="122" t="s">
        <v>548</v>
      </c>
      <c r="J18" s="122" t="s">
        <v>549</v>
      </c>
      <c r="K18" s="122" t="s">
        <v>550</v>
      </c>
      <c r="L18" s="122" t="s">
        <v>551</v>
      </c>
      <c r="M18" s="122" t="s">
        <v>552</v>
      </c>
      <c r="N18" s="122" t="s">
        <v>553</v>
      </c>
      <c r="O18" s="122" t="s">
        <v>554</v>
      </c>
      <c r="P18" s="122" t="s">
        <v>555</v>
      </c>
      <c r="Q18" s="122" t="s">
        <v>556</v>
      </c>
      <c r="R18" s="122" t="s">
        <v>557</v>
      </c>
      <c r="S18" s="122" t="s">
        <v>558</v>
      </c>
      <c r="T18" s="122" t="s">
        <v>559</v>
      </c>
      <c r="U18" s="122" t="s">
        <v>560</v>
      </c>
      <c r="V18" s="122" t="s">
        <v>561</v>
      </c>
      <c r="W18" s="122" t="s">
        <v>562</v>
      </c>
      <c r="X18" s="122" t="s">
        <v>563</v>
      </c>
      <c r="Y18" s="122" t="s">
        <v>564</v>
      </c>
      <c r="Z18" s="122" t="s">
        <v>565</v>
      </c>
      <c r="AA18" s="122" t="s">
        <v>566</v>
      </c>
      <c r="AB18" s="122" t="s">
        <v>567</v>
      </c>
      <c r="AC18" s="122" t="s">
        <v>568</v>
      </c>
      <c r="AD18" s="122" t="s">
        <v>569</v>
      </c>
      <c r="AE18" s="122" t="s">
        <v>570</v>
      </c>
      <c r="AF18" s="122" t="s">
        <v>571</v>
      </c>
      <c r="AG18" s="122" t="s">
        <v>572</v>
      </c>
      <c r="AH18" s="122" t="s">
        <v>573</v>
      </c>
      <c r="AI18" s="122" t="s">
        <v>574</v>
      </c>
      <c r="AJ18" s="122" t="s">
        <v>575</v>
      </c>
      <c r="AK18" s="122" t="s">
        <v>7</v>
      </c>
      <c r="AL18" s="122" t="s">
        <v>8</v>
      </c>
      <c r="AM18" s="122" t="s">
        <v>9</v>
      </c>
      <c r="AN18" s="122" t="s">
        <v>10</v>
      </c>
      <c r="AO18" s="122" t="s">
        <v>11</v>
      </c>
      <c r="AP18" s="122" t="s">
        <v>12</v>
      </c>
      <c r="AQ18" s="122" t="s">
        <v>13</v>
      </c>
      <c r="AR18" s="122" t="s">
        <v>14</v>
      </c>
      <c r="AS18" s="122" t="s">
        <v>15</v>
      </c>
      <c r="AT18" s="122" t="s">
        <v>16</v>
      </c>
      <c r="AU18" s="122" t="s">
        <v>756</v>
      </c>
    </row>
    <row r="19" spans="2:54" ht="15.75" customHeight="1">
      <c r="B19" s="325" t="s">
        <v>576</v>
      </c>
      <c r="C19" s="454">
        <f>IFERROR(C4/'Volumes de venda'!C4,0)</f>
        <v>8.9566940230472749</v>
      </c>
      <c r="D19" s="454">
        <f>IFERROR(D4/'Volumes de venda'!D4,0)</f>
        <v>8.8556118112415909</v>
      </c>
      <c r="E19" s="454">
        <f>IFERROR(E4/'Volumes de venda'!E4,0)</f>
        <v>10.010482126752658</v>
      </c>
      <c r="F19" s="454">
        <f>IFERROR(F4/'Volumes de venda'!F4,0)</f>
        <v>11.045498140581845</v>
      </c>
      <c r="G19" s="454">
        <f>IFERROR(G4/'Volumes de venda'!G4,0)</f>
        <v>9.1661148977604654</v>
      </c>
      <c r="H19" s="454">
        <f>IFERROR(H4/'Volumes de venda'!H4,0)</f>
        <v>9.7413089442887362</v>
      </c>
      <c r="I19" s="454">
        <f>IFERROR(I4/'Volumes de venda'!I4,0)</f>
        <v>8.9414431103021421</v>
      </c>
      <c r="J19" s="454">
        <f>IFERROR(J4/'Volumes de venda'!J4,0)</f>
        <v>9.2311804828054598</v>
      </c>
      <c r="K19" s="454">
        <f>IFERROR(K4/'Volumes de venda'!K4,0)</f>
        <v>7.7761612542231546</v>
      </c>
      <c r="L19" s="454">
        <f>IFERROR(L4/'Volumes de venda'!L4,0)</f>
        <v>8.5671705341252515</v>
      </c>
      <c r="M19" s="454">
        <f>IFERROR(M4/'Volumes de venda'!M4,0)</f>
        <v>8.7003411702107236</v>
      </c>
      <c r="N19" s="454">
        <f>IFERROR(N4/'Volumes de venda'!N4,0)</f>
        <v>9.1315220105724482</v>
      </c>
      <c r="O19" s="454">
        <f>IFERROR(O4/'Volumes de venda'!O4,0)</f>
        <v>8.4684034262650769</v>
      </c>
      <c r="P19" s="454">
        <f>IFERROR(P4/'Volumes de venda'!P4,0)</f>
        <v>8.9521928253175744</v>
      </c>
      <c r="Q19" s="454">
        <f>IFERROR(Q4/'Volumes de venda'!Q4,0)</f>
        <v>8.6907537314345902</v>
      </c>
      <c r="R19" s="454">
        <f>IFERROR(R4/'Volumes de venda'!R4,0)</f>
        <v>10.076738465120419</v>
      </c>
      <c r="S19" s="454">
        <f>IFERROR(S4/'Volumes de venda'!S4,0)</f>
        <v>8.7374878540837884</v>
      </c>
      <c r="T19" s="454">
        <f>IFERROR(T4/'Volumes de venda'!T4,0)</f>
        <v>10.731904357400932</v>
      </c>
      <c r="U19" s="454">
        <f>IFERROR(U4/'Volumes de venda'!U4,0)</f>
        <v>9.612893310092451</v>
      </c>
      <c r="V19" s="454">
        <f>IFERROR(V4/'Volumes de venda'!V4,0)</f>
        <v>10.253635076415261</v>
      </c>
      <c r="W19" s="454">
        <f>IFERROR(W4/'Volumes de venda'!W4,0)</f>
        <v>10.859671473510573</v>
      </c>
      <c r="X19" s="454">
        <f>IFERROR(X4/'Volumes de venda'!X4,0)</f>
        <v>11.39198126848339</v>
      </c>
      <c r="Y19" s="454">
        <f>IFERROR(Y4/'Volumes de venda'!Y4,0)</f>
        <v>10.636364130632135</v>
      </c>
      <c r="Z19" s="454">
        <f>IFERROR(Z4/'Volumes de venda'!Z4,0)</f>
        <v>11.634353222953365</v>
      </c>
      <c r="AA19" s="454">
        <f>IFERROR(AA4/'Volumes de venda'!AA4,0)</f>
        <v>11.538921371526271</v>
      </c>
      <c r="AB19" s="454">
        <f>IFERROR(AB4/'Volumes de venda'!AB4,0)</f>
        <v>12.534288940400071</v>
      </c>
      <c r="AC19" s="454">
        <f>IFERROR(AC4/'Volumes de venda'!AC4,0)</f>
        <v>12.202585997853514</v>
      </c>
      <c r="AD19" s="454">
        <f>IFERROR(AD4/'Volumes de venda'!AD4,0)</f>
        <v>13.371548036838282</v>
      </c>
      <c r="AE19" s="454">
        <f>IFERROR(AE4/'Volumes de venda'!AE4,0)</f>
        <v>15.534345218555215</v>
      </c>
      <c r="AF19" s="454">
        <f>IFERROR(AF4/'Volumes de venda'!AF4,0)</f>
        <v>15.140907971285719</v>
      </c>
      <c r="AG19" s="454">
        <f>IFERROR(AG4/'Volumes de venda'!AG4,0)</f>
        <v>16.202141948083582</v>
      </c>
      <c r="AH19" s="454">
        <f>IFERROR(AH4/'Volumes de venda'!AH4,0)</f>
        <v>14.220837939465394</v>
      </c>
      <c r="AI19" s="454">
        <f>IFERROR(AI4/'Volumes de venda'!AI4,0)</f>
        <v>16.029560535290013</v>
      </c>
      <c r="AJ19" s="454">
        <f>IFERROR(AJ4/'Volumes de venda'!AJ4,0)</f>
        <v>16.912125483492723</v>
      </c>
      <c r="AK19" s="454">
        <f>IFERROR(AK4/'Volumes de venda'!AK4,0)</f>
        <v>16.320908494521891</v>
      </c>
      <c r="AL19" s="454">
        <f>IFERROR(AL4/'Volumes de venda'!AL4,0)</f>
        <v>13.274719489483036</v>
      </c>
      <c r="AM19" s="454">
        <f>IFERROR(AM4/'Volumes de venda'!AM4,0)</f>
        <v>16.957002269487198</v>
      </c>
      <c r="AN19" s="454">
        <f>IFERROR(AN4/'Volumes de venda'!AN4,0)</f>
        <v>17.333955340457916</v>
      </c>
      <c r="AO19" s="454">
        <f>IFERROR(AO4/'Volumes de venda'!AO4,0)</f>
        <v>16.660441461753823</v>
      </c>
      <c r="AP19" s="454">
        <f>IFERROR(AP4/'Volumes de venda'!AP4,0)</f>
        <v>17.844152836301543</v>
      </c>
      <c r="AQ19" s="454">
        <v>20.853222029208798</v>
      </c>
      <c r="AR19" s="451">
        <v>19.621560685781308</v>
      </c>
      <c r="AS19" s="451">
        <v>19.177933907806665</v>
      </c>
      <c r="AT19" s="451">
        <v>20.853222029208798</v>
      </c>
      <c r="AU19" s="452">
        <v>20.895128038515686</v>
      </c>
      <c r="BB19" s="442"/>
    </row>
    <row r="20" spans="2:54" ht="15.75" customHeight="1">
      <c r="B20" s="325" t="s">
        <v>577</v>
      </c>
      <c r="C20" s="455">
        <f>IFERROR(C5/'Volumes de venda'!C5,0)</f>
        <v>18.280246849577274</v>
      </c>
      <c r="D20" s="455">
        <f>IFERROR(D5/'Volumes de venda'!D5,0)</f>
        <v>18.884962707422403</v>
      </c>
      <c r="E20" s="455">
        <f>IFERROR(E5/'Volumes de venda'!E5,0)</f>
        <v>20.559858432412444</v>
      </c>
      <c r="F20" s="455">
        <f>IFERROR(F5/'Volumes de venda'!F5,0)</f>
        <v>20.772316992118416</v>
      </c>
      <c r="G20" s="455">
        <f>IFERROR(G5/'Volumes de venda'!G5,0)</f>
        <v>20.031154015878972</v>
      </c>
      <c r="H20" s="455">
        <f>IFERROR(H5/'Volumes de venda'!H5,0)</f>
        <v>18.71194394581466</v>
      </c>
      <c r="I20" s="455">
        <f>IFERROR(I5/'Volumes de venda'!I5,0)</f>
        <v>20.603599125549984</v>
      </c>
      <c r="J20" s="455">
        <f>IFERROR(J5/'Volumes de venda'!J5,0)</f>
        <v>19.881302513076154</v>
      </c>
      <c r="K20" s="455">
        <f>IFERROR(K5/'Volumes de venda'!K5,0)</f>
        <v>20.930728394900814</v>
      </c>
      <c r="L20" s="455">
        <f>IFERROR(L5/'Volumes de venda'!L5,0)</f>
        <v>21.779585181486006</v>
      </c>
      <c r="M20" s="455">
        <f>IFERROR(M5/'Volumes de venda'!M5,0)</f>
        <v>22.491454351522584</v>
      </c>
      <c r="N20" s="455">
        <f>IFERROR(N5/'Volumes de venda'!N5,0)</f>
        <v>21.453064216147027</v>
      </c>
      <c r="O20" s="455">
        <f>IFERROR(O5/'Volumes de venda'!O5,0)</f>
        <v>26.341567680485518</v>
      </c>
      <c r="P20" s="455">
        <f>IFERROR(P5/'Volumes de venda'!P5,0)</f>
        <v>25.925330313445293</v>
      </c>
      <c r="Q20" s="455">
        <f>IFERROR(Q5/'Volumes de venda'!Q5,0)</f>
        <v>20.320128797686863</v>
      </c>
      <c r="R20" s="455">
        <f>IFERROR(R5/'Volumes de venda'!R5,0)</f>
        <v>34.230837143747664</v>
      </c>
      <c r="S20" s="455">
        <f>IFERROR(S5/'Volumes de venda'!S5,0)</f>
        <v>30.410426049863322</v>
      </c>
      <c r="T20" s="455">
        <f>IFERROR(T5/'Volumes de venda'!T5,0)</f>
        <v>35.291597064822859</v>
      </c>
      <c r="U20" s="455">
        <f>IFERROR(U5/'Volumes de venda'!U5,0)</f>
        <v>35.022195095056837</v>
      </c>
      <c r="V20" s="455">
        <f>IFERROR(V5/'Volumes de venda'!V5,0)</f>
        <v>39.404837777381537</v>
      </c>
      <c r="W20" s="455">
        <f>IFERROR(W5/'Volumes de venda'!W5,0)</f>
        <v>37.997277731648332</v>
      </c>
      <c r="X20" s="455">
        <f>IFERROR(X5/'Volumes de venda'!X5,0)</f>
        <v>36.315310016901712</v>
      </c>
      <c r="Y20" s="455">
        <f>IFERROR(Y5/'Volumes de venda'!Y5,0)</f>
        <v>50.421947652601204</v>
      </c>
      <c r="Z20" s="455">
        <f>IFERROR(Z5/'Volumes de venda'!Z5,0)</f>
        <v>45.541677590734452</v>
      </c>
      <c r="AA20" s="455">
        <f>IFERROR(AA5/'Volumes de venda'!AA5,0)</f>
        <v>50.1131457277666</v>
      </c>
      <c r="AB20" s="455">
        <f>IFERROR(AB5/'Volumes de venda'!AB5,0)</f>
        <v>52.826992456714265</v>
      </c>
      <c r="AC20" s="455">
        <f>IFERROR(AC5/'Volumes de venda'!AC5,0)</f>
        <v>57.944016481860672</v>
      </c>
      <c r="AD20" s="455">
        <f>IFERROR(AD5/'Volumes de venda'!AD5,0)</f>
        <v>73.020931340143136</v>
      </c>
      <c r="AE20" s="455">
        <f>IFERROR(AE5/'Volumes de venda'!AE5,0)</f>
        <v>56.637307782519564</v>
      </c>
      <c r="AF20" s="455">
        <f>IFERROR(AF5/'Volumes de venda'!AF5,0)</f>
        <v>66.512026353437037</v>
      </c>
      <c r="AG20" s="455">
        <f>IFERROR(AG5/'Volumes de venda'!AG5,0)</f>
        <v>78.098720853980012</v>
      </c>
      <c r="AH20" s="455">
        <f>IFERROR(AH5/'Volumes de venda'!AH5,0)</f>
        <v>71.889679298736013</v>
      </c>
      <c r="AI20" s="455">
        <f>IFERROR(AI5/'Volumes de venda'!AI5,0)</f>
        <v>70.05330806878932</v>
      </c>
      <c r="AJ20" s="455">
        <f>IFERROR(AJ5/'Volumes de venda'!AJ5,0)</f>
        <v>75.106979793945186</v>
      </c>
      <c r="AK20" s="455">
        <f>IFERROR(AK5/'Volumes de venda'!AK5,0)</f>
        <v>76.687596669175534</v>
      </c>
      <c r="AL20" s="455">
        <f>IFERROR(AL5/'Volumes de venda'!AL5,0)</f>
        <v>61.565542574741627</v>
      </c>
      <c r="AM20" s="455">
        <f>IFERROR(AM5/'Volumes de venda'!AM5,0)</f>
        <v>68.003993581326824</v>
      </c>
      <c r="AN20" s="455">
        <f>IFERROR(AN5/'Volumes de venda'!AN5,0)</f>
        <v>77.073840634865959</v>
      </c>
      <c r="AO20" s="455">
        <f>IFERROR(AO5/'Volumes de venda'!AO5,0)</f>
        <v>73.29671414632702</v>
      </c>
      <c r="AP20" s="455">
        <f>IFERROR(AP5/'Volumes de venda'!AP5,0)</f>
        <v>77.027775024610463</v>
      </c>
      <c r="AQ20" s="455">
        <v>72.054080008560248</v>
      </c>
      <c r="AR20" s="415">
        <v>78.123785506166527</v>
      </c>
      <c r="AS20" s="415">
        <v>71.506433310774952</v>
      </c>
      <c r="AT20" s="415">
        <v>72.054080008560248</v>
      </c>
      <c r="AU20" s="453">
        <v>78.973274748021964</v>
      </c>
    </row>
    <row r="21" spans="2:54" ht="15.75" customHeight="1">
      <c r="B21" s="325" t="s">
        <v>275</v>
      </c>
      <c r="C21" s="455">
        <f>IFERROR(C6/'Volumes de venda'!C6,0)</f>
        <v>0</v>
      </c>
      <c r="D21" s="455">
        <f>IFERROR(D6/'Volumes de venda'!D6,0)</f>
        <v>0</v>
      </c>
      <c r="E21" s="455">
        <f>IFERROR(E6/'Volumes de venda'!E6,0)</f>
        <v>0</v>
      </c>
      <c r="F21" s="455">
        <f>IFERROR(F6/'Volumes de venda'!F6,0)</f>
        <v>0</v>
      </c>
      <c r="G21" s="455">
        <f>IFERROR(G6/'Volumes de venda'!G6,0)</f>
        <v>0</v>
      </c>
      <c r="H21" s="455">
        <f>IFERROR(H6/'Volumes de venda'!H6,0)</f>
        <v>0</v>
      </c>
      <c r="I21" s="455">
        <f>IFERROR(I6/'Volumes de venda'!I6,0)</f>
        <v>0</v>
      </c>
      <c r="J21" s="455">
        <f>IFERROR(J6/'Volumes de venda'!J6,0)</f>
        <v>0</v>
      </c>
      <c r="K21" s="455">
        <f>IFERROR(K6/'Volumes de venda'!K6,0)</f>
        <v>0</v>
      </c>
      <c r="L21" s="455">
        <f>IFERROR(L6/'Volumes de venda'!L6,0)</f>
        <v>0</v>
      </c>
      <c r="M21" s="455">
        <f>IFERROR(M6/'Volumes de venda'!M6,0)</f>
        <v>0</v>
      </c>
      <c r="N21" s="455">
        <f>IFERROR(N6/'Volumes de venda'!N6,0)</f>
        <v>0</v>
      </c>
      <c r="O21" s="455">
        <f>IFERROR(O6/'Volumes de venda'!O6,0)</f>
        <v>56.852588401911554</v>
      </c>
      <c r="P21" s="455">
        <f>IFERROR(P6/'Volumes de venda'!P6,0)</f>
        <v>60.845024080055467</v>
      </c>
      <c r="Q21" s="455">
        <f>IFERROR(Q6/'Volumes de venda'!Q6,0)</f>
        <v>7.8901185511302891</v>
      </c>
      <c r="R21" s="455">
        <f>IFERROR(R6/'Volumes de venda'!R6,0)</f>
        <v>66.260410113753466</v>
      </c>
      <c r="S21" s="455">
        <f>IFERROR(S6/'Volumes de venda'!S6,0)</f>
        <v>43.133181086868028</v>
      </c>
      <c r="T21" s="455">
        <f>IFERROR(T6/'Volumes de venda'!T6,0)</f>
        <v>56.67442295376447</v>
      </c>
      <c r="U21" s="455">
        <f>IFERROR(U6/'Volumes de venda'!U6,0)</f>
        <v>36.270238086704403</v>
      </c>
      <c r="V21" s="455">
        <f>IFERROR(V6/'Volumes de venda'!V6,0)</f>
        <v>62.744569144665753</v>
      </c>
      <c r="W21" s="455">
        <f>IFERROR(W6/'Volumes de venda'!W6,0)</f>
        <v>61.272689577239703</v>
      </c>
      <c r="X21" s="455">
        <f>IFERROR(X6/'Volumes de venda'!X6,0)</f>
        <v>64.806908557798536</v>
      </c>
      <c r="Y21" s="455">
        <f>IFERROR(Y6/'Volumes de venda'!Y6,0)</f>
        <v>42.795927969198353</v>
      </c>
      <c r="Z21" s="455">
        <f>IFERROR(Z6/'Volumes de venda'!Z6,0)</f>
        <v>35.629919694112523</v>
      </c>
      <c r="AA21" s="455">
        <f>IFERROR(AA6/'Volumes de venda'!AA6,0)</f>
        <v>40.187829133087462</v>
      </c>
      <c r="AB21" s="455">
        <f>IFERROR(AB6/'Volumes de venda'!AB6,0)</f>
        <v>42.704832126721044</v>
      </c>
      <c r="AC21" s="455">
        <f>IFERROR(AC6/'Volumes de venda'!AC6,0)</f>
        <v>44.238230926840508</v>
      </c>
      <c r="AD21" s="455">
        <f>IFERROR(AD6/'Volumes de venda'!AD6,0)</f>
        <v>45.346141155363327</v>
      </c>
      <c r="AE21" s="455">
        <f>IFERROR(AE6/'Volumes de venda'!AE6,0)</f>
        <v>45.764406062040436</v>
      </c>
      <c r="AF21" s="455">
        <f>IFERROR(AF6/'Volumes de venda'!AF6,0)</f>
        <v>50.158883223037314</v>
      </c>
      <c r="AG21" s="455">
        <f>IFERROR(AG6/'Volumes de venda'!AG6,0)</f>
        <v>51.692941266365615</v>
      </c>
      <c r="AH21" s="455">
        <f>IFERROR(AH6/'Volumes de venda'!AH6,0)</f>
        <v>49.908597558951932</v>
      </c>
      <c r="AI21" s="455">
        <f>IFERROR(AI6/'Volumes de venda'!AI6,0)</f>
        <v>50.34675596504465</v>
      </c>
      <c r="AJ21" s="455">
        <f>IFERROR(AJ6/'Volumes de venda'!AJ6,0)</f>
        <v>49.68625599116713</v>
      </c>
      <c r="AK21" s="455">
        <f>IFERROR(AK6/'Volumes de venda'!AK6,0)</f>
        <v>49.253560212366899</v>
      </c>
      <c r="AL21" s="455">
        <f>IFERROR(AL6/'Volumes de venda'!AL6,0)</f>
        <v>45.77237603910924</v>
      </c>
      <c r="AM21" s="455">
        <f>IFERROR(AM6/'Volumes de venda'!AM6,0)</f>
        <v>49.511061319670176</v>
      </c>
      <c r="AN21" s="455">
        <f>IFERROR(AN6/'Volumes de venda'!AN6,0)</f>
        <v>47.379093667150521</v>
      </c>
      <c r="AO21" s="455">
        <f>IFERROR(AO6/'Volumes de venda'!AO6,0)</f>
        <v>51.035533249534993</v>
      </c>
      <c r="AP21" s="455">
        <f>IFERROR(AP6/'Volumes de venda'!AP6,0)</f>
        <v>56.33582823485937</v>
      </c>
      <c r="AQ21" s="455">
        <v>52.085530235528132</v>
      </c>
      <c r="AR21" s="415">
        <v>49.875672850810624</v>
      </c>
      <c r="AS21" s="415">
        <v>49.113996060816973</v>
      </c>
      <c r="AT21" s="415">
        <v>52.085530235528132</v>
      </c>
      <c r="AU21" s="453">
        <v>52.720061309469628</v>
      </c>
    </row>
    <row r="22" spans="2:54" ht="15.75" customHeight="1">
      <c r="B22" s="325" t="s">
        <v>578</v>
      </c>
      <c r="C22" s="455">
        <f>IFERROR(C8/'Volumes de venda'!C8,0)</f>
        <v>0.64657864660730147</v>
      </c>
      <c r="D22" s="455">
        <f>IFERROR(D8/'Volumes de venda'!D8,0)</f>
        <v>0.93089767953027347</v>
      </c>
      <c r="E22" s="455">
        <f>IFERROR(E8/'Volumes de venda'!E8,0)</f>
        <v>0.67337885761241367</v>
      </c>
      <c r="F22" s="455">
        <f>IFERROR(F8/'Volumes de venda'!F8,0)</f>
        <v>0.83288164303571255</v>
      </c>
      <c r="G22" s="455">
        <f>IFERROR(G8/'Volumes de venda'!G8,0)</f>
        <v>0.91864679783967984</v>
      </c>
      <c r="H22" s="455">
        <f>IFERROR(H8/'Volumes de venda'!H8,0)</f>
        <v>0.991322003521664</v>
      </c>
      <c r="I22" s="455">
        <f>IFERROR(I8/'Volumes de venda'!I8,0)</f>
        <v>0.95655024758966334</v>
      </c>
      <c r="J22" s="455">
        <f>IFERROR(J8/'Volumes de venda'!J8,0)</f>
        <v>0.93462824476618678</v>
      </c>
      <c r="K22" s="455">
        <f>IFERROR(K8/'Volumes de venda'!K8,0)</f>
        <v>0.91320444007872448</v>
      </c>
      <c r="L22" s="455">
        <f>IFERROR(L8/'Volumes de venda'!L8,0)</f>
        <v>0.95883341222612062</v>
      </c>
      <c r="M22" s="455">
        <f>IFERROR(M8/'Volumes de venda'!M8,0)</f>
        <v>0.97757540825409961</v>
      </c>
      <c r="N22" s="455">
        <f>IFERROR(N8/'Volumes de venda'!N8,0)</f>
        <v>0.9581207627982623</v>
      </c>
      <c r="O22" s="455">
        <f>IFERROR(O8/'Volumes de venda'!O8,0)</f>
        <v>1.7335106403319611</v>
      </c>
      <c r="P22" s="455">
        <f>IFERROR(P8/'Volumes de venda'!P8,0)</f>
        <v>1.6370738963693272</v>
      </c>
      <c r="Q22" s="455">
        <f>IFERROR(Q8/'Volumes de venda'!Q8,0)</f>
        <v>0.96944353191930321</v>
      </c>
      <c r="R22" s="455">
        <f>IFERROR(R8/'Volumes de venda'!R8,0)</f>
        <v>1.8635807251237677</v>
      </c>
      <c r="S22" s="455">
        <f>IFERROR(S8/'Volumes de venda'!S8,0)</f>
        <v>1.3547386232068046</v>
      </c>
      <c r="T22" s="455">
        <f>IFERROR(T8/'Volumes de venda'!T8,0)</f>
        <v>1.1952730541325161</v>
      </c>
      <c r="U22" s="455">
        <f>IFERROR(U8/'Volumes de venda'!U8,0)</f>
        <v>1.1185679862409554</v>
      </c>
      <c r="V22" s="455">
        <f>IFERROR(V8/'Volumes de venda'!V8,0)</f>
        <v>1.7495650029479881</v>
      </c>
      <c r="W22" s="455">
        <f>IFERROR(W8/'Volumes de venda'!W8,0)</f>
        <v>2.7370840362679267</v>
      </c>
      <c r="X22" s="455">
        <f>IFERROR(X8/'Volumes de venda'!X8,0)</f>
        <v>6.7367286568405582</v>
      </c>
      <c r="Y22" s="455">
        <f>IFERROR(Y8/'Volumes de venda'!Y8,0)</f>
        <v>4.8996007694519017</v>
      </c>
      <c r="Z22" s="455">
        <f>IFERROR(Z8/'Volumes de venda'!Z8,0)</f>
        <v>4.7356078070249419</v>
      </c>
      <c r="AA22" s="455">
        <f>IFERROR(AA8/'Volumes de venda'!AA8,0)</f>
        <v>6.8164490034352179</v>
      </c>
      <c r="AB22" s="455">
        <f>IFERROR(AB8/'Volumes de venda'!AB8,0)</f>
        <v>2.7112182593237604</v>
      </c>
      <c r="AC22" s="455">
        <f>IFERROR(AC8/'Volumes de venda'!AC8,0)</f>
        <v>5.4474998711372251</v>
      </c>
      <c r="AD22" s="455">
        <f>IFERROR(AD8/'Volumes de venda'!AD8,0)</f>
        <v>6.2977940076723193</v>
      </c>
      <c r="AE22" s="455">
        <f>IFERROR(AE8/'Volumes de venda'!AE8,0)</f>
        <v>4.2743405844605649</v>
      </c>
      <c r="AF22" s="455">
        <f>IFERROR(AF8/'Volumes de venda'!AF8,0)</f>
        <v>5.0233320498844645</v>
      </c>
      <c r="AG22" s="455">
        <f>IFERROR(AG8/'Volumes de venda'!AG8,0)</f>
        <v>5.2510893793778912</v>
      </c>
      <c r="AH22" s="455">
        <f>IFERROR(AH8/'Volumes de venda'!AH8,0)</f>
        <v>5.1550505183184416</v>
      </c>
      <c r="AI22" s="455">
        <f>IFERROR(AI8/'Volumes de venda'!AI8,0)</f>
        <v>6.8992472061588321</v>
      </c>
      <c r="AJ22" s="455">
        <f>IFERROR(AJ8/'Volumes de venda'!AJ8,0)</f>
        <v>5.64339741777495</v>
      </c>
      <c r="AK22" s="455">
        <f>IFERROR(AK8/'Volumes de venda'!AK8,0)</f>
        <v>5.3917683595865533</v>
      </c>
      <c r="AL22" s="455">
        <f>IFERROR(AL8/'Volumes de venda'!AL8,0)</f>
        <v>3.5459395487406606</v>
      </c>
      <c r="AM22" s="455">
        <f>IFERROR(AM8/'Volumes de venda'!AM8,0)</f>
        <v>7.5418323534898697</v>
      </c>
      <c r="AN22" s="455">
        <f>IFERROR(AN8/'Volumes de venda'!AN8,0)</f>
        <v>7.7429938676790817</v>
      </c>
      <c r="AO22" s="455">
        <f>IFERROR(AO8/'Volumes de venda'!AO8,0)</f>
        <v>8.1805364541231924</v>
      </c>
      <c r="AP22" s="455">
        <f>IFERROR(AP8/'Volumes de venda'!AP8,0)</f>
        <v>10.983779417954988</v>
      </c>
      <c r="AQ22" s="455">
        <v>35.598638654718918</v>
      </c>
      <c r="AR22" s="415">
        <v>36.669533044975559</v>
      </c>
      <c r="AS22" s="415">
        <v>38.746223197131428</v>
      </c>
      <c r="AT22" s="415">
        <v>39.260652227785585</v>
      </c>
      <c r="AU22" s="453">
        <v>39.639881264956237</v>
      </c>
    </row>
    <row r="23" spans="2:54" ht="15.75" customHeight="1">
      <c r="B23" s="367" t="s">
        <v>278</v>
      </c>
      <c r="C23" s="456">
        <f>IFERROR(C9/'Volumes de venda'!C9,0)</f>
        <v>0</v>
      </c>
      <c r="D23" s="456">
        <f>IFERROR(D9/'Volumes de venda'!D9,0)</f>
        <v>0</v>
      </c>
      <c r="E23" s="456">
        <f>IFERROR(E9/'Volumes de venda'!E9,0)</f>
        <v>0</v>
      </c>
      <c r="F23" s="456">
        <f>IFERROR(F9/'Volumes de venda'!F9,0)</f>
        <v>0</v>
      </c>
      <c r="G23" s="456">
        <f>IFERROR(G9/'Volumes de venda'!G9,0)</f>
        <v>0</v>
      </c>
      <c r="H23" s="456">
        <f>IFERROR(H9/'Volumes de venda'!H9,0)</f>
        <v>0</v>
      </c>
      <c r="I23" s="456">
        <f>IFERROR(I9/'Volumes de venda'!I9,0)</f>
        <v>0</v>
      </c>
      <c r="J23" s="456">
        <f>IFERROR(J9/'Volumes de venda'!J9,0)</f>
        <v>0</v>
      </c>
      <c r="K23" s="456">
        <f>IFERROR(K9/'Volumes de venda'!K9,0)</f>
        <v>0</v>
      </c>
      <c r="L23" s="456">
        <f>IFERROR(L9/'Volumes de venda'!L9,0)</f>
        <v>0</v>
      </c>
      <c r="M23" s="456">
        <f>IFERROR(M9/'Volumes de venda'!M9,0)</f>
        <v>0</v>
      </c>
      <c r="N23" s="456">
        <f>IFERROR(N9/'Volumes de venda'!N9,0)</f>
        <v>0</v>
      </c>
      <c r="O23" s="456">
        <f>IFERROR(O9/'Volumes de venda'!O9,0)</f>
        <v>0</v>
      </c>
      <c r="P23" s="456">
        <f>IFERROR(P9/'Volumes de venda'!P9,0)</f>
        <v>0</v>
      </c>
      <c r="Q23" s="456">
        <f>IFERROR(Q9/'Volumes de venda'!Q9,0)</f>
        <v>0</v>
      </c>
      <c r="R23" s="456">
        <f>IFERROR(R9/'Volumes de venda'!R9,0)</f>
        <v>0</v>
      </c>
      <c r="S23" s="456">
        <f>IFERROR(S9/'Volumes de venda'!S9,0)</f>
        <v>0</v>
      </c>
      <c r="T23" s="456">
        <f>IFERROR(T9/'Volumes de venda'!T9,0)</f>
        <v>0</v>
      </c>
      <c r="U23" s="456">
        <f>IFERROR(U9/'Volumes de venda'!U9,0)</f>
        <v>0</v>
      </c>
      <c r="V23" s="456">
        <f>IFERROR(V9/'Volumes de venda'!V9,0)</f>
        <v>0</v>
      </c>
      <c r="W23" s="456">
        <f>IFERROR(W9/'Volumes de venda'!W9,0)</f>
        <v>0</v>
      </c>
      <c r="X23" s="456">
        <f>IFERROR(X9/'Volumes de venda'!X9,0)</f>
        <v>0</v>
      </c>
      <c r="Y23" s="456">
        <f>IFERROR(Y9/'Volumes de venda'!Y9,0)</f>
        <v>0</v>
      </c>
      <c r="Z23" s="456">
        <f>IFERROR(Z9/'Volumes de venda'!Z9,0)</f>
        <v>0</v>
      </c>
      <c r="AA23" s="456">
        <f>IFERROR(AA9/'Volumes de venda'!AA9,0)</f>
        <v>0</v>
      </c>
      <c r="AB23" s="456">
        <f>IFERROR(AB9/'Volumes de venda'!AB9,0)</f>
        <v>0</v>
      </c>
      <c r="AC23" s="456">
        <f>IFERROR(AC9/'Volumes de venda'!AC9,0)</f>
        <v>0</v>
      </c>
      <c r="AD23" s="456">
        <f>IFERROR(AD9/'Volumes de venda'!AD9,0)</f>
        <v>0</v>
      </c>
      <c r="AE23" s="456">
        <f>IFERROR(AE9/'Volumes de venda'!AE9,0)</f>
        <v>0</v>
      </c>
      <c r="AF23" s="456">
        <f>IFERROR(AF9/'Volumes de venda'!AF9,0)</f>
        <v>0</v>
      </c>
      <c r="AG23" s="456">
        <f>IFERROR(AG9/'Volumes de venda'!AG9,0)</f>
        <v>0</v>
      </c>
      <c r="AH23" s="456">
        <f>IFERROR(AH9/'Volumes de venda'!AH9,0)</f>
        <v>0</v>
      </c>
      <c r="AI23" s="456">
        <f>IFERROR(AI9/'Volumes de venda'!AI9,0)</f>
        <v>0</v>
      </c>
      <c r="AJ23" s="456">
        <f>IFERROR(AJ9/'Volumes de venda'!AJ9,0)</f>
        <v>0</v>
      </c>
      <c r="AK23" s="456">
        <f>IFERROR(AK9/'Volumes de venda'!AK9,0)</f>
        <v>0</v>
      </c>
      <c r="AL23" s="456">
        <f>IFERROR(AL9/'Volumes de venda'!AL9,0)</f>
        <v>0</v>
      </c>
      <c r="AM23" s="456">
        <f>IFERROR(AM9/'Volumes de venda'!AM9,0)</f>
        <v>70.553539762612544</v>
      </c>
      <c r="AN23" s="456">
        <f>IFERROR(AN9/'Volumes de venda'!AN9,0)</f>
        <v>62.003057834006214</v>
      </c>
      <c r="AO23" s="456">
        <f>IFERROR(AO9/'Volumes de venda'!AO9,0)</f>
        <v>63.81664725072396</v>
      </c>
      <c r="AP23" s="456">
        <f>IFERROR(AP9/'Volumes de venda'!AP9,0)</f>
        <v>65.597686310116146</v>
      </c>
      <c r="AQ23" s="456">
        <v>71.954428220505321</v>
      </c>
      <c r="AR23" s="457">
        <v>65.147279701219375</v>
      </c>
      <c r="AS23" s="457">
        <v>65.058242287929147</v>
      </c>
      <c r="AT23" s="457">
        <v>62.796130346950193</v>
      </c>
      <c r="AU23" s="458">
        <v>74.480272078665692</v>
      </c>
    </row>
    <row r="26" spans="2:54">
      <c r="AT26" s="442"/>
    </row>
  </sheetData>
  <sheetProtection formatCells="0" formatColumns="0" formatRows="0" insertColumns="0" insertRows="0" insertHyperlinks="0" deleteColumns="0" deleteRows="0" sort="0" autoFilter="0" pivotTables="0"/>
  <phoneticPr fontId="85" type="noConversion"/>
  <hyperlinks>
    <hyperlink ref="B14" location="'Anex Prod'!A1" display="'Anex Prod'!A1" xr:uid="{00000000-0004-0000-0400-000000000000}"/>
    <hyperlink ref="B14"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W8:BD10 AW4:BD6 AU3 AQ3:AT3 AQ7:AU7 BE3 C3:AP3 C7:AP7" formulaRange="1"/>
    <ignoredError sqref="BA7:BD7 AW7:AZ7" formula="1"/>
    <ignoredError sqref="BE7"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E14"/>
  <sheetViews>
    <sheetView showGridLines="0" zoomScale="85" zoomScaleNormal="85" workbookViewId="0">
      <selection activeCell="BC22" sqref="BC22"/>
    </sheetView>
  </sheetViews>
  <sheetFormatPr defaultColWidth="9.1796875" defaultRowHeight="14.5" outlineLevelCol="1"/>
  <cols>
    <col min="1" max="1" width="3.453125" customWidth="1"/>
    <col min="2" max="2" width="42.1796875" customWidth="1"/>
    <col min="3" max="24" width="7" hidden="1" customWidth="1" outlineLevel="1"/>
    <col min="25" max="41" width="9.1796875" hidden="1" customWidth="1" outlineLevel="1"/>
    <col min="42" max="42" width="9.26953125" hidden="1" customWidth="1" outlineLevel="1"/>
    <col min="43" max="43" width="9.26953125" customWidth="1" collapsed="1"/>
    <col min="44" max="46" width="9.26953125" customWidth="1"/>
    <col min="47" max="47" width="8" customWidth="1"/>
    <col min="48" max="48" width="4.1796875" customWidth="1"/>
    <col min="49" max="52" width="9.1796875" hidden="1" customWidth="1" outlineLevel="1"/>
    <col min="53" max="53" width="9.1796875" collapsed="1"/>
  </cols>
  <sheetData>
    <row r="1" spans="1:57" ht="45" customHeight="1">
      <c r="A1" s="74" t="str">
        <f>Macro!H75</f>
        <v>Volumes de venda</v>
      </c>
      <c r="G1" s="470"/>
      <c r="H1" s="470"/>
      <c r="I1" s="470"/>
      <c r="J1" s="470"/>
      <c r="K1" s="470"/>
      <c r="L1" s="470"/>
      <c r="M1" s="470"/>
      <c r="N1" s="470"/>
      <c r="O1" s="470"/>
      <c r="P1" s="470"/>
      <c r="Q1" s="470"/>
      <c r="R1" s="470"/>
      <c r="S1" s="470"/>
      <c r="T1" s="470"/>
      <c r="U1" s="470"/>
    </row>
    <row r="2" spans="1:57" ht="27.75" customHeight="1">
      <c r="B2" s="122" t="str">
        <f>Macro!H75</f>
        <v>Volumes de venda</v>
      </c>
      <c r="C2" s="122" t="s">
        <v>539</v>
      </c>
      <c r="D2" s="122" t="s">
        <v>540</v>
      </c>
      <c r="E2" s="122" t="str">
        <f>Macro!K4</f>
        <v>3T15</v>
      </c>
      <c r="F2" s="122" t="str">
        <f>Macro!L4</f>
        <v>4T15</v>
      </c>
      <c r="G2" s="122" t="str">
        <f>Macro!M4</f>
        <v>1T16</v>
      </c>
      <c r="H2" s="122" t="str">
        <f>Macro!N4</f>
        <v>2T16</v>
      </c>
      <c r="I2" s="122" t="str">
        <f>Macro!O4</f>
        <v>3T16</v>
      </c>
      <c r="J2" s="122" t="str">
        <f>Macro!P4</f>
        <v>4T16</v>
      </c>
      <c r="K2" s="122" t="str">
        <f>Macro!Q4</f>
        <v>1T17</v>
      </c>
      <c r="L2" s="122" t="str">
        <f>Macro!R4</f>
        <v>2T17</v>
      </c>
      <c r="M2" s="122" t="str">
        <f>Macro!S4</f>
        <v>3T17</v>
      </c>
      <c r="N2" s="122" t="str">
        <f>Macro!T4</f>
        <v>4T17</v>
      </c>
      <c r="O2" s="122" t="str">
        <f>Macro!U4</f>
        <v>1T18</v>
      </c>
      <c r="P2" s="122" t="str">
        <f>Macro!V4</f>
        <v>2T18</v>
      </c>
      <c r="Q2" s="122" t="str">
        <f>Macro!W4</f>
        <v>3T18</v>
      </c>
      <c r="R2" s="122" t="str">
        <f>Macro!X4</f>
        <v>4T18</v>
      </c>
      <c r="S2" s="122" t="str">
        <f>Macro!Y4</f>
        <v>1T19</v>
      </c>
      <c r="T2" s="122" t="str">
        <f>Macro!Z4</f>
        <v>2T19</v>
      </c>
      <c r="U2" s="122" t="str">
        <f>Macro!AA4</f>
        <v>3T19</v>
      </c>
      <c r="V2" s="122" t="str">
        <f>Macro!AB4</f>
        <v>4T19</v>
      </c>
      <c r="W2" s="122" t="str">
        <f>Macro!AC4</f>
        <v>1T20</v>
      </c>
      <c r="X2" s="122" t="str">
        <f>Macro!AD4</f>
        <v>2T20</v>
      </c>
      <c r="Y2" s="122" t="str">
        <f>Macro!AE4</f>
        <v>3T20</v>
      </c>
      <c r="Z2" s="122" t="str">
        <f>Macro!AF4</f>
        <v>4T20</v>
      </c>
      <c r="AA2" s="122" t="str">
        <f>Macro!AG4</f>
        <v>1T21</v>
      </c>
      <c r="AB2" s="122" t="str">
        <f>Macro!AH4</f>
        <v>2T21</v>
      </c>
      <c r="AC2" s="122" t="str">
        <f>Macro!AI4</f>
        <v>3T21</v>
      </c>
      <c r="AD2" s="122" t="str">
        <f>Macro!AJ4</f>
        <v>4T21</v>
      </c>
      <c r="AE2" s="122" t="str">
        <f>Macro!AK4</f>
        <v>1T22</v>
      </c>
      <c r="AF2" s="122" t="str">
        <f>Macro!AL4</f>
        <v>2T22</v>
      </c>
      <c r="AG2" s="122" t="str">
        <f>Macro!AM4</f>
        <v>3T22</v>
      </c>
      <c r="AH2" s="122" t="str">
        <f>Macro!AN4</f>
        <v>4T22</v>
      </c>
      <c r="AI2" s="122" t="str">
        <f>Macro!AO4</f>
        <v>1T23</v>
      </c>
      <c r="AJ2" s="122" t="str">
        <f>Macro!AP4</f>
        <v>2T23</v>
      </c>
      <c r="AK2" s="122" t="str">
        <f>Macro!AQ4</f>
        <v>3T23</v>
      </c>
      <c r="AL2" s="122" t="str">
        <f>Macro!AR4</f>
        <v>4T23</v>
      </c>
      <c r="AM2" s="122" t="str">
        <f>Macro!AS4</f>
        <v>1T24</v>
      </c>
      <c r="AN2" s="122" t="str">
        <f>Macro!AT4</f>
        <v>2T24</v>
      </c>
      <c r="AO2" s="122" t="str">
        <f>Macro!AU4</f>
        <v>3T24</v>
      </c>
      <c r="AP2" s="122" t="str">
        <f>Macro!AV4</f>
        <v>4T24</v>
      </c>
      <c r="AQ2" s="122" t="str">
        <f>Macro!AW4</f>
        <v>1T25</v>
      </c>
      <c r="AR2" s="122" t="str">
        <f>Macro!AX4</f>
        <v>2T25</v>
      </c>
      <c r="AS2" s="122" t="str">
        <f>Macro!AY4</f>
        <v>3T25</v>
      </c>
      <c r="AT2" s="122" t="s">
        <v>16</v>
      </c>
      <c r="AU2" s="122" t="s">
        <v>756</v>
      </c>
      <c r="AW2" s="122">
        <f>Macro!L16</f>
        <v>2017</v>
      </c>
      <c r="AX2" s="122">
        <f>Macro!M16</f>
        <v>2018</v>
      </c>
      <c r="AY2" s="122">
        <f>Macro!N16</f>
        <v>2019</v>
      </c>
      <c r="AZ2" s="122">
        <f>Macro!O16</f>
        <v>2020</v>
      </c>
      <c r="BA2" s="122">
        <f>Macro!P16</f>
        <v>2021</v>
      </c>
      <c r="BB2" s="122">
        <f>Macro!Q16</f>
        <v>2022</v>
      </c>
      <c r="BC2" s="122">
        <f>Macro!R16</f>
        <v>2023</v>
      </c>
      <c r="BD2" s="122">
        <f>Macro!S16</f>
        <v>2024</v>
      </c>
      <c r="BE2" s="122">
        <f>Macro!T16</f>
        <v>2025</v>
      </c>
    </row>
    <row r="3" spans="1:57" ht="21" customHeight="1">
      <c r="A3" s="418"/>
      <c r="B3" s="441" t="s">
        <v>759</v>
      </c>
      <c r="C3" s="440">
        <f>SUM(C4:C5)</f>
        <v>21.446558</v>
      </c>
      <c r="D3" s="440">
        <f t="shared" ref="D3:AU3" si="0">SUM(D4:D5)</f>
        <v>21.413134000000003</v>
      </c>
      <c r="E3" s="440">
        <f t="shared" si="0"/>
        <v>22.250322000000001</v>
      </c>
      <c r="F3" s="440">
        <f t="shared" si="0"/>
        <v>20.519000000000002</v>
      </c>
      <c r="G3" s="440">
        <f t="shared" si="0"/>
        <v>21.165344000000001</v>
      </c>
      <c r="H3" s="440">
        <f t="shared" si="0"/>
        <v>21.162030000000001</v>
      </c>
      <c r="I3" s="440">
        <f t="shared" si="0"/>
        <v>20.490608999999999</v>
      </c>
      <c r="J3" s="440">
        <f t="shared" si="0"/>
        <v>19.645364999999998</v>
      </c>
      <c r="K3" s="440">
        <f t="shared" si="0"/>
        <v>20.914556999999999</v>
      </c>
      <c r="L3" s="440">
        <f t="shared" si="0"/>
        <v>23.342779000000004</v>
      </c>
      <c r="M3" s="440">
        <f t="shared" si="0"/>
        <v>23.303426000000002</v>
      </c>
      <c r="N3" s="440">
        <f t="shared" si="0"/>
        <v>22.620393</v>
      </c>
      <c r="O3" s="440">
        <f t="shared" si="0"/>
        <v>24.299798999999997</v>
      </c>
      <c r="P3" s="440">
        <f t="shared" si="0"/>
        <v>27.096689000000001</v>
      </c>
      <c r="Q3" s="440">
        <f t="shared" si="0"/>
        <v>27.730923000000004</v>
      </c>
      <c r="R3" s="440">
        <f t="shared" si="0"/>
        <v>27.077051000000001</v>
      </c>
      <c r="S3" s="440">
        <f t="shared" si="0"/>
        <v>29.648100000000003</v>
      </c>
      <c r="T3" s="440">
        <f t="shared" si="0"/>
        <v>25.400968000000002</v>
      </c>
      <c r="U3" s="440">
        <f t="shared" si="0"/>
        <v>27.042774370000004</v>
      </c>
      <c r="V3" s="440">
        <f t="shared" si="0"/>
        <v>28.635031000000005</v>
      </c>
      <c r="W3" s="440">
        <f t="shared" si="0"/>
        <v>25.085127</v>
      </c>
      <c r="X3" s="440">
        <f t="shared" si="0"/>
        <v>19.998318171999998</v>
      </c>
      <c r="Y3" s="440">
        <f t="shared" si="0"/>
        <v>27.971115979999997</v>
      </c>
      <c r="Z3" s="440">
        <f t="shared" si="0"/>
        <v>28.843900999999995</v>
      </c>
      <c r="AA3" s="440">
        <f t="shared" si="0"/>
        <v>29.061183</v>
      </c>
      <c r="AB3" s="440">
        <f t="shared" si="0"/>
        <v>26.520575287092885</v>
      </c>
      <c r="AC3" s="440">
        <f t="shared" si="0"/>
        <v>29.609099999999998</v>
      </c>
      <c r="AD3" s="440">
        <f t="shared" si="0"/>
        <v>25.359273199999997</v>
      </c>
      <c r="AE3" s="440">
        <f t="shared" si="0"/>
        <v>25.91962133894247</v>
      </c>
      <c r="AF3" s="440">
        <f t="shared" si="0"/>
        <v>27.722800952633545</v>
      </c>
      <c r="AG3" s="440">
        <f t="shared" si="0"/>
        <v>26.122059000000004</v>
      </c>
      <c r="AH3" s="440">
        <f t="shared" si="0"/>
        <v>27.369311949907349</v>
      </c>
      <c r="AI3" s="440">
        <f t="shared" si="0"/>
        <v>27.041344999</v>
      </c>
      <c r="AJ3" s="440">
        <f t="shared" si="0"/>
        <v>29.147340295999999</v>
      </c>
      <c r="AK3" s="440">
        <f t="shared" si="0"/>
        <v>28.37432365326752</v>
      </c>
      <c r="AL3" s="440">
        <f t="shared" si="0"/>
        <v>29.755853797999997</v>
      </c>
      <c r="AM3" s="440">
        <f t="shared" si="0"/>
        <v>26.900124021830663</v>
      </c>
      <c r="AN3" s="440">
        <f t="shared" si="0"/>
        <v>29.525829782000002</v>
      </c>
      <c r="AO3" s="440">
        <f t="shared" si="0"/>
        <v>30.985306984000001</v>
      </c>
      <c r="AP3" s="440">
        <f t="shared" si="0"/>
        <v>31.060183932000001</v>
      </c>
      <c r="AQ3" s="449">
        <f t="shared" si="0"/>
        <v>30.082541599312663</v>
      </c>
      <c r="AR3" s="449">
        <f t="shared" si="0"/>
        <v>31.081491167999999</v>
      </c>
      <c r="AS3" s="449">
        <f t="shared" si="0"/>
        <v>32.471400054</v>
      </c>
      <c r="AT3" s="449">
        <f>AT4+AT5</f>
        <v>31.765563705000005</v>
      </c>
      <c r="AU3" s="449">
        <f t="shared" si="0"/>
        <v>29.156353620000001</v>
      </c>
      <c r="AV3" s="160"/>
      <c r="AW3" s="440">
        <f>SUM(AW4:AW5)</f>
        <v>90.18115499999999</v>
      </c>
      <c r="AX3" s="440">
        <f t="shared" ref="AX3:BE3" si="1">SUM(AX4:AX5)</f>
        <v>106.20446200000001</v>
      </c>
      <c r="AY3" s="440">
        <f t="shared" si="1"/>
        <v>110.72687337000001</v>
      </c>
      <c r="AZ3" s="440">
        <f t="shared" si="1"/>
        <v>101.89846215199999</v>
      </c>
      <c r="BA3" s="440">
        <f t="shared" si="1"/>
        <v>110.55013148709288</v>
      </c>
      <c r="BB3" s="440">
        <f t="shared" si="1"/>
        <v>107.13379324148337</v>
      </c>
      <c r="BC3" s="440">
        <f t="shared" si="1"/>
        <v>114.31886274626753</v>
      </c>
      <c r="BD3" s="440">
        <f t="shared" si="1"/>
        <v>118.47144471983066</v>
      </c>
      <c r="BE3" s="440">
        <f t="shared" si="1"/>
        <v>125.37554652631249</v>
      </c>
    </row>
    <row r="4" spans="1:57" ht="21" customHeight="1">
      <c r="A4" s="418"/>
      <c r="B4" s="438" t="s">
        <v>783</v>
      </c>
      <c r="C4" s="437">
        <v>20.755426</v>
      </c>
      <c r="D4" s="437">
        <v>20.713758000000002</v>
      </c>
      <c r="E4" s="437">
        <v>21.535706000000001</v>
      </c>
      <c r="F4" s="437">
        <v>19.772852</v>
      </c>
      <c r="G4" s="437">
        <v>20.540000000000003</v>
      </c>
      <c r="H4" s="437">
        <v>20.337</v>
      </c>
      <c r="I4" s="437">
        <v>19.717286999999999</v>
      </c>
      <c r="J4" s="437">
        <v>18.749497999999999</v>
      </c>
      <c r="K4" s="437">
        <v>20.133455999999999</v>
      </c>
      <c r="L4" s="437">
        <v>22.528598000000002</v>
      </c>
      <c r="M4" s="437">
        <v>22.488946000000002</v>
      </c>
      <c r="N4" s="437">
        <v>21.73141</v>
      </c>
      <c r="O4" s="437">
        <v>23.493412999999997</v>
      </c>
      <c r="P4" s="437">
        <v>26.248444000000003</v>
      </c>
      <c r="Q4" s="437">
        <v>26.740982000000002</v>
      </c>
      <c r="R4" s="437">
        <v>24.911169000000001</v>
      </c>
      <c r="S4" s="437">
        <v>27.645137000000002</v>
      </c>
      <c r="T4" s="437">
        <v>23.575283000000002</v>
      </c>
      <c r="U4" s="437">
        <v>24.916547370000004</v>
      </c>
      <c r="V4" s="437">
        <v>26.705814000000004</v>
      </c>
      <c r="W4" s="437">
        <v>23.257736000000001</v>
      </c>
      <c r="X4" s="437">
        <v>18.527682171999999</v>
      </c>
      <c r="Y4" s="437">
        <v>26.147863999999998</v>
      </c>
      <c r="Z4" s="437">
        <v>26.796847999999997</v>
      </c>
      <c r="AA4" s="437">
        <v>26.843188999999999</v>
      </c>
      <c r="AB4" s="437">
        <v>24.305719000000003</v>
      </c>
      <c r="AC4" s="437">
        <v>27.486963999999997</v>
      </c>
      <c r="AD4" s="437">
        <v>23.417139199999998</v>
      </c>
      <c r="AE4" s="437">
        <v>23.822173167329201</v>
      </c>
      <c r="AF4" s="437">
        <v>25.507067009819039</v>
      </c>
      <c r="AG4" s="437">
        <v>23.980729000000004</v>
      </c>
      <c r="AH4" s="437">
        <v>25.169176156000002</v>
      </c>
      <c r="AI4" s="437">
        <v>24.889877998999999</v>
      </c>
      <c r="AJ4" s="437">
        <v>26.539541295999999</v>
      </c>
      <c r="AK4" s="437">
        <v>26.078615653267519</v>
      </c>
      <c r="AL4" s="437">
        <v>27.264722799999998</v>
      </c>
      <c r="AM4" s="437">
        <v>24.737635599999997</v>
      </c>
      <c r="AN4" s="437">
        <v>27.171469782000003</v>
      </c>
      <c r="AO4" s="437">
        <v>28.133310984000001</v>
      </c>
      <c r="AP4" s="437">
        <v>28.384349931999999</v>
      </c>
      <c r="AQ4" s="153">
        <v>27.271570498481214</v>
      </c>
      <c r="AR4" s="153">
        <v>28.301863468000001</v>
      </c>
      <c r="AS4" s="153">
        <v>29.393932054</v>
      </c>
      <c r="AT4" s="153">
        <v>28.766367705000004</v>
      </c>
      <c r="AU4" s="153">
        <v>26.58536762</v>
      </c>
      <c r="AV4" s="436"/>
      <c r="AW4" s="160">
        <f>SUM(K4:N4)</f>
        <v>86.882409999999993</v>
      </c>
      <c r="AX4" s="160">
        <f>SUM(O4:R4)</f>
        <v>101.394008</v>
      </c>
      <c r="AY4" s="160">
        <f>SUM(S4:V4)</f>
        <v>102.84278137000001</v>
      </c>
      <c r="AZ4" s="160">
        <f>SUM(W4:Z4)</f>
        <v>94.730130171999988</v>
      </c>
      <c r="BA4" s="160">
        <f>SUM(AA4:AD4)</f>
        <v>102.0530112</v>
      </c>
      <c r="BB4" s="160">
        <f>SUM(AE4:AH4)</f>
        <v>98.479145333148253</v>
      </c>
      <c r="BC4" s="160">
        <f>SUM(AI4:AL4)</f>
        <v>104.77275774826752</v>
      </c>
      <c r="BD4" s="160">
        <f>SUM(AM4:AP4)</f>
        <v>108.42676629799999</v>
      </c>
      <c r="BE4" s="160">
        <v>113.755433725481</v>
      </c>
    </row>
    <row r="5" spans="1:57" ht="21" customHeight="1">
      <c r="A5" s="418"/>
      <c r="B5" s="439" t="s">
        <v>784</v>
      </c>
      <c r="C5" s="437">
        <v>0.69113199999999997</v>
      </c>
      <c r="D5" s="437">
        <v>0.699376</v>
      </c>
      <c r="E5" s="437">
        <v>0.71461600000000003</v>
      </c>
      <c r="F5" s="437">
        <v>0.74614800000000003</v>
      </c>
      <c r="G5" s="437">
        <v>0.62534400000000001</v>
      </c>
      <c r="H5" s="437">
        <v>0.82503000000000004</v>
      </c>
      <c r="I5" s="437">
        <v>0.77332199999999995</v>
      </c>
      <c r="J5" s="437">
        <v>0.89586699999999997</v>
      </c>
      <c r="K5" s="437">
        <v>0.78110100000000005</v>
      </c>
      <c r="L5" s="437">
        <v>0.81418100000000004</v>
      </c>
      <c r="M5" s="437">
        <v>0.81447999999999998</v>
      </c>
      <c r="N5" s="437">
        <v>0.88898299999999997</v>
      </c>
      <c r="O5" s="437">
        <v>0.80638599999999994</v>
      </c>
      <c r="P5" s="437">
        <v>0.84824499999999992</v>
      </c>
      <c r="Q5" s="437">
        <v>0.98994099999999996</v>
      </c>
      <c r="R5" s="437">
        <v>2.1658819999999999</v>
      </c>
      <c r="S5" s="437">
        <v>2.0029629999999998</v>
      </c>
      <c r="T5" s="437">
        <v>1.825685</v>
      </c>
      <c r="U5" s="437">
        <v>2.1262270000000001</v>
      </c>
      <c r="V5" s="437">
        <v>1.929217</v>
      </c>
      <c r="W5" s="437">
        <v>1.827391</v>
      </c>
      <c r="X5" s="437">
        <v>1.4706360000000001</v>
      </c>
      <c r="Y5" s="437">
        <v>1.82325198</v>
      </c>
      <c r="Z5" s="437">
        <v>2.047053</v>
      </c>
      <c r="AA5" s="437">
        <v>2.217994</v>
      </c>
      <c r="AB5" s="437">
        <v>2.214856287092883</v>
      </c>
      <c r="AC5" s="437">
        <v>2.1221359999999998</v>
      </c>
      <c r="AD5" s="437">
        <v>1.942134</v>
      </c>
      <c r="AE5" s="437">
        <v>2.0974481716132685</v>
      </c>
      <c r="AF5" s="437">
        <v>2.2157339428145062</v>
      </c>
      <c r="AG5" s="437">
        <v>2.14133</v>
      </c>
      <c r="AH5" s="437">
        <v>2.2001357939073469</v>
      </c>
      <c r="AI5" s="437">
        <v>2.1514669999999998</v>
      </c>
      <c r="AJ5" s="437">
        <v>2.607799</v>
      </c>
      <c r="AK5" s="437">
        <v>2.2957079999999999</v>
      </c>
      <c r="AL5" s="437">
        <v>2.491130998</v>
      </c>
      <c r="AM5" s="437">
        <v>2.1624884218306661</v>
      </c>
      <c r="AN5" s="437">
        <v>2.3543599999999998</v>
      </c>
      <c r="AO5" s="437">
        <v>2.8519960000000002</v>
      </c>
      <c r="AP5" s="437">
        <v>2.675834</v>
      </c>
      <c r="AQ5" s="153">
        <v>2.8109711008314502</v>
      </c>
      <c r="AR5" s="153">
        <v>2.7796276999999998</v>
      </c>
      <c r="AS5" s="153">
        <v>3.0774680000000001</v>
      </c>
      <c r="AT5" s="153">
        <v>2.999196</v>
      </c>
      <c r="AU5" s="153">
        <v>2.570986</v>
      </c>
      <c r="AV5" s="153"/>
      <c r="AW5" s="153">
        <f t="shared" ref="AW5:AW9" si="2">SUM(K5:N5)</f>
        <v>3.2987450000000003</v>
      </c>
      <c r="AX5" s="153">
        <f t="shared" ref="AX5:AX9" si="3">SUM(O5:R5)</f>
        <v>4.810454</v>
      </c>
      <c r="AY5" s="153">
        <f t="shared" ref="AY5:AY9" si="4">SUM(S5:V5)</f>
        <v>7.884091999999999</v>
      </c>
      <c r="AZ5" s="153">
        <f t="shared" ref="AZ5:AZ9" si="5">SUM(W5:Z5)</f>
        <v>7.1683319800000005</v>
      </c>
      <c r="BA5" s="153">
        <f t="shared" ref="BA5:BA9" si="6">SUM(AA5:AD5)</f>
        <v>8.4971202870928817</v>
      </c>
      <c r="BB5" s="153">
        <f t="shared" ref="BB5:BB9" si="7">SUM(AE5:AH5)</f>
        <v>8.6546479083351215</v>
      </c>
      <c r="BC5" s="153">
        <f t="shared" ref="BC5:BC9" si="8">SUM(AI5:AL5)</f>
        <v>9.5461049980000006</v>
      </c>
      <c r="BD5" s="153">
        <f t="shared" ref="BD5:BD9" si="9">SUM(AM5:AP5)</f>
        <v>10.044678421830666</v>
      </c>
      <c r="BE5" s="153">
        <v>11.6201128008315</v>
      </c>
    </row>
    <row r="6" spans="1:57" ht="21" customHeight="1">
      <c r="B6" s="416" t="s">
        <v>785</v>
      </c>
      <c r="C6" s="427">
        <v>0</v>
      </c>
      <c r="D6" s="427">
        <v>0</v>
      </c>
      <c r="E6" s="427">
        <v>0</v>
      </c>
      <c r="F6" s="427">
        <v>0</v>
      </c>
      <c r="G6" s="427">
        <v>0</v>
      </c>
      <c r="H6" s="427">
        <v>0</v>
      </c>
      <c r="I6" s="427">
        <v>0</v>
      </c>
      <c r="J6" s="427">
        <v>0</v>
      </c>
      <c r="K6" s="427">
        <v>0</v>
      </c>
      <c r="L6" s="427">
        <v>0</v>
      </c>
      <c r="M6" s="427">
        <v>0</v>
      </c>
      <c r="N6" s="427">
        <v>0</v>
      </c>
      <c r="O6" s="427">
        <v>0.27199299999999998</v>
      </c>
      <c r="P6" s="427">
        <v>0.21557599999999999</v>
      </c>
      <c r="Q6" s="427">
        <v>0.15796499999999999</v>
      </c>
      <c r="R6" s="427">
        <v>0.193775</v>
      </c>
      <c r="S6" s="427">
        <v>0.21482299999999999</v>
      </c>
      <c r="T6" s="427">
        <v>0.172294</v>
      </c>
      <c r="U6" s="427">
        <v>0.18567</v>
      </c>
      <c r="V6" s="427">
        <v>0.116367</v>
      </c>
      <c r="W6" s="427">
        <v>0.148813</v>
      </c>
      <c r="X6" s="427">
        <v>9.8419999999999994E-2</v>
      </c>
      <c r="Y6" s="427">
        <v>1.2278432699999999</v>
      </c>
      <c r="Z6" s="427">
        <v>3.9744929999999998</v>
      </c>
      <c r="AA6" s="427">
        <v>4.0421370000000003</v>
      </c>
      <c r="AB6" s="427">
        <v>3.5371983463610772</v>
      </c>
      <c r="AC6" s="427">
        <v>3.705063</v>
      </c>
      <c r="AD6" s="427">
        <v>4.2820679999999998</v>
      </c>
      <c r="AE6" s="427">
        <v>3.973236</v>
      </c>
      <c r="AF6" s="427">
        <v>4.1657209999999996</v>
      </c>
      <c r="AG6" s="427">
        <v>4.4307460000000001</v>
      </c>
      <c r="AH6" s="427">
        <v>4.031822</v>
      </c>
      <c r="AI6" s="427">
        <v>4.6765140000000001</v>
      </c>
      <c r="AJ6" s="427">
        <v>4.8653000000000004</v>
      </c>
      <c r="AK6" s="427">
        <v>5.2472320000000003</v>
      </c>
      <c r="AL6" s="427">
        <v>4.6530529999999999</v>
      </c>
      <c r="AM6" s="427">
        <v>3.9383738212999342</v>
      </c>
      <c r="AN6" s="427">
        <v>4.8108069999999996</v>
      </c>
      <c r="AO6" s="427">
        <v>4.9873471581064033</v>
      </c>
      <c r="AP6" s="427">
        <v>5.0195526100905656</v>
      </c>
      <c r="AQ6" s="443">
        <v>4.7384260179302791</v>
      </c>
      <c r="AR6" s="443">
        <v>5.206423</v>
      </c>
      <c r="AS6" s="443">
        <v>5.9392139999999998</v>
      </c>
      <c r="AT6" s="443">
        <v>5.771766858989424</v>
      </c>
      <c r="AU6" s="443">
        <v>3.5136759999999998</v>
      </c>
      <c r="AV6" s="153"/>
      <c r="AW6" s="427">
        <f t="shared" si="2"/>
        <v>0</v>
      </c>
      <c r="AX6" s="427">
        <f t="shared" si="3"/>
        <v>0.83930899999999997</v>
      </c>
      <c r="AY6" s="427">
        <f t="shared" si="4"/>
        <v>0.68915399999999993</v>
      </c>
      <c r="AZ6" s="427">
        <f t="shared" si="5"/>
        <v>5.4495692699999996</v>
      </c>
      <c r="BA6" s="427">
        <f t="shared" si="6"/>
        <v>15.566466346361075</v>
      </c>
      <c r="BB6" s="427">
        <f t="shared" si="7"/>
        <v>16.601525000000002</v>
      </c>
      <c r="BC6" s="427">
        <f t="shared" si="8"/>
        <v>19.442098999999999</v>
      </c>
      <c r="BD6" s="427">
        <f t="shared" si="9"/>
        <v>18.756080589496904</v>
      </c>
      <c r="BE6" s="427">
        <v>21.655829876919704</v>
      </c>
    </row>
    <row r="7" spans="1:57" ht="21" customHeight="1">
      <c r="B7" s="441" t="s">
        <v>760</v>
      </c>
      <c r="C7" s="427">
        <f>SUM(C8:C9)</f>
        <v>5.222899</v>
      </c>
      <c r="D7" s="427">
        <f t="shared" ref="D7:AU7" si="10">SUM(D8:D9)</f>
        <v>3.779706</v>
      </c>
      <c r="E7" s="427">
        <f t="shared" si="10"/>
        <v>3.5568740000000001</v>
      </c>
      <c r="F7" s="427">
        <f t="shared" si="10"/>
        <v>2.8308840000000002</v>
      </c>
      <c r="G7" s="427">
        <f t="shared" si="10"/>
        <v>3.0206339999999998</v>
      </c>
      <c r="H7" s="427">
        <f t="shared" si="10"/>
        <v>2.8752740000000001</v>
      </c>
      <c r="I7" s="427">
        <f t="shared" si="10"/>
        <v>3.1561460000000001</v>
      </c>
      <c r="J7" s="427">
        <f t="shared" si="10"/>
        <v>2.808039</v>
      </c>
      <c r="K7" s="427">
        <f t="shared" si="10"/>
        <v>3.3357809999999999</v>
      </c>
      <c r="L7" s="427">
        <f t="shared" si="10"/>
        <v>3.1360000000000001</v>
      </c>
      <c r="M7" s="427">
        <f t="shared" si="10"/>
        <v>3.313787</v>
      </c>
      <c r="N7" s="427">
        <f t="shared" si="10"/>
        <v>2.9741330000000001</v>
      </c>
      <c r="O7" s="427">
        <f t="shared" si="10"/>
        <v>2.4885009999999999</v>
      </c>
      <c r="P7" s="427">
        <f t="shared" si="10"/>
        <v>2.693416</v>
      </c>
      <c r="Q7" s="427">
        <f t="shared" si="10"/>
        <v>3.1917149999999999</v>
      </c>
      <c r="R7" s="427">
        <f t="shared" si="10"/>
        <v>2.3965649999999998</v>
      </c>
      <c r="S7" s="427">
        <f t="shared" si="10"/>
        <v>2.7172190000000001</v>
      </c>
      <c r="T7" s="427">
        <f t="shared" si="10"/>
        <v>3.5013489999999998</v>
      </c>
      <c r="U7" s="427">
        <f t="shared" si="10"/>
        <v>3.857942</v>
      </c>
      <c r="V7" s="427">
        <f t="shared" si="10"/>
        <v>2.5428120000000001</v>
      </c>
      <c r="W7" s="427">
        <f t="shared" si="10"/>
        <v>1.3677779999999999</v>
      </c>
      <c r="X7" s="427">
        <f t="shared" si="10"/>
        <v>0.40820200000000001</v>
      </c>
      <c r="Y7" s="427">
        <f t="shared" si="10"/>
        <v>1.41404171</v>
      </c>
      <c r="Z7" s="427">
        <f t="shared" si="10"/>
        <v>1.8565860000000001</v>
      </c>
      <c r="AA7" s="427">
        <f t="shared" si="10"/>
        <v>1.9660070000000001</v>
      </c>
      <c r="AB7" s="427">
        <f t="shared" si="10"/>
        <v>1.7328680000000001</v>
      </c>
      <c r="AC7" s="427">
        <f t="shared" si="10"/>
        <v>1.4743029999999999</v>
      </c>
      <c r="AD7" s="427">
        <f t="shared" si="10"/>
        <v>1.3473489999999999</v>
      </c>
      <c r="AE7" s="427">
        <f t="shared" si="10"/>
        <v>1.8543769999999999</v>
      </c>
      <c r="AF7" s="427">
        <f t="shared" si="10"/>
        <v>2.0036459999999998</v>
      </c>
      <c r="AG7" s="427">
        <f t="shared" si="10"/>
        <v>2.0626945454218397</v>
      </c>
      <c r="AH7" s="427">
        <f t="shared" si="10"/>
        <v>1.6179410000000001</v>
      </c>
      <c r="AI7" s="427">
        <f t="shared" si="10"/>
        <v>1.5121530000000001</v>
      </c>
      <c r="AJ7" s="427">
        <f t="shared" si="10"/>
        <v>1.850303</v>
      </c>
      <c r="AK7" s="427">
        <f t="shared" si="10"/>
        <v>1.840449</v>
      </c>
      <c r="AL7" s="427">
        <f t="shared" si="10"/>
        <v>2.1087280000000002</v>
      </c>
      <c r="AM7" s="427">
        <f t="shared" si="10"/>
        <v>2.2861384309921413</v>
      </c>
      <c r="AN7" s="427">
        <f t="shared" si="10"/>
        <v>2.6735740000000003</v>
      </c>
      <c r="AO7" s="427">
        <f t="shared" si="10"/>
        <v>3.1101413381956986</v>
      </c>
      <c r="AP7" s="427">
        <f t="shared" si="10"/>
        <v>2.4322276071547169</v>
      </c>
      <c r="AQ7" s="443">
        <f t="shared" si="10"/>
        <v>6.8226917811797732</v>
      </c>
      <c r="AR7" s="443">
        <f t="shared" si="10"/>
        <v>7.1044589999999994</v>
      </c>
      <c r="AS7" s="443">
        <f t="shared" si="10"/>
        <v>7.0173570000000005</v>
      </c>
      <c r="AT7" s="443">
        <f t="shared" si="10"/>
        <v>6.6997781598119799</v>
      </c>
      <c r="AU7" s="443">
        <f t="shared" si="10"/>
        <v>6.3911989999999994</v>
      </c>
      <c r="AV7" s="435"/>
      <c r="AW7" s="427">
        <f>SUM(AW8:AW9)</f>
        <v>12.759701</v>
      </c>
      <c r="AX7" s="427">
        <f t="shared" ref="AX7:BE7" si="11">SUM(AX8:AX9)</f>
        <v>10.770197</v>
      </c>
      <c r="AY7" s="427">
        <f t="shared" si="11"/>
        <v>12.619321999999999</v>
      </c>
      <c r="AZ7" s="427">
        <f t="shared" si="11"/>
        <v>5.04660771</v>
      </c>
      <c r="BA7" s="427">
        <f t="shared" si="11"/>
        <v>6.5205269999999995</v>
      </c>
      <c r="BB7" s="427">
        <f t="shared" si="11"/>
        <v>7.5386585454218391</v>
      </c>
      <c r="BC7" s="427">
        <f t="shared" si="11"/>
        <v>7.3116329999999996</v>
      </c>
      <c r="BD7" s="427">
        <f t="shared" si="11"/>
        <v>10.502081376342558</v>
      </c>
      <c r="BE7" s="427">
        <f t="shared" si="11"/>
        <v>27.644285940991757</v>
      </c>
    </row>
    <row r="8" spans="1:57" ht="21" customHeight="1">
      <c r="B8" s="438" t="s">
        <v>786</v>
      </c>
      <c r="C8" s="153">
        <v>5.222899</v>
      </c>
      <c r="D8" s="153">
        <v>3.779706</v>
      </c>
      <c r="E8" s="153">
        <v>3.5568740000000001</v>
      </c>
      <c r="F8" s="153">
        <v>2.8308840000000002</v>
      </c>
      <c r="G8" s="153">
        <v>3.0206339999999998</v>
      </c>
      <c r="H8" s="153">
        <v>2.8752740000000001</v>
      </c>
      <c r="I8" s="153">
        <v>3.1561460000000001</v>
      </c>
      <c r="J8" s="153">
        <v>2.808039</v>
      </c>
      <c r="K8" s="153">
        <v>3.3357809999999999</v>
      </c>
      <c r="L8" s="153">
        <v>3.1360000000000001</v>
      </c>
      <c r="M8" s="153">
        <v>3.313787</v>
      </c>
      <c r="N8" s="153">
        <v>2.9741330000000001</v>
      </c>
      <c r="O8" s="153">
        <v>2.4885009999999999</v>
      </c>
      <c r="P8" s="153">
        <v>2.693416</v>
      </c>
      <c r="Q8" s="153">
        <v>3.1917149999999999</v>
      </c>
      <c r="R8" s="153">
        <v>2.3965649999999998</v>
      </c>
      <c r="S8" s="153">
        <v>2.7172190000000001</v>
      </c>
      <c r="T8" s="153">
        <v>3.5013489999999998</v>
      </c>
      <c r="U8" s="153">
        <v>3.857942</v>
      </c>
      <c r="V8" s="153">
        <v>2.5428120000000001</v>
      </c>
      <c r="W8" s="153">
        <v>1.3677779999999999</v>
      </c>
      <c r="X8" s="153">
        <v>0.40820200000000001</v>
      </c>
      <c r="Y8" s="153">
        <v>1.41404171</v>
      </c>
      <c r="Z8" s="153">
        <v>1.8565860000000001</v>
      </c>
      <c r="AA8" s="153">
        <v>1.9660070000000001</v>
      </c>
      <c r="AB8" s="153">
        <v>1.7328680000000001</v>
      </c>
      <c r="AC8" s="153">
        <v>1.4743029999999999</v>
      </c>
      <c r="AD8" s="153">
        <v>1.3473489999999999</v>
      </c>
      <c r="AE8" s="153">
        <v>1.8543769999999999</v>
      </c>
      <c r="AF8" s="153">
        <v>2.0036459999999998</v>
      </c>
      <c r="AG8" s="153">
        <v>2.0626945454218397</v>
      </c>
      <c r="AH8" s="153">
        <v>1.6179410000000001</v>
      </c>
      <c r="AI8" s="153">
        <v>1.5121530000000001</v>
      </c>
      <c r="AJ8" s="153">
        <v>1.850303</v>
      </c>
      <c r="AK8" s="153">
        <v>1.840449</v>
      </c>
      <c r="AL8" s="153">
        <v>2.1087280000000002</v>
      </c>
      <c r="AM8" s="153">
        <v>1.573574684634905</v>
      </c>
      <c r="AN8" s="153">
        <v>1.6921440000000001</v>
      </c>
      <c r="AO8" s="153">
        <v>2.046996</v>
      </c>
      <c r="AP8" s="153">
        <v>1.4156046232150945</v>
      </c>
      <c r="AQ8" s="444">
        <v>5.5181765841679029</v>
      </c>
      <c r="AR8" s="444">
        <v>5.4609889999999996</v>
      </c>
      <c r="AS8" s="444">
        <v>5.3337310000000002</v>
      </c>
      <c r="AT8" s="444">
        <v>4.9292657285546397</v>
      </c>
      <c r="AU8" s="444">
        <v>5.3152929999999996</v>
      </c>
      <c r="AV8" s="153"/>
      <c r="AW8" s="153">
        <f t="shared" si="2"/>
        <v>12.759701</v>
      </c>
      <c r="AX8" s="153">
        <f t="shared" si="3"/>
        <v>10.770197</v>
      </c>
      <c r="AY8" s="153">
        <f t="shared" si="4"/>
        <v>12.619321999999999</v>
      </c>
      <c r="AZ8" s="153">
        <f t="shared" si="5"/>
        <v>5.04660771</v>
      </c>
      <c r="BA8" s="153">
        <f t="shared" si="6"/>
        <v>6.5205269999999995</v>
      </c>
      <c r="BB8" s="153">
        <f t="shared" si="7"/>
        <v>7.5386585454218391</v>
      </c>
      <c r="BC8" s="153">
        <f t="shared" si="8"/>
        <v>7.3116329999999996</v>
      </c>
      <c r="BD8" s="153">
        <f t="shared" si="9"/>
        <v>6.7283193078499997</v>
      </c>
      <c r="BE8" s="153">
        <v>21.242162312722542</v>
      </c>
    </row>
    <row r="9" spans="1:57" ht="21" customHeight="1">
      <c r="B9" s="439" t="s">
        <v>787</v>
      </c>
      <c r="C9" s="161">
        <v>0</v>
      </c>
      <c r="D9" s="161">
        <v>0</v>
      </c>
      <c r="E9" s="161">
        <v>0</v>
      </c>
      <c r="F9" s="161">
        <v>0</v>
      </c>
      <c r="G9" s="161">
        <v>0</v>
      </c>
      <c r="H9" s="161">
        <v>0</v>
      </c>
      <c r="I9" s="161">
        <v>0</v>
      </c>
      <c r="J9" s="161">
        <v>0</v>
      </c>
      <c r="K9" s="161">
        <v>0</v>
      </c>
      <c r="L9" s="161">
        <v>0</v>
      </c>
      <c r="M9" s="161">
        <v>0</v>
      </c>
      <c r="N9" s="161">
        <v>0</v>
      </c>
      <c r="O9" s="161">
        <v>0</v>
      </c>
      <c r="P9" s="161">
        <v>0</v>
      </c>
      <c r="Q9" s="161">
        <v>0</v>
      </c>
      <c r="R9" s="161">
        <v>0</v>
      </c>
      <c r="S9" s="161">
        <v>0</v>
      </c>
      <c r="T9" s="161">
        <v>0</v>
      </c>
      <c r="U9" s="161">
        <v>0</v>
      </c>
      <c r="V9" s="161">
        <v>0</v>
      </c>
      <c r="W9" s="161">
        <v>0</v>
      </c>
      <c r="X9" s="161">
        <v>0</v>
      </c>
      <c r="Y9" s="161">
        <v>0</v>
      </c>
      <c r="Z9" s="161">
        <v>0</v>
      </c>
      <c r="AA9" s="161">
        <v>0</v>
      </c>
      <c r="AB9" s="161">
        <v>0</v>
      </c>
      <c r="AC9" s="161">
        <v>0</v>
      </c>
      <c r="AD9" s="161">
        <v>0</v>
      </c>
      <c r="AE9" s="161">
        <v>0</v>
      </c>
      <c r="AF9" s="161">
        <v>0</v>
      </c>
      <c r="AG9" s="161">
        <v>0</v>
      </c>
      <c r="AH9" s="161">
        <v>0</v>
      </c>
      <c r="AI9" s="161">
        <v>0</v>
      </c>
      <c r="AJ9" s="161">
        <v>0</v>
      </c>
      <c r="AK9" s="161">
        <v>0</v>
      </c>
      <c r="AL9" s="161">
        <v>0</v>
      </c>
      <c r="AM9" s="161">
        <v>0.7125637463572364</v>
      </c>
      <c r="AN9" s="161">
        <v>0.98143000000000002</v>
      </c>
      <c r="AO9" s="161">
        <v>1.0631453381956988</v>
      </c>
      <c r="AP9" s="161">
        <v>1.0166229839396226</v>
      </c>
      <c r="AQ9" s="450">
        <v>1.3045151970118702</v>
      </c>
      <c r="AR9" s="450">
        <v>1.64347</v>
      </c>
      <c r="AS9" s="450">
        <v>1.6836260000000001</v>
      </c>
      <c r="AT9" s="450">
        <v>1.7705124312573399</v>
      </c>
      <c r="AU9" s="450">
        <v>1.075906</v>
      </c>
      <c r="AV9" s="161"/>
      <c r="AW9" s="161">
        <f t="shared" si="2"/>
        <v>0</v>
      </c>
      <c r="AX9" s="161">
        <f t="shared" si="3"/>
        <v>0</v>
      </c>
      <c r="AY9" s="161">
        <f t="shared" si="4"/>
        <v>0</v>
      </c>
      <c r="AZ9" s="161">
        <f t="shared" si="5"/>
        <v>0</v>
      </c>
      <c r="BA9" s="161">
        <f t="shared" si="6"/>
        <v>0</v>
      </c>
      <c r="BB9" s="161">
        <f t="shared" si="7"/>
        <v>0</v>
      </c>
      <c r="BC9" s="161">
        <f t="shared" si="8"/>
        <v>0</v>
      </c>
      <c r="BD9" s="161">
        <f t="shared" si="9"/>
        <v>3.7737620684925575</v>
      </c>
      <c r="BE9" s="161">
        <v>6.4021236282692149</v>
      </c>
    </row>
    <row r="10" spans="1:57" ht="21" customHeight="1">
      <c r="B10" s="158" t="str">
        <f>Macro!H88</f>
        <v>Valores em milhões de peças ou litros.</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row>
    <row r="11" spans="1:57" ht="15.75" customHeight="1">
      <c r="B11" s="159" t="str">
        <f>Macro!H89</f>
        <v>Obs.: Os componentes estão detalhados no final deste relatório. Vale ressaltar que, o histórico de 2024 foi ajustado para refletir a nova abertura de família de produto.</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318"/>
      <c r="AJ11" s="318"/>
      <c r="AK11" s="318"/>
      <c r="AL11" s="318"/>
      <c r="AM11" s="154"/>
      <c r="AN11" s="154"/>
      <c r="AO11" s="154"/>
      <c r="AP11" s="154"/>
      <c r="AQ11" s="154"/>
      <c r="AR11" s="154"/>
      <c r="AS11" s="154"/>
      <c r="AT11" s="154"/>
      <c r="AU11" s="154"/>
      <c r="AV11" s="154"/>
    </row>
    <row r="12" spans="1:57">
      <c r="B12" s="159" t="str">
        <f>Macro!D115</f>
        <v xml:space="preserve">*Volume de fricção sofreu alteração no total do ano de 2023 devido a ajustes de intercompany e contabilização de jogos para peças. </v>
      </c>
      <c r="AI12" s="319"/>
      <c r="AJ12" s="319"/>
      <c r="AK12" s="319"/>
      <c r="AL12" s="319"/>
    </row>
    <row r="13" spans="1:57">
      <c r="B13" s="159" t="str">
        <f>Macro!D117</f>
        <v>*O volume e a receita de vendas de materiais de fricção e componentes para sistema de freio sofreram alteração no total divulgado em 2024 e 2025, devido a ajustes na contabilização de peças.</v>
      </c>
      <c r="AI13" s="319"/>
      <c r="AJ13" s="319"/>
      <c r="AK13" s="319"/>
      <c r="AL13" s="319"/>
    </row>
    <row r="14" spans="1:57">
      <c r="B14" s="159" t="str">
        <f>Macro!D118</f>
        <v>**A Dacomsa passa a integrar os resultados a partir do dia 14 de janeiro de 2025, data da conclusão da aquisição. Para mais informações, acesse o comunicado ao mercado divulgado na referida data.</v>
      </c>
    </row>
  </sheetData>
  <sheetProtection formatCells="0" formatColumns="0" formatRows="0" insertColumns="0" insertRows="0" insertHyperlinks="0" deleteColumns="0" deleteRows="0" sort="0" autoFilter="0" pivotTables="0"/>
  <mergeCells count="1">
    <mergeCell ref="G1:U1"/>
  </mergeCells>
  <phoneticPr fontId="85" type="noConversion"/>
  <hyperlinks>
    <hyperlink ref="B11" location="'Anex Prod'!A1" display="'Anex Prod'!A1" xr:uid="{00000000-0004-0000-0500-000000000000}"/>
    <hyperlink ref="B11"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W8:BD9 AW4:BD6 C3:AS3 BE3 AU3" formulaRange="1"/>
    <ignoredError sqref="AT7 AW7:BE7 AT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M34"/>
  <sheetViews>
    <sheetView showGridLines="0" zoomScale="85" zoomScaleNormal="85" workbookViewId="0">
      <selection activeCell="J27" sqref="J27"/>
    </sheetView>
  </sheetViews>
  <sheetFormatPr defaultColWidth="9.1796875" defaultRowHeight="14.5" outlineLevelCol="1"/>
  <cols>
    <col min="2" max="2" width="30.54296875" customWidth="1"/>
    <col min="3" max="5" width="9.7265625" customWidth="1"/>
    <col min="6" max="7" width="0" hidden="1" customWidth="1" outlineLevel="1"/>
    <col min="8" max="8" width="9.1796875" collapsed="1"/>
    <col min="10" max="10" width="9.1796875" customWidth="1"/>
    <col min="11" max="11" width="11.453125" customWidth="1"/>
    <col min="12" max="12" width="9.1796875" customWidth="1"/>
    <col min="13" max="13" width="10.54296875" customWidth="1"/>
  </cols>
  <sheetData>
    <row r="1" spans="1:13" ht="38.25" customHeight="1"/>
    <row r="2" spans="1:13" s="23" customFormat="1" ht="32.25" customHeight="1">
      <c r="A2" s="75" t="str">
        <f>Macro!H40</f>
        <v>NCG &amp; FCF</v>
      </c>
      <c r="B2" s="368" t="str">
        <f>Macro!H41</f>
        <v>Fluxo de Caixa Livre</v>
      </c>
      <c r="C2" s="368"/>
    </row>
    <row r="3" spans="1:13" ht="15.5">
      <c r="B3" s="18"/>
      <c r="C3" s="122">
        <f>Macro!P15</f>
        <v>2021</v>
      </c>
      <c r="D3" s="122">
        <f>Macro!Q15</f>
        <v>2022</v>
      </c>
      <c r="E3" s="122">
        <f>Macro!R15</f>
        <v>2023</v>
      </c>
      <c r="F3" s="122" t="str">
        <f>Macro!Q7</f>
        <v>2T24</v>
      </c>
      <c r="G3" s="122" t="str">
        <f>Macro!R7</f>
        <v>3T24</v>
      </c>
      <c r="H3" s="122">
        <f>Macro!S7</f>
        <v>2024</v>
      </c>
      <c r="I3" s="122" t="str">
        <f>Macro!AW3</f>
        <v>1T25</v>
      </c>
      <c r="J3" s="122" t="str">
        <f>Macro!T7</f>
        <v>2T25</v>
      </c>
      <c r="K3" s="122" t="s">
        <v>15</v>
      </c>
      <c r="L3" s="122">
        <v>2025</v>
      </c>
      <c r="M3" s="122" t="s">
        <v>756</v>
      </c>
    </row>
    <row r="4" spans="1:13" ht="16.5" customHeight="1">
      <c r="A4" s="22"/>
      <c r="B4" s="162" t="str">
        <f>Macro!H43</f>
        <v>EBITDA</v>
      </c>
      <c r="C4" s="163">
        <v>388.14564476658398</v>
      </c>
      <c r="D4" s="163">
        <v>453.11985529233351</v>
      </c>
      <c r="E4" s="163">
        <v>667.24990193322321</v>
      </c>
      <c r="F4" s="163">
        <v>266.3</v>
      </c>
      <c r="G4" s="163">
        <v>457.5</v>
      </c>
      <c r="H4" s="163">
        <v>677.2</v>
      </c>
      <c r="I4" s="163">
        <v>260.95120145541046</v>
      </c>
      <c r="J4" s="163">
        <v>499.38190570405999</v>
      </c>
      <c r="K4" s="163">
        <v>771.21066370092001</v>
      </c>
      <c r="L4" s="163">
        <v>991.52970634983581</v>
      </c>
      <c r="M4" s="163">
        <v>209.66881049480099</v>
      </c>
    </row>
    <row r="5" spans="1:13" ht="16.5" customHeight="1">
      <c r="A5" s="22"/>
      <c r="B5" s="164" t="str">
        <f>Macro!H44</f>
        <v>Investimentos</v>
      </c>
      <c r="C5" s="165">
        <v>-115.55325302999999</v>
      </c>
      <c r="D5" s="165">
        <v>-106.419712298096</v>
      </c>
      <c r="E5" s="165">
        <v>-133.69968494617888</v>
      </c>
      <c r="F5" s="165">
        <v>-41.7</v>
      </c>
      <c r="G5" s="165">
        <v>-85.9</v>
      </c>
      <c r="H5" s="165">
        <v>-165.85</v>
      </c>
      <c r="I5" s="165">
        <v>-21.8701549876561</v>
      </c>
      <c r="J5" s="165">
        <v>-70.687669940000006</v>
      </c>
      <c r="K5" s="165">
        <v>-122.878690109856</v>
      </c>
      <c r="L5" s="165">
        <v>-190.49116833271901</v>
      </c>
      <c r="M5" s="165">
        <v>-20.47483712</v>
      </c>
    </row>
    <row r="6" spans="1:13" ht="16.5" customHeight="1">
      <c r="A6" s="22"/>
      <c r="B6" s="164" t="str">
        <f>Macro!H45</f>
        <v>Resultado Financeiro</v>
      </c>
      <c r="C6" s="165">
        <v>-49.145061888162203</v>
      </c>
      <c r="D6" s="165">
        <v>-84.199536266591338</v>
      </c>
      <c r="E6" s="165">
        <v>-15.871378689999982</v>
      </c>
      <c r="F6" s="165">
        <v>64.7</v>
      </c>
      <c r="G6" s="165">
        <v>22.1</v>
      </c>
      <c r="H6" s="165">
        <v>24.1</v>
      </c>
      <c r="I6" s="165">
        <v>-98.815970499429909</v>
      </c>
      <c r="J6" s="165">
        <v>-198.60483085000001</v>
      </c>
      <c r="K6" s="165">
        <v>-301.35228959</v>
      </c>
      <c r="L6" s="165">
        <v>-403.20877813000004</v>
      </c>
      <c r="M6" s="165">
        <v>-90.295848918408794</v>
      </c>
    </row>
    <row r="7" spans="1:13" ht="16.5" customHeight="1">
      <c r="A7" s="22"/>
      <c r="B7" s="166" t="str">
        <f>Macro!H46</f>
        <v>IR e CSSL</v>
      </c>
      <c r="C7" s="167">
        <v>-15.416951077779901</v>
      </c>
      <c r="D7" s="167">
        <v>-45.512049013536</v>
      </c>
      <c r="E7" s="167">
        <v>-137.94965285000004</v>
      </c>
      <c r="F7" s="167">
        <v>-107.7</v>
      </c>
      <c r="G7" s="167">
        <v>-130.30000000000001</v>
      </c>
      <c r="H7" s="167">
        <v>-168.6</v>
      </c>
      <c r="I7" s="167">
        <v>-23.937118580887997</v>
      </c>
      <c r="J7" s="167">
        <v>-44.900391980000002</v>
      </c>
      <c r="K7" s="167">
        <v>-48.368365150000002</v>
      </c>
      <c r="L7" s="167">
        <v>-37.700000000000003</v>
      </c>
      <c r="M7" s="167">
        <v>-12.406821282918401</v>
      </c>
    </row>
    <row r="8" spans="1:13" ht="16.5" customHeight="1">
      <c r="A8" s="22"/>
      <c r="B8" s="166" t="str">
        <f>Macro!H47</f>
        <v>Variação da NCG</v>
      </c>
      <c r="C8" s="167">
        <v>-134.844478477574</v>
      </c>
      <c r="D8" s="167">
        <v>44.230188841207621</v>
      </c>
      <c r="E8" s="167">
        <v>1.2410496171000003</v>
      </c>
      <c r="F8" s="167">
        <v>-84.5</v>
      </c>
      <c r="G8" s="167">
        <v>-32.6</v>
      </c>
      <c r="H8" s="167">
        <v>-74</v>
      </c>
      <c r="I8" s="167">
        <v>-865.22162866889425</v>
      </c>
      <c r="J8" s="167">
        <v>-787.69013402022699</v>
      </c>
      <c r="K8" s="167">
        <v>-667.03352829461005</v>
      </c>
      <c r="L8" s="167">
        <v>-440.89638656707098</v>
      </c>
      <c r="M8" s="167">
        <v>13.037229326580499</v>
      </c>
    </row>
    <row r="9" spans="1:13" ht="16.5" customHeight="1">
      <c r="A9" s="22"/>
      <c r="B9" s="168" t="str">
        <f>Macro!H48</f>
        <v>Fluxo de Caixa Operacional</v>
      </c>
      <c r="C9" s="169">
        <v>73.185900293067846</v>
      </c>
      <c r="D9" s="169">
        <v>261.21874655531781</v>
      </c>
      <c r="E9" s="169">
        <v>380.97023506414428</v>
      </c>
      <c r="F9" s="169">
        <v>97.100000000000023</v>
      </c>
      <c r="G9" s="169">
        <v>230.80000000000004</v>
      </c>
      <c r="H9" s="169">
        <v>293.60000000000002</v>
      </c>
      <c r="I9" s="169">
        <v>-748.89367128145796</v>
      </c>
      <c r="J9" s="169">
        <v>-602.50112108616702</v>
      </c>
      <c r="K9" s="169">
        <v>-368.42220944354699</v>
      </c>
      <c r="L9" s="169">
        <v>-80.796386567070954</v>
      </c>
      <c r="M9" s="169">
        <v>99.528531999999998</v>
      </c>
    </row>
    <row r="10" spans="1:13" ht="16.5" customHeight="1">
      <c r="A10" s="22"/>
      <c r="B10" s="166" t="str">
        <f>Macro!H49</f>
        <v>Dividendos/JSCP</v>
      </c>
      <c r="C10" s="167">
        <v>-78.887097929999996</v>
      </c>
      <c r="D10" s="167">
        <v>-70.110734609999994</v>
      </c>
      <c r="E10" s="167">
        <v>-111.26651118000001</v>
      </c>
      <c r="F10" s="167">
        <v>-97.2</v>
      </c>
      <c r="G10" s="167">
        <v>-162.80000000000001</v>
      </c>
      <c r="H10" s="167">
        <v>-162.80000000000001</v>
      </c>
      <c r="I10" s="167">
        <v>-72.807079229999999</v>
      </c>
      <c r="J10" s="167">
        <v>-72.807079229999999</v>
      </c>
      <c r="K10" s="167">
        <v>-163.65805485000001</v>
      </c>
      <c r="L10" s="167">
        <v>-163.65805485000001</v>
      </c>
      <c r="M10" s="167">
        <v>-102.40847837</v>
      </c>
    </row>
    <row r="11" spans="1:13" ht="16.5" customHeight="1">
      <c r="A11" s="22"/>
      <c r="B11" s="166" t="str">
        <f>Macro!H50</f>
        <v>Integralização de Capital</v>
      </c>
      <c r="C11" s="167">
        <v>-57.598279869999999</v>
      </c>
      <c r="D11" s="167">
        <v>595.76925015999996</v>
      </c>
      <c r="E11" s="167">
        <v>-110.30840275</v>
      </c>
      <c r="F11" s="167">
        <v>-12.7</v>
      </c>
      <c r="G11" s="167">
        <v>-34.1</v>
      </c>
      <c r="H11" s="167">
        <v>-38.4</v>
      </c>
      <c r="I11" s="167">
        <v>-2089.3413823188903</v>
      </c>
      <c r="J11" s="167">
        <v>-2132.23129503684</v>
      </c>
      <c r="K11" s="167">
        <v>-1911.5551616868399</v>
      </c>
      <c r="L11" s="167">
        <v>-1912.1</v>
      </c>
      <c r="M11" s="167">
        <v>-34.818742583069998</v>
      </c>
    </row>
    <row r="12" spans="1:13" ht="16.5" hidden="1" customHeight="1">
      <c r="A12" s="22"/>
      <c r="B12" s="166" t="str">
        <f>Macro!H51</f>
        <v>Variação Cambial da Dívida</v>
      </c>
      <c r="C12" s="167">
        <v>0</v>
      </c>
      <c r="D12" s="167">
        <v>0</v>
      </c>
      <c r="E12" s="167">
        <v>0</v>
      </c>
      <c r="F12" s="167"/>
      <c r="G12" s="167"/>
      <c r="H12" s="167"/>
      <c r="I12" s="167"/>
      <c r="J12" s="167"/>
      <c r="K12" s="167">
        <v>-1911.5551616868399</v>
      </c>
      <c r="L12" s="167">
        <v>0</v>
      </c>
      <c r="M12" s="167">
        <v>0</v>
      </c>
    </row>
    <row r="13" spans="1:13" ht="16.5" customHeight="1">
      <c r="A13" s="22"/>
      <c r="B13" s="166" t="str">
        <f>Macro!H52</f>
        <v>Outros</v>
      </c>
      <c r="C13" s="167">
        <v>-59.694680691423002</v>
      </c>
      <c r="D13" s="167">
        <v>-49.855218017448905</v>
      </c>
      <c r="E13" s="167">
        <v>-97.950428044144488</v>
      </c>
      <c r="F13" s="167">
        <v>50</v>
      </c>
      <c r="G13" s="167">
        <v>46.5</v>
      </c>
      <c r="H13" s="167">
        <v>106.3</v>
      </c>
      <c r="I13" s="167">
        <v>581.53598560441878</v>
      </c>
      <c r="J13" s="167">
        <v>579.92510424301099</v>
      </c>
      <c r="K13" s="167">
        <v>507.18992065038998</v>
      </c>
      <c r="L13" s="167">
        <v>450.70860203426002</v>
      </c>
      <c r="M13" s="167">
        <v>10.178155214564701</v>
      </c>
    </row>
    <row r="14" spans="1:13" ht="16.5" customHeight="1">
      <c r="A14" s="22"/>
      <c r="B14" s="162" t="str">
        <f>Macro!H53</f>
        <v>Fluxo de Caixa Livre</v>
      </c>
      <c r="C14" s="170">
        <v>-122.99415819835515</v>
      </c>
      <c r="D14" s="170">
        <v>737.02204408786884</v>
      </c>
      <c r="E14" s="170">
        <v>61.44489308999978</v>
      </c>
      <c r="F14" s="170">
        <v>37.200000000000017</v>
      </c>
      <c r="G14" s="170">
        <v>80.400000000000034</v>
      </c>
      <c r="H14" s="170">
        <v>198.8</v>
      </c>
      <c r="I14" s="170">
        <v>-2329.5061472259295</v>
      </c>
      <c r="J14" s="170">
        <v>-2227.6143911099962</v>
      </c>
      <c r="K14" s="170">
        <v>-1936.4455053300001</v>
      </c>
      <c r="L14" s="170">
        <v>-1705.8458393828109</v>
      </c>
      <c r="M14" s="170">
        <v>-27.520533249999801</v>
      </c>
    </row>
    <row r="15" spans="1:13" ht="16.5" customHeight="1">
      <c r="A15" s="22"/>
      <c r="B15" s="168" t="str">
        <f>Macro!H54</f>
        <v>Caixa/Dívida Líquida</v>
      </c>
      <c r="C15" s="169">
        <v>-738.98938441835514</v>
      </c>
      <c r="D15" s="169">
        <v>-1.9673403364682198</v>
      </c>
      <c r="E15" s="169">
        <v>59.47755274999988</v>
      </c>
      <c r="F15" s="169">
        <v>96.7</v>
      </c>
      <c r="G15" s="169">
        <v>139.9</v>
      </c>
      <c r="H15" s="169">
        <v>258.2</v>
      </c>
      <c r="I15" s="169">
        <v>-2071.2605207359293</v>
      </c>
      <c r="J15" s="169">
        <v>-1969.3687646200001</v>
      </c>
      <c r="K15" s="170">
        <v>-1678.1998788400001</v>
      </c>
      <c r="L15" s="170">
        <v>-1447.6</v>
      </c>
      <c r="M15" s="169">
        <v>-1475.12040125</v>
      </c>
    </row>
    <row r="16" spans="1:13" ht="11.25" customHeight="1">
      <c r="B16" s="171" t="str">
        <f>Macro!H55</f>
        <v>Valores em R$ millhões</v>
      </c>
      <c r="C16" s="172"/>
      <c r="D16" s="172"/>
      <c r="E16" s="172"/>
    </row>
    <row r="17" spans="1:13" ht="11.25" customHeight="1">
      <c r="B17" s="19"/>
      <c r="C17" s="19"/>
      <c r="D17" s="19"/>
      <c r="E17" s="19"/>
    </row>
    <row r="18" spans="1:13" s="23" customFormat="1" ht="32.25" customHeight="1">
      <c r="B18" s="368" t="str">
        <f>Macro!H42</f>
        <v>Necessidade de Capital de Giro</v>
      </c>
      <c r="C18" s="368"/>
      <c r="D18" s="368"/>
      <c r="E18" s="368"/>
    </row>
    <row r="19" spans="1:13" ht="16.5" customHeight="1">
      <c r="A19" s="474"/>
      <c r="B19" s="180" t="str">
        <f>Macro!H58</f>
        <v>Aplicação de Recursos</v>
      </c>
      <c r="C19" s="122">
        <f>Macro!P15</f>
        <v>2021</v>
      </c>
      <c r="D19" s="122">
        <f>Macro!Q15</f>
        <v>2022</v>
      </c>
      <c r="E19" s="122">
        <f>Macro!R15</f>
        <v>2023</v>
      </c>
      <c r="F19" s="122" t="str">
        <f t="shared" ref="F19:M19" si="0">F3</f>
        <v>2T24</v>
      </c>
      <c r="G19" s="122" t="str">
        <f t="shared" si="0"/>
        <v>3T24</v>
      </c>
      <c r="H19" s="122">
        <f t="shared" si="0"/>
        <v>2024</v>
      </c>
      <c r="I19" s="122" t="str">
        <f t="shared" si="0"/>
        <v>1T25</v>
      </c>
      <c r="J19" s="122" t="str">
        <f t="shared" si="0"/>
        <v>2T25</v>
      </c>
      <c r="K19" s="122" t="str">
        <f t="shared" si="0"/>
        <v>3T25</v>
      </c>
      <c r="L19" s="122">
        <f t="shared" si="0"/>
        <v>2025</v>
      </c>
      <c r="M19" s="122" t="str">
        <f t="shared" si="0"/>
        <v>1T26</v>
      </c>
    </row>
    <row r="20" spans="1:13" ht="16.5" customHeight="1">
      <c r="A20" s="474"/>
      <c r="B20" s="164" t="str">
        <f>Macro!H59</f>
        <v>Clientes</v>
      </c>
      <c r="C20" s="173">
        <v>268.337909589172</v>
      </c>
      <c r="D20" s="173">
        <v>271.70768635000002</v>
      </c>
      <c r="E20" s="173">
        <v>422.80751675320005</v>
      </c>
      <c r="F20" s="173">
        <v>441.15</v>
      </c>
      <c r="G20" s="173">
        <v>386.6</v>
      </c>
      <c r="H20" s="173">
        <v>434.4</v>
      </c>
      <c r="I20" s="174">
        <v>662.28214036112195</v>
      </c>
      <c r="J20" s="174">
        <v>576.719692200552</v>
      </c>
      <c r="K20" s="174">
        <v>606.29999999999995</v>
      </c>
      <c r="L20" s="174">
        <v>505.134184994539</v>
      </c>
      <c r="M20" s="174">
        <v>582.21433853906694</v>
      </c>
    </row>
    <row r="21" spans="1:13" ht="16.5" customHeight="1">
      <c r="A21" s="474"/>
      <c r="B21" s="175" t="str">
        <f>Macro!H60</f>
        <v>Em Dias</v>
      </c>
      <c r="C21" s="176" t="s">
        <v>579</v>
      </c>
      <c r="D21" s="176" t="s">
        <v>580</v>
      </c>
      <c r="E21" s="176" t="s">
        <v>581</v>
      </c>
      <c r="F21" s="176" t="s">
        <v>582</v>
      </c>
      <c r="G21" s="176" t="s">
        <v>583</v>
      </c>
      <c r="H21" s="176" t="s">
        <v>584</v>
      </c>
      <c r="I21" s="177" t="s">
        <v>585</v>
      </c>
      <c r="J21" s="177" t="s">
        <v>582</v>
      </c>
      <c r="K21" s="177" t="s">
        <v>581</v>
      </c>
      <c r="L21" s="177" t="s">
        <v>586</v>
      </c>
      <c r="M21" s="177" t="s">
        <v>757</v>
      </c>
    </row>
    <row r="22" spans="1:13" ht="16.5" customHeight="1">
      <c r="A22" s="474"/>
      <c r="B22" s="164" t="str">
        <f>Macro!H61</f>
        <v>Estoques</v>
      </c>
      <c r="C22" s="173">
        <v>825.22587197999997</v>
      </c>
      <c r="D22" s="173">
        <v>857.66650847000005</v>
      </c>
      <c r="E22" s="173">
        <v>783.46488204531295</v>
      </c>
      <c r="F22" s="173">
        <v>844.87</v>
      </c>
      <c r="G22" s="173">
        <v>879.4</v>
      </c>
      <c r="H22" s="173">
        <v>1054.8</v>
      </c>
      <c r="I22" s="178">
        <v>1676.3438739941384</v>
      </c>
      <c r="J22" s="178">
        <v>1661.7195402176001</v>
      </c>
      <c r="K22" s="178">
        <v>1584.1</v>
      </c>
      <c r="L22" s="178">
        <v>1443.4467080279501</v>
      </c>
      <c r="M22" s="178">
        <v>1391.6260491388</v>
      </c>
    </row>
    <row r="23" spans="1:13" ht="16.5" customHeight="1">
      <c r="A23" s="474"/>
      <c r="B23" s="175" t="str">
        <f>Macro!H62</f>
        <v>Em Dias</v>
      </c>
      <c r="C23" s="176" t="s">
        <v>587</v>
      </c>
      <c r="D23" s="176" t="s">
        <v>588</v>
      </c>
      <c r="E23" s="176" t="s">
        <v>589</v>
      </c>
      <c r="F23" s="176" t="s">
        <v>590</v>
      </c>
      <c r="G23" s="176" t="s">
        <v>590</v>
      </c>
      <c r="H23" s="176" t="s">
        <v>591</v>
      </c>
      <c r="I23" s="177" t="s">
        <v>592</v>
      </c>
      <c r="J23" s="177" t="s">
        <v>593</v>
      </c>
      <c r="K23" s="177" t="s">
        <v>594</v>
      </c>
      <c r="L23" s="177" t="s">
        <v>595</v>
      </c>
      <c r="M23" s="177" t="s">
        <v>758</v>
      </c>
    </row>
    <row r="24" spans="1:13" ht="16.5" customHeight="1">
      <c r="A24" s="474"/>
      <c r="B24" s="164" t="str">
        <f>Macro!H63</f>
        <v>Outros Recursos</v>
      </c>
      <c r="C24" s="173">
        <v>150.64214118677302</v>
      </c>
      <c r="D24" s="173">
        <v>116.38668441</v>
      </c>
      <c r="E24" s="173">
        <v>109.43070387000002</v>
      </c>
      <c r="F24" s="173">
        <v>122.4</v>
      </c>
      <c r="G24" s="173">
        <v>157.6</v>
      </c>
      <c r="H24" s="173">
        <v>182</v>
      </c>
      <c r="I24" s="178">
        <v>213.77232812736003</v>
      </c>
      <c r="J24" s="178">
        <v>167.37017605</v>
      </c>
      <c r="K24" s="178">
        <v>170.01961015000001</v>
      </c>
      <c r="L24" s="178">
        <v>150.47075595999999</v>
      </c>
      <c r="M24" s="178">
        <v>155.41375828545699</v>
      </c>
    </row>
    <row r="25" spans="1:13" ht="16.5" customHeight="1">
      <c r="A25" s="474"/>
      <c r="B25" s="168" t="str">
        <f>Macro!H64</f>
        <v>Total de Recursos Aplicados</v>
      </c>
      <c r="C25" s="179">
        <v>1244.2059227559448</v>
      </c>
      <c r="D25" s="179">
        <v>1245.7608792300002</v>
      </c>
      <c r="E25" s="179">
        <v>1315.7031026685131</v>
      </c>
      <c r="F25" s="179">
        <v>1408.42</v>
      </c>
      <c r="G25" s="179">
        <v>1423.6</v>
      </c>
      <c r="H25" s="179">
        <v>1671.1999999999998</v>
      </c>
      <c r="I25" s="179">
        <v>2552.3983424826201</v>
      </c>
      <c r="J25" s="179">
        <v>2405.809408468152</v>
      </c>
      <c r="K25" s="179">
        <v>2360.4196101499997</v>
      </c>
      <c r="L25" s="179">
        <v>2099.051648982489</v>
      </c>
      <c r="M25" s="179">
        <v>2129.2541459633198</v>
      </c>
    </row>
    <row r="26" spans="1:13" ht="16.5" customHeight="1">
      <c r="A26" s="474"/>
      <c r="B26" s="180" t="str">
        <f>Macro!H65</f>
        <v>Fontes</v>
      </c>
      <c r="C26" s="181"/>
      <c r="D26" s="182"/>
      <c r="E26" s="182"/>
      <c r="F26" s="181"/>
      <c r="G26" s="182"/>
      <c r="H26" s="182"/>
      <c r="I26" s="182"/>
      <c r="J26" s="182"/>
      <c r="K26" s="385"/>
      <c r="L26" s="385"/>
      <c r="M26" s="385"/>
    </row>
    <row r="27" spans="1:13" ht="16.5" customHeight="1">
      <c r="A27" s="474"/>
      <c r="B27" s="166" t="str">
        <f>Macro!H66</f>
        <v>Fornecedores</v>
      </c>
      <c r="C27" s="183">
        <v>-348.37773586999998</v>
      </c>
      <c r="D27" s="183">
        <v>-388.24795248135302</v>
      </c>
      <c r="E27" s="183">
        <v>-435.92969089231298</v>
      </c>
      <c r="F27" s="183">
        <v>-436.7</v>
      </c>
      <c r="G27" s="183">
        <v>-476.6</v>
      </c>
      <c r="H27" s="183">
        <v>-619</v>
      </c>
      <c r="I27" s="183">
        <v>-641.11538989676706</v>
      </c>
      <c r="J27" s="183">
        <v>-608.55928913450396</v>
      </c>
      <c r="K27" s="183">
        <v>-619.84644808954704</v>
      </c>
      <c r="L27" s="183">
        <v>-624.95131612344403</v>
      </c>
      <c r="M27" s="183">
        <v>-611.782056785093</v>
      </c>
    </row>
    <row r="28" spans="1:13" ht="16.5" customHeight="1">
      <c r="A28" s="474"/>
      <c r="B28" s="175" t="str">
        <f>Macro!H67</f>
        <v>Em Dias</v>
      </c>
      <c r="C28" s="176" t="s">
        <v>596</v>
      </c>
      <c r="D28" s="176" t="s">
        <v>597</v>
      </c>
      <c r="E28" s="176" t="s">
        <v>582</v>
      </c>
      <c r="F28" s="176" t="s">
        <v>582</v>
      </c>
      <c r="G28" s="176" t="s">
        <v>598</v>
      </c>
      <c r="H28" s="176" t="s">
        <v>599</v>
      </c>
      <c r="I28" s="176" t="s">
        <v>600</v>
      </c>
      <c r="J28" s="176" t="s">
        <v>601</v>
      </c>
      <c r="K28" s="176" t="s">
        <v>582</v>
      </c>
      <c r="L28" s="176" t="s">
        <v>581</v>
      </c>
      <c r="M28" s="176" t="s">
        <v>581</v>
      </c>
    </row>
    <row r="29" spans="1:13" ht="16.5" customHeight="1">
      <c r="A29" s="474"/>
      <c r="B29" s="166" t="str">
        <f>Macro!H68</f>
        <v>Outras Fontes</v>
      </c>
      <c r="C29" s="183">
        <v>-155.03351032469101</v>
      </c>
      <c r="D29" s="183">
        <v>-189.281788424052</v>
      </c>
      <c r="E29" s="183">
        <v>-212.78332306999999</v>
      </c>
      <c r="F29" s="183">
        <v>-220.2</v>
      </c>
      <c r="G29" s="183">
        <v>-247.2</v>
      </c>
      <c r="H29" s="183">
        <v>-311.2</v>
      </c>
      <c r="I29" s="183">
        <v>-305.050953844986</v>
      </c>
      <c r="J29" s="183">
        <v>-263.15426482999999</v>
      </c>
      <c r="K29" s="183">
        <v>-332.53162799</v>
      </c>
      <c r="L29" s="183">
        <v>-292.19357622000001</v>
      </c>
      <c r="M29" s="183">
        <v>-348.60289514999999</v>
      </c>
    </row>
    <row r="30" spans="1:13" ht="16.5" customHeight="1">
      <c r="A30" s="474"/>
      <c r="B30" s="168" t="str">
        <f>Macro!H69</f>
        <v>Total de Fontes de Recursos</v>
      </c>
      <c r="C30" s="184">
        <v>-503.41124619469099</v>
      </c>
      <c r="D30" s="184">
        <v>-577.52974090540499</v>
      </c>
      <c r="E30" s="184">
        <v>-648.71301396231297</v>
      </c>
      <c r="F30" s="184">
        <v>-656.9</v>
      </c>
      <c r="G30" s="184">
        <v>-723.8</v>
      </c>
      <c r="H30" s="184">
        <v>-930.2</v>
      </c>
      <c r="I30" s="184">
        <v>-946.16634374175305</v>
      </c>
      <c r="J30" s="184">
        <v>-871.71355396450394</v>
      </c>
      <c r="K30" s="184">
        <v>-952.3780760795471</v>
      </c>
      <c r="L30" s="184">
        <v>-917.1448923434441</v>
      </c>
      <c r="M30" s="184">
        <v>-960.384951935093</v>
      </c>
    </row>
    <row r="31" spans="1:13" ht="5.25" customHeight="1">
      <c r="A31" s="474"/>
      <c r="B31" s="185"/>
      <c r="C31" s="186"/>
      <c r="D31" s="186"/>
      <c r="E31" s="186"/>
      <c r="F31" s="186"/>
      <c r="G31" s="186"/>
      <c r="H31" s="186"/>
      <c r="I31" s="186"/>
      <c r="J31" s="186"/>
      <c r="K31" s="184"/>
      <c r="L31" s="184"/>
      <c r="M31" s="184"/>
    </row>
    <row r="32" spans="1:13" ht="16.5" customHeight="1">
      <c r="A32" s="474"/>
      <c r="B32" s="187" t="str">
        <f>Macro!H70</f>
        <v>NCG em R$</v>
      </c>
      <c r="C32" s="188">
        <v>740.79467656125382</v>
      </c>
      <c r="D32" s="188">
        <v>668.23113832459524</v>
      </c>
      <c r="E32" s="188">
        <v>666.99008870620014</v>
      </c>
      <c r="F32" s="188">
        <v>751.5200000000001</v>
      </c>
      <c r="G32" s="188">
        <v>699.8</v>
      </c>
      <c r="H32" s="188">
        <v>740.99999999999977</v>
      </c>
      <c r="I32" s="188">
        <v>1606.2319987408671</v>
      </c>
      <c r="J32" s="188">
        <v>1534.0958545036481</v>
      </c>
      <c r="K32" s="188">
        <v>1408.0438983665799</v>
      </c>
      <c r="L32" s="188">
        <v>1181.9000000000001</v>
      </c>
      <c r="M32" s="188">
        <v>1168.8691940282299</v>
      </c>
    </row>
    <row r="33" spans="1:13" ht="16.5" customHeight="1">
      <c r="A33" s="474"/>
      <c r="B33" s="189" t="str">
        <f>Macro!H71</f>
        <v>NCG em Dias</v>
      </c>
      <c r="C33" s="190">
        <v>80</v>
      </c>
      <c r="D33" s="190">
        <v>62</v>
      </c>
      <c r="E33" s="190">
        <v>55</v>
      </c>
      <c r="F33" s="190" t="s">
        <v>602</v>
      </c>
      <c r="G33" s="190" t="s">
        <v>603</v>
      </c>
      <c r="H33" s="190" t="s">
        <v>604</v>
      </c>
      <c r="I33" s="190">
        <v>106</v>
      </c>
      <c r="J33" s="190" t="s">
        <v>605</v>
      </c>
      <c r="K33" s="190" t="s">
        <v>606</v>
      </c>
      <c r="L33" s="190" t="s">
        <v>607</v>
      </c>
      <c r="M33" s="190" t="s">
        <v>761</v>
      </c>
    </row>
    <row r="34" spans="1:13" ht="11.25" customHeight="1">
      <c r="A34" s="474"/>
      <c r="B34" s="191" t="str">
        <f>Macro!H72</f>
        <v>Valores em R$ millhões</v>
      </c>
      <c r="C34" s="192"/>
      <c r="D34" s="192"/>
      <c r="E34" s="192"/>
    </row>
  </sheetData>
  <sheetProtection formatCells="0" formatColumns="0" formatRows="0" insertColumns="0" insertRows="0" insertHyperlinks="0" deleteColumns="0" deleteRows="0" sort="0" autoFilter="0" pivotTables="0"/>
  <mergeCells count="1">
    <mergeCell ref="A19:A34"/>
  </mergeCells>
  <phoneticPr fontId="85"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L40"/>
  <sheetViews>
    <sheetView showGridLines="0" zoomScale="90" zoomScaleNormal="90" workbookViewId="0">
      <selection activeCell="N4" sqref="N4"/>
    </sheetView>
  </sheetViews>
  <sheetFormatPr defaultColWidth="9.1796875" defaultRowHeight="14.5"/>
  <cols>
    <col min="2" max="2" width="39.1796875" customWidth="1"/>
    <col min="3" max="7" width="7.81640625" customWidth="1"/>
  </cols>
  <sheetData>
    <row r="1" spans="1:12" ht="57" customHeight="1">
      <c r="A1" s="74" t="str">
        <f>Macro!H117</f>
        <v>Investimentos</v>
      </c>
    </row>
    <row r="2" spans="1:12" ht="25.5" customHeight="1">
      <c r="B2" s="122" t="s">
        <v>608</v>
      </c>
      <c r="C2" s="122">
        <f>Macro!P15</f>
        <v>2021</v>
      </c>
      <c r="D2" s="122">
        <f>Macro!Q15</f>
        <v>2022</v>
      </c>
      <c r="E2" s="122">
        <f>Macro!R15</f>
        <v>2023</v>
      </c>
      <c r="F2" s="122">
        <f>Macro!S15</f>
        <v>2024</v>
      </c>
      <c r="G2" s="122" t="str">
        <f>Macro!AW3</f>
        <v>1T25</v>
      </c>
      <c r="H2" s="122" t="str">
        <f>Macro!AX3</f>
        <v>2T25</v>
      </c>
      <c r="I2" s="122" t="str">
        <f>Macro!AY3</f>
        <v>3T25</v>
      </c>
      <c r="J2" s="122" t="str">
        <f>Macro!AZ3</f>
        <v>4T25</v>
      </c>
      <c r="K2" s="122" t="str">
        <f>Macro!L10</f>
        <v>2025</v>
      </c>
      <c r="L2" s="122" t="s">
        <v>756</v>
      </c>
    </row>
    <row r="3" spans="1:12" ht="15.75" customHeight="1">
      <c r="B3" s="193" t="str">
        <f>Macro!H118</f>
        <v>Controladora</v>
      </c>
      <c r="C3" s="153">
        <v>56.478741229999997</v>
      </c>
      <c r="D3" s="153">
        <v>51.45</v>
      </c>
      <c r="E3" s="153">
        <v>82.826701780000008</v>
      </c>
      <c r="F3" s="153">
        <v>91.042028469999991</v>
      </c>
      <c r="G3" s="153">
        <v>12.18895311</v>
      </c>
      <c r="H3" s="153">
        <v>30.381268819999999</v>
      </c>
      <c r="I3" s="153">
        <v>19.633364790000002</v>
      </c>
      <c r="J3" s="153">
        <v>26.59388337</v>
      </c>
      <c r="K3" s="153">
        <v>88.797470090000004</v>
      </c>
      <c r="L3" s="153">
        <v>7.5242909200000003</v>
      </c>
    </row>
    <row r="4" spans="1:12" ht="15.75" customHeight="1">
      <c r="B4" s="194" t="str">
        <f>Macro!H119</f>
        <v>Controladas e Outros Investimentos</v>
      </c>
      <c r="C4" s="153">
        <v>59.126957633619</v>
      </c>
      <c r="D4" s="153">
        <v>54.97</v>
      </c>
      <c r="E4" s="153">
        <v>50.872983166178869</v>
      </c>
      <c r="F4" s="153">
        <v>74.729417009723093</v>
      </c>
      <c r="G4" s="153">
        <v>9.6812018776561004</v>
      </c>
      <c r="H4" s="153">
        <v>18.424150131820699</v>
      </c>
      <c r="I4" s="153">
        <v>32.557655380890601</v>
      </c>
      <c r="J4" s="153">
        <v>41.018594852863004</v>
      </c>
      <c r="K4" s="153">
        <v>101.6816022432304</v>
      </c>
      <c r="L4" s="153">
        <v>12.950546200958</v>
      </c>
    </row>
    <row r="5" spans="1:12" ht="15.75" customHeight="1">
      <c r="B5" s="195" t="str">
        <f>Macro!H120</f>
        <v>Total Capex</v>
      </c>
      <c r="C5" s="196">
        <v>115.6</v>
      </c>
      <c r="D5" s="196">
        <v>106.4</v>
      </c>
      <c r="E5" s="196">
        <v>133.69999999999999</v>
      </c>
      <c r="F5" s="196">
        <v>165.8</v>
      </c>
      <c r="G5" s="196">
        <v>21.9</v>
      </c>
      <c r="H5" s="196">
        <v>48.8</v>
      </c>
      <c r="I5" s="196">
        <v>52.2</v>
      </c>
      <c r="J5" s="196">
        <f>SUM(J3:J4)</f>
        <v>67.612478222863004</v>
      </c>
      <c r="K5" s="196">
        <v>190.512478222863</v>
      </c>
      <c r="L5" s="196">
        <v>20.474837120958</v>
      </c>
    </row>
    <row r="6" spans="1:12" ht="6" customHeight="1">
      <c r="B6" s="197"/>
      <c r="C6" s="198"/>
      <c r="D6" s="198"/>
      <c r="E6" s="198"/>
      <c r="F6" s="198"/>
      <c r="G6" s="198"/>
      <c r="H6" s="198"/>
      <c r="I6" s="198"/>
    </row>
    <row r="7" spans="1:12" ht="15.75" customHeight="1">
      <c r="B7" s="199" t="str">
        <f>Macro!H122</f>
        <v>Depreciação</v>
      </c>
      <c r="C7" s="200">
        <v>113.51419051390562</v>
      </c>
      <c r="D7" s="200">
        <v>120.07955362999999</v>
      </c>
      <c r="E7" s="200">
        <v>124.69571532340409</v>
      </c>
      <c r="F7" s="200">
        <v>158.71236310792776</v>
      </c>
      <c r="G7" s="200">
        <v>68.227277659804827</v>
      </c>
      <c r="H7" s="200">
        <v>67.950780536065068</v>
      </c>
      <c r="I7" s="200">
        <v>58.061881173112155</v>
      </c>
      <c r="J7" s="200">
        <v>73.183601539559149</v>
      </c>
      <c r="K7" s="200">
        <v>267.42354090854121</v>
      </c>
      <c r="L7" s="200">
        <v>62.850055761924501</v>
      </c>
    </row>
    <row r="8" spans="1:12" ht="16.5" customHeight="1">
      <c r="B8" s="171" t="str">
        <f>Macro!H121</f>
        <v>Valores em R$ milhões</v>
      </c>
      <c r="C8" s="154"/>
      <c r="D8" s="154"/>
      <c r="E8" s="154"/>
      <c r="F8" s="154"/>
      <c r="G8" s="154"/>
    </row>
    <row r="9" spans="1:12" ht="16.5" customHeight="1"/>
    <row r="10" spans="1:12" ht="16.5" customHeight="1"/>
    <row r="11" spans="1:12" ht="16.5" customHeight="1"/>
    <row r="12" spans="1:12" ht="16.5" customHeight="1"/>
    <row r="13" spans="1:12" ht="16.5" customHeight="1"/>
    <row r="14" spans="1:12" ht="16.5" customHeight="1"/>
    <row r="15" spans="1:12" ht="16.5" customHeight="1"/>
    <row r="16" spans="1:12"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1bf3fc354ed0f121b6f4be8c0bdfeeb9">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949fbc852a6d8c2e0ecd8926c2203282"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C98AA-0689-44BE-9064-002EB26A7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customXml/itemProps3.xml><?xml version="1.0" encoding="utf-8"?>
<ds:datastoreItem xmlns:ds="http://schemas.openxmlformats.org/officeDocument/2006/customXml" ds:itemID="{E8F18164-6F7B-4AE2-8177-B73D16BF6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2018-11-06T18:29:39Z</dcterms:created>
  <dcterms:modified xsi:type="dcterms:W3CDTF">2026-05-15T12:40:48Z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