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cborio.sharepoint.com/sites/MAeRI-GRUPOCBO/Documentos Partilhados/RI + DAF/2025/2T25/"/>
    </mc:Choice>
  </mc:AlternateContent>
  <xr:revisionPtr revIDLastSave="166" documentId="8_{3BD1DCFB-9BB5-4DE6-8EA0-B5A3354CADBE}" xr6:coauthVersionLast="47" xr6:coauthVersionMax="47" xr10:uidLastSave="{58DF67F3-8B12-4243-A681-24841B89D7DA}"/>
  <bookViews>
    <workbookView xWindow="-110" yWindow="-110" windowWidth="19420" windowHeight="10300" tabRatio="874" xr2:uid="{9EC3B3BA-8235-44CD-B6E3-7316634EE4B1}"/>
  </bookViews>
  <sheets>
    <sheet name="Capa" sheetId="14" r:id="rId1"/>
    <sheet name="1. Premissas Gerais" sheetId="19" r:id="rId2"/>
    <sheet name="2. Balanço Patrimonial" sheetId="18" r:id="rId3"/>
    <sheet name="3. DRE" sheetId="20" r:id="rId4"/>
    <sheet name="4. Fluxo de Caixa" sheetId="21" r:id="rId5"/>
    <sheet name="5. Medições não Contábeis" sheetId="22" r:id="rId6"/>
    <sheet name="6. Indicadores Operacionais" sheetId="24" r:id="rId7"/>
  </sheets>
  <externalReferences>
    <externalReference r:id="rId8"/>
    <externalReference r:id="rId9"/>
    <externalReference r:id="rId10"/>
  </externalReferences>
  <definedNames>
    <definedName name="\p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IMP1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IMP1">#REF!</definedName>
    <definedName name="_______________REL1">#REF!</definedName>
    <definedName name="_______________REL2">#REF!</definedName>
    <definedName name="_______________REL3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IMP1">#REF!</definedName>
    <definedName name="______________REL1">#REF!</definedName>
    <definedName name="______________REL2">#REF!</definedName>
    <definedName name="______________REL3">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IMP1">#REF!</definedName>
    <definedName name="_____________REL1">#REF!</definedName>
    <definedName name="_____________REL2">#REF!</definedName>
    <definedName name="_____________REL3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IMP1">#REF!</definedName>
    <definedName name="____________REL1">#REF!</definedName>
    <definedName name="____________REL2">#REF!</definedName>
    <definedName name="____________REL3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IMP1">#REF!</definedName>
    <definedName name="___________REL1">#REF!</definedName>
    <definedName name="___________REL2">#REF!</definedName>
    <definedName name="___________REL3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IMP1">#REF!</definedName>
    <definedName name="__________REL1">#REF!</definedName>
    <definedName name="__________REL2">#REF!</definedName>
    <definedName name="__________REL3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IMP1">#REF!</definedName>
    <definedName name="_________REL1">#REF!</definedName>
    <definedName name="_________REL2">#REF!</definedName>
    <definedName name="_________REL3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IMP1">#REF!</definedName>
    <definedName name="________REL1">#REF!</definedName>
    <definedName name="________REL2">#REF!</definedName>
    <definedName name="________REL3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IMP1">#REF!</definedName>
    <definedName name="_______OBS1">#REF!</definedName>
    <definedName name="_______OBS2">#REF!</definedName>
    <definedName name="_______OBS3">#REF!</definedName>
    <definedName name="_______OBS4">#REF!</definedName>
    <definedName name="_______OBS5">#REF!</definedName>
    <definedName name="_______REL1">#REF!</definedName>
    <definedName name="_______REL2">#REF!</definedName>
    <definedName name="_______REL3">#REF!</definedName>
    <definedName name="_______REV1">#REF!</definedName>
    <definedName name="_______REV2">#REF!</definedName>
    <definedName name="_______REV3">#REF!</definedName>
    <definedName name="_______REV4">#REF!</definedName>
    <definedName name="_______REV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IMP1">#REF!</definedName>
    <definedName name="______REL1">#REF!</definedName>
    <definedName name="______REL2">#REF!</definedName>
    <definedName name="______REL3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IMP1">#REF!</definedName>
    <definedName name="_____OBS1">#REF!</definedName>
    <definedName name="_____OBS2">#REF!</definedName>
    <definedName name="_____OBS3">#REF!</definedName>
    <definedName name="_____OBS4">#REF!</definedName>
    <definedName name="_____OBS5">#REF!</definedName>
    <definedName name="_____OBS6">#REF!</definedName>
    <definedName name="_____REL1">#REF!</definedName>
    <definedName name="_____REL2">#REF!</definedName>
    <definedName name="_____REL3">#REF!</definedName>
    <definedName name="_____REV1">#REF!</definedName>
    <definedName name="_____REV2">#REF!</definedName>
    <definedName name="_____REV3">#REF!</definedName>
    <definedName name="_____REV4">#REF!</definedName>
    <definedName name="_____REV5">#REF!</definedName>
    <definedName name="_____REV6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IMP1">#REF!</definedName>
    <definedName name="____OBS1">#REF!</definedName>
    <definedName name="____OBS2">#REF!</definedName>
    <definedName name="____OBS3">#REF!</definedName>
    <definedName name="____OBS4">#REF!</definedName>
    <definedName name="____OBS5">#REF!</definedName>
    <definedName name="____OBS6">#REF!</definedName>
    <definedName name="____REL1">#REF!</definedName>
    <definedName name="____REL2">#REF!</definedName>
    <definedName name="____REL3">#REF!</definedName>
    <definedName name="____REV1">#REF!</definedName>
    <definedName name="____REV2">#REF!</definedName>
    <definedName name="____REV3">#REF!</definedName>
    <definedName name="____REV4">#REF!</definedName>
    <definedName name="____REV5">#REF!</definedName>
    <definedName name="____REV6">#REF!</definedName>
    <definedName name="__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_cc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IMP1">#REF!</definedName>
    <definedName name="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OBS1">#REF!</definedName>
    <definedName name="___OBS2">#REF!</definedName>
    <definedName name="___OBS3">#REF!</definedName>
    <definedName name="___OBS4">#REF!</definedName>
    <definedName name="___OBS5">#REF!</definedName>
    <definedName name="___OBS6">#REF!</definedName>
    <definedName name="___PEX2">#REF!</definedName>
    <definedName name="___PR2">#REF!</definedName>
    <definedName name="___REL1">#REF!</definedName>
    <definedName name="___REL2">#REF!</definedName>
    <definedName name="___REL3">#REF!</definedName>
    <definedName name="___REV1">#REF!</definedName>
    <definedName name="___REV2">#REF!</definedName>
    <definedName name="___REV3">#REF!</definedName>
    <definedName name="___REV4">#REF!</definedName>
    <definedName name="___REV5">#REF!</definedName>
    <definedName name="___REV6">#REF!</definedName>
    <definedName name="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123Graph_ASIDECO" hidden="1">'[1]CONSSID12-96'!#REF!</definedName>
    <definedName name="__123Graph_BSIDECO" hidden="1">'[1]CONSSID12-96'!#REF!</definedName>
    <definedName name="__123Graph_CSIDECO" hidden="1">#REF!</definedName>
    <definedName name="__123Graph_XSIDECO" hidden="1">#REF!</definedName>
    <definedName name="_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cc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IMP1">#REF!</definedName>
    <definedName name="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LI10">#REF!</definedName>
    <definedName name="__LI102">#REF!</definedName>
    <definedName name="__LI104">#REF!</definedName>
    <definedName name="__LI106">#REF!</definedName>
    <definedName name="__LI108">#REF!</definedName>
    <definedName name="__LI11">#REF!</definedName>
    <definedName name="__LI110">#REF!</definedName>
    <definedName name="__LI112">#REF!</definedName>
    <definedName name="__LI113">#REF!</definedName>
    <definedName name="__LI114">#REF!</definedName>
    <definedName name="__LI116">#REF!</definedName>
    <definedName name="__li118">#REF!</definedName>
    <definedName name="__LI12">#REF!</definedName>
    <definedName name="__LI128">#REF!</definedName>
    <definedName name="__LI14">#REF!</definedName>
    <definedName name="__LI140">#REF!</definedName>
    <definedName name="__LI142">#REF!</definedName>
    <definedName name="__LI143">#REF!</definedName>
    <definedName name="__LI144">#REF!</definedName>
    <definedName name="__LI16">#REF!</definedName>
    <definedName name="__LI18">#REF!</definedName>
    <definedName name="__LI180">#REF!</definedName>
    <definedName name="__LI184">#REF!</definedName>
    <definedName name="__LI188">#REF!</definedName>
    <definedName name="__LI210">#REF!</definedName>
    <definedName name="__LI212">#REF!</definedName>
    <definedName name="__LI250">#REF!</definedName>
    <definedName name="__LI252">#REF!</definedName>
    <definedName name="__LI254">#REF!</definedName>
    <definedName name="__LI256">#REF!</definedName>
    <definedName name="__LI258">#REF!</definedName>
    <definedName name="__LI260">#REF!</definedName>
    <definedName name="__LI262">#REF!</definedName>
    <definedName name="__LI264">#REF!</definedName>
    <definedName name="__LI268">#REF!</definedName>
    <definedName name="__LI270">#REF!</definedName>
    <definedName name="__LI272">#REF!</definedName>
    <definedName name="__LI274">#REF!</definedName>
    <definedName name="__LI278">#REF!</definedName>
    <definedName name="__LI286">#REF!</definedName>
    <definedName name="__LI288">#REF!</definedName>
    <definedName name="__LI30">#REF!</definedName>
    <definedName name="__LI305">#REF!</definedName>
    <definedName name="__LI360">#REF!</definedName>
    <definedName name="__LI362">#REF!</definedName>
    <definedName name="__LI364">#REF!</definedName>
    <definedName name="__LI368">#REF!</definedName>
    <definedName name="__LI38">#REF!</definedName>
    <definedName name="__LI390">#REF!</definedName>
    <definedName name="__LI4">#REF!</definedName>
    <definedName name="__LI50">#REF!</definedName>
    <definedName name="__LI52">#REF!</definedName>
    <definedName name="__LI54">#REF!</definedName>
    <definedName name="__LI58">#REF!</definedName>
    <definedName name="__LI6">#REF!</definedName>
    <definedName name="__LI8">#REF!</definedName>
    <definedName name="__OBS1">#REF!</definedName>
    <definedName name="__OBS2">#REF!</definedName>
    <definedName name="__OBS3">#REF!</definedName>
    <definedName name="__OBS4">#REF!</definedName>
    <definedName name="__OBS5">#REF!</definedName>
    <definedName name="__OBS6">#REF!</definedName>
    <definedName name="__PEX2">#REF!</definedName>
    <definedName name="__PR2">#REF!</definedName>
    <definedName name="__REL1">#REF!</definedName>
    <definedName name="__REL2">#REF!</definedName>
    <definedName name="__REL3">#REF!</definedName>
    <definedName name="__REV1">#REF!</definedName>
    <definedName name="__REV2">#REF!</definedName>
    <definedName name="__REV3">#REF!</definedName>
    <definedName name="__REV4">#REF!</definedName>
    <definedName name="__REV5">#REF!</definedName>
    <definedName name="__REV6">#REF!</definedName>
    <definedName name="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1">#REF!</definedName>
    <definedName name="_121_201_103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cc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st1">#REF!</definedName>
    <definedName name="_est2">#REF!</definedName>
    <definedName name="_est3">#REF!</definedName>
    <definedName name="_est4">#REF!</definedName>
    <definedName name="_est5">#REF!</definedName>
    <definedName name="_Fill" hidden="1">#REF!</definedName>
    <definedName name="_xlnm._FilterDatabase" hidden="1">#REF!</definedName>
    <definedName name="_IMP1">#REF!</definedName>
    <definedName name="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LI10">#REF!</definedName>
    <definedName name="_LI102">#REF!</definedName>
    <definedName name="_LI104">#REF!</definedName>
    <definedName name="_LI106">#REF!</definedName>
    <definedName name="_LI108">#REF!</definedName>
    <definedName name="_LI11">#REF!</definedName>
    <definedName name="_LI110">#REF!</definedName>
    <definedName name="_LI112">#REF!</definedName>
    <definedName name="_LI113">#REF!</definedName>
    <definedName name="_LI114">#REF!</definedName>
    <definedName name="_LI116">#REF!</definedName>
    <definedName name="_li118">#REF!</definedName>
    <definedName name="_LI12">#REF!</definedName>
    <definedName name="_LI128">#REF!</definedName>
    <definedName name="_LI14">#REF!</definedName>
    <definedName name="_LI140">#REF!</definedName>
    <definedName name="_LI142">#REF!</definedName>
    <definedName name="_LI143">#REF!</definedName>
    <definedName name="_LI144">#REF!</definedName>
    <definedName name="_LI16">#REF!</definedName>
    <definedName name="_LI18">#REF!</definedName>
    <definedName name="_LI180">#REF!</definedName>
    <definedName name="_LI184">#REF!</definedName>
    <definedName name="_LI188">#REF!</definedName>
    <definedName name="_LI210">#REF!</definedName>
    <definedName name="_LI212">#REF!</definedName>
    <definedName name="_LI250">#REF!</definedName>
    <definedName name="_LI252">#REF!</definedName>
    <definedName name="_LI254">#REF!</definedName>
    <definedName name="_LI256">#REF!</definedName>
    <definedName name="_LI258">#REF!</definedName>
    <definedName name="_LI260">#REF!</definedName>
    <definedName name="_LI262">#REF!</definedName>
    <definedName name="_LI264">#REF!</definedName>
    <definedName name="_LI268">#REF!</definedName>
    <definedName name="_LI270">#REF!</definedName>
    <definedName name="_LI272">#REF!</definedName>
    <definedName name="_LI274">#REF!</definedName>
    <definedName name="_LI278">#REF!</definedName>
    <definedName name="_LI286">#REF!</definedName>
    <definedName name="_LI288">#REF!</definedName>
    <definedName name="_LI30">#REF!</definedName>
    <definedName name="_LI305">#REF!</definedName>
    <definedName name="_LI360">#REF!</definedName>
    <definedName name="_LI362">#REF!</definedName>
    <definedName name="_LI364">#REF!</definedName>
    <definedName name="_LI368">#REF!</definedName>
    <definedName name="_LI38">#REF!</definedName>
    <definedName name="_LI390">#REF!</definedName>
    <definedName name="_LI4">#REF!</definedName>
    <definedName name="_LI50">#REF!</definedName>
    <definedName name="_LI52">#REF!</definedName>
    <definedName name="_LI54">#REF!</definedName>
    <definedName name="_LI58">#REF!</definedName>
    <definedName name="_LI6">#REF!</definedName>
    <definedName name="_LI8">#REF!</definedName>
    <definedName name="_OBS1">#REF!</definedName>
    <definedName name="_OBS2">#REF!</definedName>
    <definedName name="_OBS3">#REF!</definedName>
    <definedName name="_OBS4">#REF!</definedName>
    <definedName name="_OBS5">#REF!</definedName>
    <definedName name="_OBS6">#REF!</definedName>
    <definedName name="_Order1" hidden="1">255</definedName>
    <definedName name="_Order2" hidden="1">255</definedName>
    <definedName name="_OW18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_PEX2">#REF!</definedName>
    <definedName name="_PR2">#REF!</definedName>
    <definedName name="_REL1">#REF!</definedName>
    <definedName name="_REL2">#REF!</definedName>
    <definedName name="_REL3">#REF!</definedName>
    <definedName name="_REV1">#REF!</definedName>
    <definedName name="_REV2">#REF!</definedName>
    <definedName name="_REV3">#REF!</definedName>
    <definedName name="_REV4">#REF!</definedName>
    <definedName name="_REV5">#REF!</definedName>
    <definedName name="_REV6">#REF!</definedName>
    <definedName name="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A">#REF!</definedName>
    <definedName name="aa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a">#REF!</definedName>
    <definedName name="aaaaaaaaaaaaaaaaaaaaaaaaaaaaaaaaa">#REF!</definedName>
    <definedName name="AgexRCN">#REF!</definedName>
    <definedName name="ag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I">#REF!</definedName>
    <definedName name="AjusteAdiant1" comment="Ajuste do adiantamento de clientes do estaleiro realizado pela CBO (intercompany)">-24895403.1048689</definedName>
    <definedName name="anscount" hidden="1">1</definedName>
    <definedName name="APAG">#N/A</definedName>
    <definedName name="AS2DocOpenMode" hidden="1">"AS2DocumentEdit"</definedName>
    <definedName name="ASA">#REF!</definedName>
    <definedName name="ASD">#REF!</definedName>
    <definedName name="Avg._Life">#REF!</definedName>
    <definedName name="B">#REF!</definedName>
    <definedName name="_xlnm.Database">#REF!</definedName>
    <definedName name="base">#REF!</definedName>
    <definedName name="base_avglife">#REF!</definedName>
    <definedName name="base_cashflow">#REF!</definedName>
    <definedName name="base_TPV">#REF!</definedName>
    <definedName name="BaseANT">#REF!</definedName>
    <definedName name="BaseJun12">#REF!</definedName>
    <definedName name="BBBB">#REF!</definedName>
    <definedName name="bbc2ptr">#REF!</definedName>
    <definedName name="bbcptr">#REF!</definedName>
    <definedName name="BC">#REF!</definedName>
    <definedName name="BID">#REF!</definedName>
    <definedName name="BL_CONTA">#REF!</definedName>
    <definedName name="bmf">#REF!</definedName>
    <definedName name="BNDES">#REF!</definedName>
    <definedName name="BPDRE">#REF!</definedName>
    <definedName name="BSMoedas" localSheetId="6">[2]!BSMoedas</definedName>
    <definedName name="BSMoedas">#REF!</definedName>
    <definedName name="C_">#REF!</definedName>
    <definedName name="CabDepr">#REF!</definedName>
    <definedName name="CabQuotation">#REF!</definedName>
    <definedName name="CBOAL019Ipanema">#REF!</definedName>
    <definedName name="cc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cdi">#REF!</definedName>
    <definedName name="CDI_dia" xml:space="preserve"> 1.00040705</definedName>
    <definedName name="CheckANT">#REF!</definedName>
    <definedName name="CIQWBGuid" hidden="1">"7047e4a7-9074-47b8-be7a-22178ebfb819"</definedName>
    <definedName name="Client">#REF!</definedName>
    <definedName name="ClientClass">#REF!</definedName>
    <definedName name="CmdOk" localSheetId="6">[3]!CmdOk</definedName>
    <definedName name="CmdOk">#REF!</definedName>
    <definedName name="COM">#REF!</definedName>
    <definedName name="CONSOLIDADOANT">#REF!</definedName>
    <definedName name="CONSOLIDADOYTD">#REF!</definedName>
    <definedName name="CONTA">#REF!</definedName>
    <definedName name="ContaANT">#REF!</definedName>
    <definedName name="ContaYTD">#REF!</definedName>
    <definedName name="contdeprec">#REF!</definedName>
    <definedName name="CostCapacityIndex">#REF!</definedName>
    <definedName name="CostLessDepreciation">#REF!</definedName>
    <definedName name="cota">#REF!</definedName>
    <definedName name="cupom">#REF!</definedName>
    <definedName name="Current_Yield">#REF!</definedName>
    <definedName name="dados">#REF!</definedName>
    <definedName name="DATA">#REF!</definedName>
    <definedName name="data_corrente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S">#REF!</definedName>
    <definedName name="DATAV1">#REF!</definedName>
    <definedName name="DATAV2">#REF!</definedName>
    <definedName name="dddd" hidden="1">#REF!</definedName>
    <definedName name="DDFS">#REF!</definedName>
    <definedName name="DeadWheight">#REF!</definedName>
    <definedName name="DESCOL">#REF!</definedName>
    <definedName name="Descrição_da_contaYTD">#REF!</definedName>
    <definedName name="dfdfd">#REF!</definedName>
    <definedName name="DI_1">#REF!</definedName>
    <definedName name="DI_2">#REF!</definedName>
    <definedName name="DI_3">[2]DU!#REF!</definedName>
    <definedName name="diferenca">#REF!</definedName>
    <definedName name="dolar">#REF!</definedName>
    <definedName name="dolf">#REF!</definedName>
    <definedName name="Drafttag">#REF!</definedName>
    <definedName name="E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eee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li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ELIM">#REF!</definedName>
    <definedName name="Empr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EMPRESA">#REF!</definedName>
    <definedName name="Empréstimo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QUIV">#REF!</definedName>
    <definedName name="ESCOLHIDO">#REF!</definedName>
    <definedName name="ESTALEIROYTD">#REF!</definedName>
    <definedName name="ESTOQUE">#REF!</definedName>
    <definedName name="Excluded">#REF!</definedName>
    <definedName name="EXPEC">#REF!</definedName>
    <definedName name="EYClass">#REF!</definedName>
    <definedName name="f">#REF!</definedName>
    <definedName name="FAI_TRA">#REF!</definedName>
    <definedName name="FAITRA">#REF!</definedName>
    <definedName name="FAIXA1">#REF!</definedName>
    <definedName name="FAIXA10">#REF!</definedName>
    <definedName name="FAIXA11">#REF!</definedName>
    <definedName name="FAIXA12">#REF!</definedName>
    <definedName name="FAIXA2">#REF!</definedName>
    <definedName name="FAIXA3">#REF!</definedName>
    <definedName name="FAIXA4">#REF!</definedName>
    <definedName name="FAIXA5">#REF!</definedName>
    <definedName name="FAIXA6">#REF!</definedName>
    <definedName name="FAIXA7">#REF!</definedName>
    <definedName name="FAIXA8">#REF!</definedName>
    <definedName name="FAIXA9">#REF!</definedName>
    <definedName name="FAIXAS">#REF!</definedName>
    <definedName name="FB">#REF!</definedName>
    <definedName name="FER_BR">#REF!</definedName>
    <definedName name="FERIADOS">#REF!</definedName>
    <definedName name="feriadousa">#REF!</definedName>
    <definedName name="FFFAI_TRA">#REF!</definedName>
    <definedName name="fgfg">#REF!</definedName>
    <definedName name="FIMTR">#REF!</definedName>
    <definedName name="FIMTR2">#REF!</definedName>
    <definedName name="FIMTRANS">#REF!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nçashw0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FLU">#REF!</definedName>
    <definedName name="flux1">#REF!</definedName>
    <definedName name="flux2">#REF!</definedName>
    <definedName name="FOLHA" hidden="1">{#N/A,#N/A,FALSE,"Skjema 6.5"}</definedName>
    <definedName name="FormatValue">#REF!</definedName>
    <definedName name="FORMULA">#REF!</definedName>
    <definedName name="FUT_INDEX2">#REF!</definedName>
    <definedName name="gerencial">#REF!</definedName>
    <definedName name="_xlnm.Recorder">#REF!</definedName>
    <definedName name="GrossTonnage">#REF!</definedName>
    <definedName name="HTML_CodePage" hidden="1">1252</definedName>
    <definedName name="HTML_Control" hidden="1">{"'Índice'!$A$1:$K$49"}</definedName>
    <definedName name="HTML_Description" hidden="1">""</definedName>
    <definedName name="HTML_Email" hidden="1">""</definedName>
    <definedName name="HTML_Header" hidden="1">"Índice"</definedName>
    <definedName name="HTML_LastUpdate" hidden="1">"12/08/1999"</definedName>
    <definedName name="HTML_LineAfter" hidden="1">FALSE</definedName>
    <definedName name="HTML_LineBefore" hidden="1">FALSE</definedName>
    <definedName name="HTML_Name" hidden="1">"Rodovia das Cataratas"</definedName>
    <definedName name="HTML_OBDlg2" hidden="1">TRUE</definedName>
    <definedName name="HTML_OBDlg4" hidden="1">TRUE</definedName>
    <definedName name="HTML_OS" hidden="1">0</definedName>
    <definedName name="HTML_PathFile" hidden="1">"\\Server_1\sig\07 Julho\Informe\MeuHTML.htm"</definedName>
    <definedName name="HTML_Title" hidden="1">"Gerência de Administração e Controle de Gestão"</definedName>
    <definedName name="Ibape">#REF!</definedName>
    <definedName name="IGP">#REF!</definedName>
    <definedName name="IndReproApproach">#REF!</definedName>
    <definedName name="Inflacut">#REF!</definedName>
    <definedName name="INICIOTR">#REF!</definedName>
    <definedName name="INICIOTR2">#REF!</definedName>
    <definedName name="INICIOTRANS">#REF!</definedName>
    <definedName name="input">#REF!</definedName>
    <definedName name="INTERC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41759.3946527778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jhj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LCTO">#REF!</definedName>
    <definedName name="LCTO_ATUAL">#REF!</definedName>
    <definedName name="LCTO_CONTA">#REF!</definedName>
    <definedName name="LCTO_EMPRESA">#REF!</definedName>
    <definedName name="ll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NR_ENA">#REF!</definedName>
    <definedName name="LNR_OCE">#REF!</definedName>
    <definedName name="LOA">#REF!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cro1" localSheetId="6">[2]!Macro1</definedName>
    <definedName name="Macro1">#REF!</definedName>
    <definedName name="MarketApproach">#REF!</definedName>
    <definedName name="MarketValue">#REF!</definedName>
    <definedName name="merit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S">#REF!</definedName>
    <definedName name="MESANO">#REF!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OEDA">#REF!</definedName>
    <definedName name="NAVEGAÇÃOYTD">#REF!</definedName>
    <definedName name="NetTonnage">#REF!</definedName>
    <definedName name="next_coupon">#REF!</definedName>
    <definedName name="NULxRCN">#REF!</definedName>
    <definedName name="OCOYTD">#REF!</definedName>
    <definedName name="OFFER">#REF!</definedName>
    <definedName name="ONLINE">#REF!</definedName>
    <definedName name="orden">#REF!</definedName>
    <definedName name="origem">#REF!</definedName>
    <definedName name="OW13_AD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PPAANT">#REF!</definedName>
    <definedName name="ppppppppppppp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PREP1">#REF!</definedName>
    <definedName name="PREP2">#REF!</definedName>
    <definedName name="PREP3">#REF!</definedName>
    <definedName name="PREP4">#REF!</definedName>
    <definedName name="PREP5">#REF!</definedName>
    <definedName name="PREP6">#REF!</definedName>
    <definedName name="Previsao" hidden="1">{"'Índice'!$A$1:$K$49"}</definedName>
    <definedName name="Price_Increase">#REF!</definedName>
    <definedName name="Print_Area_MI">#REF!</definedName>
    <definedName name="Print_Titles_MI">#REF!</definedName>
    <definedName name="Project">#REF!</definedName>
    <definedName name="Propostas">#REF!</definedName>
    <definedName name="PRORATA1">#REF!</definedName>
    <definedName name="Próximo_aniversário">#REF!</definedName>
    <definedName name="próximo_coupon">#REF!</definedName>
    <definedName name="PTAX">#REF!</definedName>
    <definedName name="PUCbond" localSheetId="6">#REF!</definedName>
    <definedName name="PUCbond">#REF!</definedName>
    <definedName name="q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Q2A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Rafae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Rafael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RCN">#REF!</definedName>
    <definedName name="ReplacementCost">#REF!</definedName>
    <definedName name="ReplacementCostLessDepreciation">#REF!</definedName>
    <definedName name="ReplaRecentVessels">#REF!</definedName>
    <definedName name="ReproApproach">#REF!</definedName>
    <definedName name="ReproductionCost">#REF!</definedName>
    <definedName name="ReproductionCostLessDepreciation">#REF!</definedName>
    <definedName name="rrr">#REF!</definedName>
    <definedName name="RULxFairValue">#REF!</definedName>
    <definedName name="s">#REF!</definedName>
    <definedName name="SAP_ATUAL">#REF!</definedName>
    <definedName name="SAP_CONTA">#REF!</definedName>
    <definedName name="SAP_EMPRESA">#REF!</definedName>
    <definedName name="SAPBEXdnldView" hidden="1">"477079GYMXAJU6BWH1IHASPLI"</definedName>
    <definedName name="SAPBEXsysID" hidden="1">"FWP"</definedName>
    <definedName name="sdcontab">#REF!</definedName>
    <definedName name="simul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19.66</definedName>
    <definedName name="Spread_Over">#REF!</definedName>
    <definedName name="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tatus">#REF!</definedName>
    <definedName name="SteelPrice">#REF!</definedName>
    <definedName name="TabDepr">#REF!</definedName>
    <definedName name="TabDez13">#REF!</definedName>
    <definedName name="tabela">#REF!</definedName>
    <definedName name="TableTrends">#REF!</definedName>
    <definedName name="tabpos">#REF!</definedName>
    <definedName name="TabQuotation">#REF!</definedName>
    <definedName name="TabSpecificNUL">#REF!</definedName>
    <definedName name="TabVesselsQuotation">#REF!</definedName>
    <definedName name="TAXA_JUROS_5aa">#REF!</definedName>
    <definedName name="TAXA_JUROS_6aa">#REF!</definedName>
    <definedName name="tell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a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teste" hidden="1">#REF!</definedName>
    <definedName name="TESTHKEY">#REF!</definedName>
    <definedName name="TESTKEYS">#REF!</definedName>
    <definedName name="TESTVKEY">#REF!</definedName>
    <definedName name="Time_at_sea">#REF!,#REF!</definedName>
    <definedName name="treas">#REF!</definedName>
    <definedName name="TRI">#REF!</definedName>
    <definedName name="TRIANO">#REF!</definedName>
    <definedName name="TRIANOANT">#REF!</definedName>
    <definedName name="TRIANT">#REF!</definedName>
    <definedName name="tx">#REF!</definedName>
    <definedName name="tx_diária">#REF!</definedName>
    <definedName name="u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Último_aniversário">#REF!</definedName>
    <definedName name="Univa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p">#REF!</definedName>
    <definedName name="US">#REF!</definedName>
    <definedName name="ValCBond" localSheetId="6">#REF!</definedName>
    <definedName name="ValCBond">#REF!</definedName>
    <definedName name="Valdate">#REF!</definedName>
    <definedName name="VALOR">#REF!</definedName>
    <definedName name="verifiq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fique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gfq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olatI" localSheetId="6">#REF!</definedName>
    <definedName name="VolatI">#REF!</definedName>
    <definedName name="wrinic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wrn.akerr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GI96.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LLE._.ÅRSKJEMAER.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rn.ANNUAL._.ACCOUNTS._.FORM." hidden="1">{#N/A,#N/A,FALSE,"FORM 6.1 ";#N/A,#N/A,FALSE,"FORM 6.2";#N/A,#N/A,FALSE,"FORM 6.3";#N/A,#N/A,FALSE,"FORM 6.4";#N/A,#N/A,FALSE,"FORM 6.5";#N/A,#N/A,FALSE,"FORM 6.6 ";#N/A,#N/A,FALSE,"FORM 6.7 ";#N/A,#N/A,FALSE,"FORM 6.8 ";#N/A,#N/A,FALSE,"FORM 6.9";#N/A,#N/A,FALSE,"FORM 6.10 ";#N/A,#N/A,FALSE,"FORM 6.11 ";#N/A,#N/A,FALSE,"FORM 6.12 ";#N/A,#N/A,FALSE,"FORM 6.13 ";#N/A,#N/A,FALSE,"FORM 6.14";#N/A,#N/A,FALSE,"FORM 6.15 ";#N/A,#N/A,FALSE,"FORM 6.16 ";#N/A,#N/A,FALSE,"FORM 6.17 ";#N/A,#N/A,FALSE,"FORM 6.18 ";#N/A,#N/A,FALSE,"FORM 6.19 ";#N/A,#N/A,FALSE,"FORM 6.20 ";#N/A,#N/A,FALSE,"FORM 6.21";#N/A,#N/A,FALSE,"FORM 6.22 ";#N/A,#N/A,FALSE,"FORM 6.23 ";#N/A,#N/A,FALSE,"FORM 6.24 ";#N/A,#N/A,FALSE,"FORM 6.25";#N/A,#N/A,FALSE,"FORM 6.26 ";#N/A,#N/A,FALSE,"FORM 6.27";#N/A,#N/A,FALSE,"FORM 6.28 ";#N/A,#N/A,FALSE,"FORM 6.29";#N/A,#N/A,FALSE,"FORM 6.30";#N/A,#N/A,FALSE,"FORM 6.31"}</definedName>
    <definedName name="wrn.aogt." hidden="1">{#N/A,#N/A,FALSE,"Res_Albatross";#N/A,#N/A,FALSE,"Bal_Albatross";#N/A,#N/A,FALSE,"Kont_Albatross";#N/A,#N/A,FALSE,"Note 1-5";#N/A,#N/A,FALSE,"Note 6-9";#N/A,#N/A,FALSE,"Bal_note10-14";#N/A,#N/A,FALSE,"Note 15-16";#N/A,#N/A,FALSE,"Note 17-19";#N/A,#N/A,FALSE,"Note 20-23";#N/A,#N/A,FALSE,"Nøkkeltall"}</definedName>
    <definedName name="wrn.ddd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EKSKL.._.PM._.FORM." hidden="1">{#N/A,#N/A,TRUE,"Skjema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6.30"}</definedName>
    <definedName name="wrn.EKSKL.._.PM._.SKJEMAER." hidden="1">{#N/A,#N/A,TRUE,"Skjema 6.5";#N/A,#N/A,TRUE,"Skjema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6.30";#N/A,#N/A,TRUE,"Skjema 6.31b"}</definedName>
    <definedName name="wrn.fff" hidden="1">{#N/A,#N/A,FALSE,"Res.regn.Aker a.s";#N/A,#N/A,FALSE,"Balanse3112.Aker a.s";#N/A,#N/A,FALSE,"Kont.anal.Aker a.s ";#N/A,#N/A,FALSE,"Noter 1-2.Aker a.s";#N/A,#N/A,FALSE,"Noter 3-7.Aker a.s";#N/A,#N/A,FALSE,"Rev.beretning 95"}</definedName>
    <definedName name="wrn.ffg" hidden="1">{#N/A,#N/A,FALSE,"REGNSKAPSUTDRAG DIVISJON";#N/A,#N/A,FALSE,"Nøkkeltall"}</definedName>
    <definedName name="wrn.gleachår.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holding." hidden="1">{#N/A,#N/A,FALSE,"forside";#N/A,#N/A,FALSE,"ResRegn.A-kons.";#N/A,#N/A,FALSE,"Bal3112.A-kons.";#N/A,#N/A,FALSE,"Kont.a.A-kons.";#N/A,#N/A,FALSE,"Note 4-10";#N/A,#N/A,FALSE,"Noter Balanse.A-kons.";#N/A,#N/A,FALSE,"Note 17-18.A-kons. ";#N/A,#N/A,FALSE,"Note 20-22.A-kons.";#N/A,#N/A,FALSE,"Note 23 A-kons.";#N/A,#N/A,FALSE,"Note 24-31.A-kons.";#N/A,#N/A,FALSE,"Nøkkeltall"}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NT.._.MELLOMV." hidden="1">{#N/A,#N/A,FALSE,"Skjema 6.5"}</definedName>
    <definedName name="wrn.Proforma._.1." hidden="1">{"side1",#N/A,FALSE,"ResRegn.A-kons.";"Side2",#N/A,FALSE,"Bal3112.A-kons."}</definedName>
    <definedName name="wrn.reg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95.xls.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Aker.xls." hidden="1">{#N/A,#N/A,FALSE,"Res.regn.Aker a.s";#N/A,#N/A,FALSE,"Balanse3112.Aker a.s";#N/A,#N/A,FALSE,"Kont.anal.Aker a.s ";#N/A,#N/A,FALSE,"Noter 1-2.Aker a.s";#N/A,#N/A,FALSE,"Noter 3-7.Aker a.s";#N/A,#N/A,FALSE,"Rev.beretning 95"}</definedName>
    <definedName name="wrn.telpepas.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wrn.test" hidden="1">{"test",#N/A,FALSE,"ResRegn.A-kons.";"test",#N/A,FALSE,"Note11-12";"test1",#N/A,FALSE,"Note11-12"}</definedName>
    <definedName name="wrn.test2." hidden="1">{"test",#N/A,FALSE,"ResRegn.A-kons.";"test",#N/A,FALSE,"Note11-12";"test1",#N/A,FALSE,"Note11-12"}</definedName>
    <definedName name="wrn.Utdr_div.xls." hidden="1">{#N/A,#N/A,FALSE,"REGNSKAPSUTDRAG DIVISJON";#N/A,#N/A,FALSE,"Nøkkeltall"}</definedName>
    <definedName name="wrn.uuu" hidden="1">{"side1",#N/A,FALSE,"ResRegn.A-kons.";"Side2",#N/A,FALSE,"Bal3112.A-kons."}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va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" hidden="1">#REF!</definedName>
    <definedName name="XREF_COLUMN_1" hidden="1">#REF!</definedName>
    <definedName name="XRefColumnsCount" hidden="1">1</definedName>
    <definedName name="XRefCopy1" hidden="1">#REF!</definedName>
    <definedName name="XRefCopy10" hidden="1">#REF!</definedName>
    <definedName name="XRefCopy11" hidden="1">#REF!</definedName>
    <definedName name="XRefCopy12" hidden="1">#REF!</definedName>
    <definedName name="XRefCopy13" hidden="1">#REF!</definedName>
    <definedName name="XRefCopy15" hidden="1">#REF!</definedName>
    <definedName name="XRefCopy2" hidden="1">#REF!</definedName>
    <definedName name="XRefCopy3" hidden="1">#REF!</definedName>
    <definedName name="XRefCopy4" hidden="1">#REF!</definedName>
    <definedName name="XRefCopy5" hidden="1">#REF!</definedName>
    <definedName name="XRefCopy6" hidden="1">#REF!</definedName>
    <definedName name="XRefCopy9" hidden="1">#REF!</definedName>
    <definedName name="XRefCopyRangeCount" hidden="1">7</definedName>
    <definedName name="XRefPaste11" hidden="1">#REF!</definedName>
    <definedName name="XRefPaste14" hidden="1">#REF!</definedName>
    <definedName name="XRefPasteRangeCount" hidden="1">15</definedName>
    <definedName name="xx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">#REF!</definedName>
    <definedName name="y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YTD">#REF!</definedName>
    <definedName name="ZEROCOUPON">#REF!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7" i="20" l="1"/>
  <c r="AL14" i="21" l="1"/>
  <c r="AC17" i="22"/>
  <c r="AL43" i="20"/>
  <c r="AL50" i="20" s="1"/>
  <c r="AL55" i="20" s="1"/>
  <c r="AC11" i="22"/>
  <c r="AL26" i="21"/>
  <c r="AC20" i="22"/>
  <c r="AC12" i="22"/>
  <c r="AC21" i="22"/>
  <c r="AL10" i="20" l="1"/>
  <c r="AL16" i="20" s="1"/>
  <c r="AL23" i="20" s="1"/>
  <c r="AL28" i="20" s="1"/>
  <c r="AC8" i="22"/>
  <c r="Y100" i="18" l="1"/>
  <c r="Y91" i="18" l="1"/>
  <c r="Y63" i="18"/>
  <c r="Y108" i="18"/>
  <c r="Y76" i="18"/>
  <c r="Y53" i="18"/>
  <c r="Y45" i="18"/>
  <c r="Y36" i="18"/>
  <c r="Y21" i="18"/>
  <c r="Y8" i="18"/>
  <c r="Y62" i="18" l="1"/>
  <c r="Y90" i="18"/>
  <c r="Y35" i="18"/>
  <c r="Y7" i="18"/>
  <c r="AA12" i="22" l="1"/>
  <c r="AA20" i="22"/>
  <c r="AA21" i="22"/>
  <c r="J19" i="21" l="1"/>
  <c r="AJ24" i="21"/>
  <c r="AJ23" i="21"/>
  <c r="AJ22" i="21"/>
  <c r="AJ21" i="21"/>
  <c r="J21" i="21"/>
  <c r="J24" i="21"/>
  <c r="J23" i="21"/>
  <c r="J22" i="21"/>
  <c r="J15" i="21"/>
  <c r="J55" i="20"/>
  <c r="J50" i="20"/>
  <c r="J43" i="20"/>
  <c r="J37" i="20"/>
  <c r="J10" i="20"/>
  <c r="J16" i="20" s="1"/>
  <c r="J23" i="20" s="1"/>
  <c r="J28" i="20" s="1"/>
  <c r="J100" i="18"/>
  <c r="J108" i="18"/>
  <c r="J91" i="18"/>
  <c r="J76" i="18"/>
  <c r="J63" i="18"/>
  <c r="J53" i="18"/>
  <c r="J45" i="18"/>
  <c r="J36" i="18"/>
  <c r="J21" i="18"/>
  <c r="J8" i="18"/>
  <c r="J7" i="18" s="1"/>
  <c r="J90" i="18" l="1"/>
  <c r="J62" i="18"/>
  <c r="J35" i="18"/>
  <c r="G8" i="18" l="1"/>
  <c r="G21" i="18"/>
  <c r="G36" i="18"/>
  <c r="G45" i="18"/>
  <c r="G63" i="18"/>
  <c r="G76" i="18"/>
  <c r="G91" i="18"/>
  <c r="G100" i="18"/>
  <c r="C63" i="18"/>
  <c r="D63" i="18"/>
  <c r="E63" i="18"/>
  <c r="F63" i="18"/>
  <c r="L63" i="18"/>
  <c r="M63" i="18"/>
  <c r="N63" i="18"/>
  <c r="O63" i="18"/>
  <c r="P63" i="18"/>
  <c r="Z8" i="22"/>
  <c r="Z12" i="22"/>
  <c r="Z11" i="22"/>
  <c r="Z17" i="22"/>
  <c r="Y12" i="22"/>
  <c r="Y11" i="22"/>
  <c r="S8" i="22" l="1"/>
  <c r="L17" i="22"/>
  <c r="M17" i="22"/>
  <c r="N17" i="22"/>
  <c r="U17" i="22"/>
  <c r="U8" i="22"/>
  <c r="T8" i="22" l="1"/>
  <c r="T17" i="22"/>
  <c r="R10" i="22" l="1"/>
  <c r="R8" i="22"/>
  <c r="R17" i="22"/>
  <c r="C76" i="18" l="1"/>
  <c r="D76" i="18"/>
  <c r="E76" i="18"/>
  <c r="F76" i="18"/>
  <c r="L76" i="18"/>
  <c r="M76" i="18"/>
  <c r="N76" i="18"/>
  <c r="O76" i="18"/>
  <c r="P76" i="18"/>
  <c r="L8" i="18"/>
  <c r="M8" i="18"/>
  <c r="N8" i="18"/>
  <c r="O8" i="18"/>
  <c r="P8" i="18"/>
  <c r="C8" i="18"/>
  <c r="D8" i="18"/>
  <c r="E8" i="18"/>
  <c r="F8" i="18"/>
  <c r="P17" i="22" l="1"/>
  <c r="Q17" i="22"/>
  <c r="M8" i="22"/>
  <c r="L8" i="22"/>
  <c r="P8" i="22"/>
  <c r="N8" i="22"/>
  <c r="Q8" i="22" l="1"/>
  <c r="G7" i="21" l="1"/>
  <c r="G19" i="21"/>
  <c r="G37" i="20"/>
  <c r="N9" i="22" l="1"/>
  <c r="N10" i="22" s="1"/>
</calcChain>
</file>

<file path=xl/sharedStrings.xml><?xml version="1.0" encoding="utf-8"?>
<sst xmlns="http://schemas.openxmlformats.org/spreadsheetml/2006/main" count="521" uniqueCount="145">
  <si>
    <t>Guia de Informações Históricas</t>
  </si>
  <si>
    <t>Conteúdo</t>
  </si>
  <si>
    <t>1. Premissas Gerais</t>
  </si>
  <si>
    <t>2. Balanço Patrimonial</t>
  </si>
  <si>
    <t>3. Demonstração de Resultado do Exerício (DRE)</t>
  </si>
  <si>
    <t>4. Fluxo de Caixa</t>
  </si>
  <si>
    <t>5. Medições não Contábeis</t>
  </si>
  <si>
    <t>6. Indicadores Operacionais</t>
  </si>
  <si>
    <t>Premissas Gerais</t>
  </si>
  <si>
    <t>Este Guia é baseado nas seguintes premissas:</t>
  </si>
  <si>
    <t>Dados históricos desde 2017</t>
  </si>
  <si>
    <r>
      <t xml:space="preserve">Periodicidade: </t>
    </r>
    <r>
      <rPr>
        <sz val="10"/>
        <color rgb="FF0B56A6"/>
        <rFont val="Arial Narrow"/>
        <family val="2"/>
      </rPr>
      <t>Anual, Trimestral e Semestral</t>
    </r>
  </si>
  <si>
    <r>
      <t xml:space="preserve">Normas Contábeis: </t>
    </r>
    <r>
      <rPr>
        <sz val="10"/>
        <color rgb="FF0B56A6"/>
        <rFont val="Arial Narrow"/>
        <family val="2"/>
      </rPr>
      <t>Pronunciamentos emitidos pelo CPC em acordo com o IFRS emitido pelo IASB</t>
    </r>
  </si>
  <si>
    <r>
      <t xml:space="preserve">Moeda: </t>
    </r>
    <r>
      <rPr>
        <sz val="10"/>
        <color rgb="FF0B56A6"/>
        <rFont val="Arial Narrow"/>
        <family val="2"/>
      </rPr>
      <t>Reais, exceto quando indicado de outra forma</t>
    </r>
  </si>
  <si>
    <t>Negócios</t>
  </si>
  <si>
    <t>Atividades</t>
  </si>
  <si>
    <r>
      <t xml:space="preserve">Embarcações de Apoio </t>
    </r>
    <r>
      <rPr>
        <i/>
        <sz val="10"/>
        <color rgb="FF0B56A6"/>
        <rFont val="Arial Narrow"/>
        <family val="2"/>
      </rPr>
      <t>Offshore</t>
    </r>
  </si>
  <si>
    <t>Estaleiros</t>
  </si>
  <si>
    <t>Estaleiro Aliança: utilizado na conversão, manutenção e reparo de embarcações, e também como base de apoio às operações</t>
  </si>
  <si>
    <t>Balanço Patrimonial</t>
  </si>
  <si>
    <t>Informações financeiras consolidadas - Valores em milhares de Reais para o final do período</t>
  </si>
  <si>
    <t>3M21</t>
  </si>
  <si>
    <t>6M21</t>
  </si>
  <si>
    <t>9M21</t>
  </si>
  <si>
    <t>3M22</t>
  </si>
  <si>
    <t>6M22</t>
  </si>
  <si>
    <t>9M22</t>
  </si>
  <si>
    <t>3M23</t>
  </si>
  <si>
    <t>6M23</t>
  </si>
  <si>
    <t>ATIVO</t>
  </si>
  <si>
    <t>CIRCULANTE</t>
  </si>
  <si>
    <t>Caixa e equivalentes de caixa</t>
  </si>
  <si>
    <t>Aplicações financeiras de curto prazo</t>
  </si>
  <si>
    <t>Contas a receber</t>
  </si>
  <si>
    <t>Estoques</t>
  </si>
  <si>
    <t xml:space="preserve"> - </t>
  </si>
  <si>
    <t>Instrumentos financeiros derivativos</t>
  </si>
  <si>
    <t>Despesas antecipadas</t>
  </si>
  <si>
    <t>Outros ativos</t>
  </si>
  <si>
    <t>Contas a receber sobre venda de ativo</t>
  </si>
  <si>
    <t>Mobilização de embarcações</t>
  </si>
  <si>
    <t>NÃO CIRCULANTE</t>
  </si>
  <si>
    <t>Aplicações financeiras restritas</t>
  </si>
  <si>
    <t>Ativo indenizatório</t>
  </si>
  <si>
    <t>Imposto de renda e contribuição social diferidos</t>
  </si>
  <si>
    <t>-</t>
  </si>
  <si>
    <t>Depósitos judiciais</t>
  </si>
  <si>
    <t>Imobilizado</t>
  </si>
  <si>
    <t>Intangível</t>
  </si>
  <si>
    <t>Direito de uso</t>
  </si>
  <si>
    <t>PASSIVO E PATRIMÔNIO LÍQUIDO</t>
  </si>
  <si>
    <t>Fornecedores e outras contas a pagar</t>
  </si>
  <si>
    <t>Empréstimos e financiamentos</t>
  </si>
  <si>
    <t>Salários e encargos trabalhistas</t>
  </si>
  <si>
    <t>Imposto e contribuições a pagar</t>
  </si>
  <si>
    <t>Passivo de arrendamento</t>
  </si>
  <si>
    <t>Contas a pagar a Partes relacionadas</t>
  </si>
  <si>
    <t>Provisão de contingências</t>
  </si>
  <si>
    <t>PATRIMÔNIO LÍQUIDO</t>
  </si>
  <si>
    <t>Capital social</t>
  </si>
  <si>
    <t>Reserva de capital</t>
  </si>
  <si>
    <t>Ajuste de avaliação patrimonial</t>
  </si>
  <si>
    <t>Prejuízos acumulados</t>
  </si>
  <si>
    <t>Valores em milhares de Dólares americanos</t>
  </si>
  <si>
    <t>(1)</t>
  </si>
  <si>
    <t>(2)</t>
  </si>
  <si>
    <t>(1) Informações obtidas considerando a moeda funcional da Companhia R$</t>
  </si>
  <si>
    <t>(2) Informações obtidas considerando a moeda funcional da Companhia USD</t>
  </si>
  <si>
    <t>Demonstração do Resultado do Exercício</t>
  </si>
  <si>
    <t>Informações financeiras consolidadas - Valores em milhares de Reais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</si>
  <si>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</si>
  <si>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</si>
  <si>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</si>
  <si>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</si>
  <si>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</si>
  <si>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</si>
  <si>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</si>
  <si>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</si>
  <si>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</si>
  <si>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</si>
  <si>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</si>
  <si>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</si>
  <si>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</si>
  <si>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</si>
  <si>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Receitas de serviços prestados</t>
  </si>
  <si>
    <t>Custos dos serviços prestados</t>
  </si>
  <si>
    <t>Lucro bruto</t>
  </si>
  <si>
    <t>Despesas gerais e administrativas</t>
  </si>
  <si>
    <t>Provisão para perda de Valor Recuperável</t>
  </si>
  <si>
    <t>Outras receitas (despesas) operacionais, líquidas</t>
  </si>
  <si>
    <t>Lucro Operacional</t>
  </si>
  <si>
    <t>Receitas Financeiras</t>
  </si>
  <si>
    <t>Despesas Financeiras</t>
  </si>
  <si>
    <t>Resultado com derivativos</t>
  </si>
  <si>
    <t>Variação cambial, líquida</t>
  </si>
  <si>
    <t>Lucro (prejuízo) antes do imposto de renda e da contribuição social</t>
  </si>
  <si>
    <t>Imposto de renda e contribuição social: Correntes</t>
  </si>
  <si>
    <t>Imposto de renda e contribuição social: Diferidos</t>
  </si>
  <si>
    <t>Lucro (prejuízo) líquido do período</t>
  </si>
  <si>
    <t>Fluxo de Caixa</t>
  </si>
  <si>
    <t>CAIXA E EQUIVALENTES DE CAIXA NO INÍCIO DO EXERCÍCIO</t>
  </si>
  <si>
    <t>Caixa líquido gerado pelas (aplicado nas) atividades operacionais</t>
  </si>
  <si>
    <t>Caixa líquido gerado pelas (aplicado nas) atividades de investimentos</t>
  </si>
  <si>
    <t>Caixa líquido gerado pelas (aplicado nas) atividades de financiamentos</t>
  </si>
  <si>
    <t>Ganhos (perdas) cambiais sobre caixa e contas garantidas</t>
  </si>
  <si>
    <t>CAIXA E EQUIVALENTES DE CAIXA NO FINAL DO EXERCÍCIO</t>
  </si>
  <si>
    <t>Medições não Contábeis</t>
  </si>
  <si>
    <t>Informações financeiras consolidadas - Valores em milhares de Reais, exceto quando indicado de outra forma</t>
  </si>
  <si>
    <t>Período</t>
  </si>
  <si>
    <t>LAJIDA (EBITDA)</t>
  </si>
  <si>
    <t>Últimos 12 meses</t>
  </si>
  <si>
    <t>EBITDA Ajustado</t>
  </si>
  <si>
    <t>Margem EBITDA Ajustada (%)</t>
  </si>
  <si>
    <t>Dívida Bruta</t>
  </si>
  <si>
    <t>Fim do período</t>
  </si>
  <si>
    <t>Dívida Líquida</t>
  </si>
  <si>
    <t>Dívida Líquida / EBITDA</t>
  </si>
  <si>
    <t>Fim do periodo / Últimos 12 meses</t>
  </si>
  <si>
    <t>Dívida Líquida / EBITDA Ajustado</t>
  </si>
  <si>
    <t>Indicadores Operacionais</t>
  </si>
  <si>
    <t>Informações em percentual, conforme cálculo indicado nas notas explicativas</t>
  </si>
  <si>
    <t>Taxa de ocupação da frota ¹</t>
  </si>
  <si>
    <t>3M20</t>
  </si>
  <si>
    <t>6M20</t>
  </si>
  <si>
    <t>9M20</t>
  </si>
  <si>
    <t>Downtime ²</t>
  </si>
  <si>
    <t>(1) Quantidade de embarcações em período de operação / total de embarcações da frota, poderados pela quantidade de dias de cada mês</t>
  </si>
  <si>
    <t>(2) Percentual de receita potencial não faturada devido à inoperabilidade de embarcações no período de contrato</t>
  </si>
  <si>
    <t>3T23</t>
  </si>
  <si>
    <t>9M23</t>
  </si>
  <si>
    <t>4T23</t>
  </si>
  <si>
    <t>Outros tributos a recuperar</t>
  </si>
  <si>
    <t>Tributos sobre o lucro</t>
  </si>
  <si>
    <t>1T24</t>
  </si>
  <si>
    <t>3M24</t>
  </si>
  <si>
    <t>6M24</t>
  </si>
  <si>
    <t>2T24</t>
  </si>
  <si>
    <r>
      <t xml:space="preserve">45 embarcações de apoio à Exploração &amp; Produção </t>
    </r>
    <r>
      <rPr>
        <i/>
        <sz val="10"/>
        <color rgb="FF0B56A6"/>
        <rFont val="Arial Narrow"/>
        <family val="2"/>
      </rPr>
      <t>Offshore</t>
    </r>
  </si>
  <si>
    <t>3T24</t>
  </si>
  <si>
    <t>9M24</t>
  </si>
  <si>
    <t>4T24</t>
  </si>
  <si>
    <t>3M25</t>
  </si>
  <si>
    <t>1T25</t>
  </si>
  <si>
    <t>6M25</t>
  </si>
  <si>
    <t>2T25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</si>
</sst>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\ #,##0_);_(\ \(#,##0\);_(\ \-_);_(@_)"/>
    <numFmt numFmtId="165" formatCode="_(* #,##0_);_(* \(#,##0\);_(* &quot;-&quot;??_);_(@_)"/>
    <numFmt numFmtId="166" formatCode="0.0%"/>
    <numFmt numFmtId="167" formatCode="0.0"/>
    <numFmt numFmtId="168" formatCode="_(\ #,##0.0000_);_(\ \(#,##0.0000\);_(\ \-_);_(@_)"/>
    <numFmt numFmtId="169" formatCode="#,##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rgb="FF0B56A6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color theme="3"/>
      <name val="Arial Narrow"/>
      <family val="2"/>
    </font>
    <font>
      <sz val="10"/>
      <color theme="3"/>
      <name val="Arial Narrow"/>
      <family val="2"/>
    </font>
    <font>
      <sz val="10"/>
      <color theme="0"/>
      <name val="Arial Narrow"/>
      <family val="2"/>
    </font>
    <font>
      <b/>
      <sz val="10"/>
      <color rgb="FF0B56A6"/>
      <name val="Arial Narrow"/>
      <family val="2"/>
    </font>
    <font>
      <b/>
      <sz val="10"/>
      <color rgb="FF000080"/>
      <name val="Arial Narrow"/>
      <family val="2"/>
    </font>
    <font>
      <sz val="10"/>
      <color rgb="FF0B56A6"/>
      <name val="Arial Narrow"/>
      <family val="2"/>
    </font>
    <font>
      <b/>
      <sz val="10"/>
      <color theme="0"/>
      <name val="Arial Narrow"/>
      <family val="2"/>
    </font>
    <font>
      <b/>
      <sz val="16"/>
      <color theme="0"/>
      <name val="Arial Narrow"/>
      <family val="2"/>
    </font>
    <font>
      <sz val="16"/>
      <color theme="1"/>
      <name val="Arial Narrow"/>
      <family val="2"/>
    </font>
    <font>
      <sz val="16"/>
      <color theme="0"/>
      <name val="Arial Narrow"/>
      <family val="2"/>
    </font>
    <font>
      <b/>
      <sz val="16"/>
      <color theme="1"/>
      <name val="Arial Narrow"/>
      <family val="2"/>
    </font>
    <font>
      <b/>
      <sz val="16"/>
      <color theme="7" tint="-0.249977111117893"/>
      <name val="Arial Narrow"/>
      <family val="2"/>
    </font>
    <font>
      <sz val="16"/>
      <name val="Arial Narrow"/>
      <family val="2"/>
    </font>
    <font>
      <sz val="16"/>
      <color rgb="FF0000FF"/>
      <name val="Arial Narrow"/>
      <family val="2"/>
    </font>
    <font>
      <b/>
      <sz val="16"/>
      <color rgb="FF0B56A6"/>
      <name val="Arial Narrow"/>
      <family val="2"/>
    </font>
    <font>
      <b/>
      <sz val="16"/>
      <color rgb="FFF47A04"/>
      <name val="Arial Narrow"/>
      <family val="2"/>
    </font>
    <font>
      <b/>
      <i/>
      <sz val="16"/>
      <color theme="1"/>
      <name val="Arial Narrow"/>
      <family val="2"/>
    </font>
    <font>
      <b/>
      <sz val="30"/>
      <color rgb="FF0B56A6"/>
      <name val="Frutiger 45 Light"/>
    </font>
    <font>
      <i/>
      <sz val="10"/>
      <color rgb="FF0B56A6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vertAlign val="superscript"/>
      <sz val="16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B56A6"/>
        <bgColor indexed="64"/>
      </patternFill>
    </fill>
    <fill>
      <patternFill patternType="solid">
        <fgColor rgb="FFF47A0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5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</cellStyleXfs>
  <cellXfs count="93">
    <xf numFmtId="0" fontId="0" fillId="0" borderId="0" xfId="0"/>
    <xf numFmtId="0" fontId="4" fillId="0" borderId="0" xfId="0" applyFont="1"/>
    <xf numFmtId="0" fontId="6" fillId="0" borderId="0" xfId="4" applyFont="1"/>
    <xf numFmtId="0" fontId="7" fillId="0" borderId="0" xfId="4" applyFont="1" applyAlignment="1">
      <alignment vertical="center"/>
    </xf>
    <xf numFmtId="0" fontId="8" fillId="0" borderId="0" xfId="4" applyFont="1"/>
    <xf numFmtId="0" fontId="9" fillId="0" borderId="6" xfId="4" applyFont="1" applyBorder="1" applyAlignment="1">
      <alignment horizontal="left" vertical="center"/>
    </xf>
    <xf numFmtId="165" fontId="9" fillId="0" borderId="6" xfId="4" applyNumberFormat="1" applyFont="1" applyBorder="1" applyAlignment="1">
      <alignment vertical="center"/>
    </xf>
    <xf numFmtId="0" fontId="9" fillId="0" borderId="6" xfId="4" applyFont="1" applyBorder="1"/>
    <xf numFmtId="0" fontId="10" fillId="0" borderId="0" xfId="4" applyFont="1" applyAlignment="1">
      <alignment vertical="center"/>
    </xf>
    <xf numFmtId="0" fontId="11" fillId="0" borderId="0" xfId="4" applyFont="1" applyAlignment="1">
      <alignment horizontal="left" readingOrder="1"/>
    </xf>
    <xf numFmtId="0" fontId="8" fillId="0" borderId="0" xfId="4" applyFont="1" applyAlignment="1">
      <alignment vertical="center"/>
    </xf>
    <xf numFmtId="0" fontId="7" fillId="0" borderId="0" xfId="4" applyFont="1" applyAlignment="1">
      <alignment vertical="center" wrapText="1"/>
    </xf>
    <xf numFmtId="0" fontId="7" fillId="0" borderId="0" xfId="4" applyFont="1" applyAlignment="1">
      <alignment horizontal="left" vertical="center" wrapText="1"/>
    </xf>
    <xf numFmtId="0" fontId="13" fillId="4" borderId="3" xfId="4" applyFont="1" applyFill="1" applyBorder="1" applyAlignment="1">
      <alignment horizontal="center" vertical="center"/>
    </xf>
    <xf numFmtId="0" fontId="12" fillId="3" borderId="3" xfId="4" applyFont="1" applyFill="1" applyBorder="1" applyAlignment="1">
      <alignment horizontal="left" vertical="center"/>
    </xf>
    <xf numFmtId="165" fontId="12" fillId="3" borderId="4" xfId="4" applyNumberFormat="1" applyFont="1" applyFill="1" applyBorder="1" applyAlignment="1">
      <alignment horizontal="left" vertical="center"/>
    </xf>
    <xf numFmtId="0" fontId="12" fillId="3" borderId="4" xfId="4" applyFont="1" applyFill="1" applyBorder="1" applyAlignment="1">
      <alignment horizontal="left"/>
    </xf>
    <xf numFmtId="0" fontId="12" fillId="3" borderId="5" xfId="4" applyFont="1" applyFill="1" applyBorder="1" applyAlignment="1">
      <alignment horizontal="left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0" fontId="15" fillId="0" borderId="0" xfId="0" applyFont="1"/>
    <xf numFmtId="0" fontId="15" fillId="2" borderId="0" xfId="0" applyFont="1" applyFill="1" applyAlignment="1">
      <alignment horizontal="center"/>
    </xf>
    <xf numFmtId="0" fontId="16" fillId="4" borderId="1" xfId="0" applyFont="1" applyFill="1" applyBorder="1"/>
    <xf numFmtId="0" fontId="15" fillId="4" borderId="1" xfId="0" applyFont="1" applyFill="1" applyBorder="1"/>
    <xf numFmtId="0" fontId="15" fillId="0" borderId="0" xfId="0" applyFont="1" applyAlignment="1">
      <alignment horizontal="center"/>
    </xf>
    <xf numFmtId="0" fontId="18" fillId="0" borderId="0" xfId="0" applyFont="1"/>
    <xf numFmtId="164" fontId="15" fillId="0" borderId="0" xfId="0" applyNumberFormat="1" applyFont="1"/>
    <xf numFmtId="0" fontId="17" fillId="0" borderId="0" xfId="0" applyFont="1"/>
    <xf numFmtId="0" fontId="21" fillId="0" borderId="1" xfId="0" applyFont="1" applyBorder="1"/>
    <xf numFmtId="164" fontId="19" fillId="2" borderId="0" xfId="2" applyNumberFormat="1" applyFont="1" applyFill="1" applyAlignment="1">
      <alignment horizontal="center"/>
    </xf>
    <xf numFmtId="164" fontId="21" fillId="2" borderId="1" xfId="0" applyNumberFormat="1" applyFont="1" applyFill="1" applyBorder="1" applyAlignment="1">
      <alignment horizontal="center"/>
    </xf>
    <xf numFmtId="164" fontId="15" fillId="2" borderId="0" xfId="0" applyNumberFormat="1" applyFont="1" applyFill="1" applyAlignment="1">
      <alignment horizontal="center"/>
    </xf>
    <xf numFmtId="164" fontId="18" fillId="2" borderId="0" xfId="0" applyNumberFormat="1" applyFont="1" applyFill="1" applyAlignment="1">
      <alignment horizontal="center"/>
    </xf>
    <xf numFmtId="164" fontId="20" fillId="2" borderId="0" xfId="2" applyNumberFormat="1" applyFont="1" applyFill="1" applyAlignment="1">
      <alignment horizontal="center"/>
    </xf>
    <xf numFmtId="0" fontId="23" fillId="0" borderId="0" xfId="0" applyFont="1"/>
    <xf numFmtId="0" fontId="21" fillId="0" borderId="0" xfId="0" applyFont="1"/>
    <xf numFmtId="0" fontId="21" fillId="0" borderId="2" xfId="0" applyFont="1" applyBorder="1"/>
    <xf numFmtId="164" fontId="21" fillId="2" borderId="0" xfId="0" applyNumberFormat="1" applyFont="1" applyFill="1" applyAlignment="1">
      <alignment horizontal="center"/>
    </xf>
    <xf numFmtId="166" fontId="15" fillId="2" borderId="0" xfId="1" applyNumberFormat="1" applyFont="1" applyFill="1" applyAlignment="1">
      <alignment horizontal="center"/>
    </xf>
    <xf numFmtId="0" fontId="14" fillId="5" borderId="1" xfId="0" applyFont="1" applyFill="1" applyBorder="1"/>
    <xf numFmtId="0" fontId="0" fillId="0" borderId="0" xfId="0" applyAlignment="1">
      <alignment horizontal="left"/>
    </xf>
    <xf numFmtId="164" fontId="21" fillId="2" borderId="2" xfId="2" applyNumberFormat="1" applyFont="1" applyFill="1" applyBorder="1" applyAlignment="1">
      <alignment horizontal="center"/>
    </xf>
    <xf numFmtId="3" fontId="15" fillId="2" borderId="0" xfId="0" applyNumberFormat="1" applyFont="1" applyFill="1" applyAlignment="1">
      <alignment horizontal="center"/>
    </xf>
    <xf numFmtId="0" fontId="24" fillId="0" borderId="0" xfId="0" applyFont="1"/>
    <xf numFmtId="0" fontId="26" fillId="0" borderId="0" xfId="0" applyFont="1"/>
    <xf numFmtId="0" fontId="28" fillId="5" borderId="1" xfId="0" quotePrefix="1" applyFont="1" applyFill="1" applyBorder="1" applyAlignment="1">
      <alignment horizontal="center"/>
    </xf>
    <xf numFmtId="167" fontId="15" fillId="2" borderId="0" xfId="0" applyNumberFormat="1" applyFont="1" applyFill="1" applyAlignment="1">
      <alignment horizontal="center"/>
    </xf>
    <xf numFmtId="164" fontId="21" fillId="0" borderId="1" xfId="0" applyNumberFormat="1" applyFont="1" applyBorder="1" applyAlignment="1">
      <alignment horizontal="center"/>
    </xf>
    <xf numFmtId="164" fontId="19" fillId="0" borderId="0" xfId="2" applyNumberFormat="1" applyFont="1" applyFill="1" applyAlignment="1">
      <alignment horizontal="center"/>
    </xf>
    <xf numFmtId="164" fontId="15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21" fillId="0" borderId="2" xfId="2" applyNumberFormat="1" applyFont="1" applyFill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/>
    </xf>
    <xf numFmtId="3" fontId="15" fillId="0" borderId="0" xfId="0" applyNumberFormat="1" applyFont="1" applyAlignment="1">
      <alignment horizontal="center"/>
    </xf>
    <xf numFmtId="166" fontId="15" fillId="0" borderId="0" xfId="1" applyNumberFormat="1" applyFont="1" applyFill="1" applyAlignment="1">
      <alignment horizontal="center"/>
    </xf>
    <xf numFmtId="167" fontId="15" fillId="0" borderId="0" xfId="0" applyNumberFormat="1" applyFont="1" applyAlignment="1">
      <alignment horizontal="center"/>
    </xf>
    <xf numFmtId="3" fontId="15" fillId="0" borderId="0" xfId="0" applyNumberFormat="1" applyFont="1"/>
    <xf numFmtId="0" fontId="14" fillId="0" borderId="0" xfId="0" applyFont="1"/>
    <xf numFmtId="0" fontId="28" fillId="0" borderId="0" xfId="0" quotePrefix="1" applyFont="1" applyAlignment="1">
      <alignment horizontal="center"/>
    </xf>
    <xf numFmtId="0" fontId="22" fillId="0" borderId="2" xfId="0" applyFont="1" applyBorder="1"/>
    <xf numFmtId="164" fontId="22" fillId="0" borderId="2" xfId="2" applyNumberFormat="1" applyFont="1" applyFill="1" applyBorder="1" applyAlignment="1">
      <alignment horizontal="center"/>
    </xf>
    <xf numFmtId="0" fontId="22" fillId="0" borderId="1" xfId="0" applyFont="1" applyBorder="1"/>
    <xf numFmtId="0" fontId="22" fillId="0" borderId="0" xfId="0" applyFont="1"/>
    <xf numFmtId="164" fontId="22" fillId="2" borderId="0" xfId="0" applyNumberFormat="1" applyFont="1" applyFill="1" applyAlignment="1">
      <alignment horizontal="center"/>
    </xf>
    <xf numFmtId="164" fontId="22" fillId="0" borderId="0" xfId="0" applyNumberFormat="1" applyFont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0" fontId="28" fillId="5" borderId="1" xfId="0" quotePrefix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21" fillId="0" borderId="0" xfId="2" applyNumberFormat="1" applyFont="1" applyFill="1" applyBorder="1" applyAlignment="1">
      <alignment horizontal="center"/>
    </xf>
    <xf numFmtId="0" fontId="30" fillId="0" borderId="0" xfId="0" applyFont="1"/>
    <xf numFmtId="0" fontId="27" fillId="0" borderId="0" xfId="0" applyFont="1" applyAlignment="1">
      <alignment vertical="center"/>
    </xf>
    <xf numFmtId="9" fontId="15" fillId="2" borderId="0" xfId="0" applyNumberFormat="1" applyFont="1" applyFill="1" applyAlignment="1">
      <alignment horizontal="center"/>
    </xf>
    <xf numFmtId="9" fontId="15" fillId="0" borderId="0" xfId="0" applyNumberFormat="1" applyFont="1" applyAlignment="1">
      <alignment horizontal="center"/>
    </xf>
    <xf numFmtId="9" fontId="15" fillId="0" borderId="0" xfId="0" applyNumberFormat="1" applyFont="1"/>
    <xf numFmtId="166" fontId="15" fillId="0" borderId="0" xfId="0" applyNumberFormat="1" applyFont="1"/>
    <xf numFmtId="166" fontId="15" fillId="2" borderId="0" xfId="0" applyNumberFormat="1" applyFont="1" applyFill="1" applyAlignment="1">
      <alignment horizontal="center"/>
    </xf>
    <xf numFmtId="166" fontId="15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8" fontId="15" fillId="0" borderId="0" xfId="0" applyNumberFormat="1" applyFont="1"/>
    <xf numFmtId="164" fontId="32" fillId="0" borderId="0" xfId="0" applyNumberFormat="1" applyFont="1"/>
    <xf numFmtId="10" fontId="15" fillId="0" borderId="0" xfId="0" applyNumberFormat="1" applyFont="1"/>
    <xf numFmtId="0" fontId="16" fillId="4" borderId="1" xfId="0" applyFont="1" applyFill="1" applyBorder="1" applyAlignment="1">
      <alignment horizontal="center"/>
    </xf>
    <xf numFmtId="169" fontId="15" fillId="0" borderId="0" xfId="0" applyNumberFormat="1" applyFont="1" applyAlignment="1">
      <alignment horizontal="center"/>
    </xf>
    <xf numFmtId="0" fontId="3" fillId="0" borderId="0" xfId="3" applyAlignment="1">
      <alignment horizontal="left"/>
    </xf>
    <xf numFmtId="0" fontId="13" fillId="4" borderId="4" xfId="4" applyFont="1" applyFill="1" applyBorder="1" applyAlignment="1">
      <alignment horizontal="center" vertical="center"/>
    </xf>
    <xf numFmtId="0" fontId="13" fillId="4" borderId="5" xfId="4" applyFont="1" applyFill="1" applyBorder="1" applyAlignment="1">
      <alignment horizontal="center" vertical="center"/>
    </xf>
    <xf numFmtId="165" fontId="12" fillId="3" borderId="4" xfId="4" applyNumberFormat="1" applyFont="1" applyFill="1" applyBorder="1" applyAlignment="1">
      <alignment horizontal="left" vertical="center" wrapText="1"/>
    </xf>
    <xf numFmtId="165" fontId="12" fillId="3" borderId="5" xfId="4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</cellXfs>
  <cellStyles count="5">
    <cellStyle name="Hiperlink" xfId="3" builtinId="8"/>
    <cellStyle name="Normal" xfId="0" builtinId="0"/>
    <cellStyle name="Normal 2" xfId="4" xr:uid="{D3A5CE5A-EC92-412F-92C7-878732DE8727}"/>
    <cellStyle name="Porcentagem" xfId="1" builtinId="5"/>
    <cellStyle name="Reference" xfId="2" xr:uid="{E92B4EEB-77BF-49F1-A94D-1DBB69A06F33}"/>
  </cellStyles>
  <dxfs count="0"/>
  <tableStyles count="0" defaultTableStyle="TableStyleMedium2" defaultPivotStyle="PivotStyleLight16"/>
  <colors>
    <mruColors>
      <color rgb="FFF47A04"/>
      <color rgb="FF0B56A6"/>
      <color rgb="FF0B5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4</xdr:col>
      <xdr:colOff>314325</xdr:colOff>
      <xdr:row>9</xdr:row>
      <xdr:rowOff>85726</xdr:rowOff>
    </xdr:to>
    <xdr:pic>
      <xdr:nvPicPr>
        <xdr:cNvPr id="2" name="Imagem 1" descr="GRUPO CBO - Companhia Brasileira de Offshore | LinkedIn">
          <a:extLst>
            <a:ext uri="{FF2B5EF4-FFF2-40B4-BE49-F238E27FC236}">
              <a16:creationId xmlns:a16="http://schemas.microsoft.com/office/drawing/2014/main" id="{91DD6EA5-32B1-449F-86ED-B0FAADF08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666" b="10222"/>
        <a:stretch/>
      </xdr:blipFill>
      <xdr:spPr bwMode="auto">
        <a:xfrm>
          <a:off x="76200" y="361950"/>
          <a:ext cx="2143125" cy="1438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571499</xdr:colOff>
      <xdr:row>1</xdr:row>
      <xdr:rowOff>65942</xdr:rowOff>
    </xdr:from>
    <xdr:to>
      <xdr:col>13</xdr:col>
      <xdr:colOff>157528</xdr:colOff>
      <xdr:row>8</xdr:row>
      <xdr:rowOff>131884</xdr:rowOff>
    </xdr:to>
    <xdr:pic>
      <xdr:nvPicPr>
        <xdr:cNvPr id="2" name="Imagem 1" descr="GRUPO CBO - Companhia Brasileira de Offshore | LinkedIn">
          <a:extLst>
            <a:ext uri="{FF2B5EF4-FFF2-40B4-BE49-F238E27FC236}">
              <a16:creationId xmlns:a16="http://schemas.microsoft.com/office/drawing/2014/main" id="{6021F5F5-42E1-49B6-83D6-746442784D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20" b="16923"/>
        <a:stretch/>
      </xdr:blipFill>
      <xdr:spPr bwMode="auto">
        <a:xfrm>
          <a:off x="6513634" y="124557"/>
          <a:ext cx="2143125" cy="1392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434381</xdr:colOff>
      <xdr:row>15</xdr:row>
      <xdr:rowOff>71175</xdr:rowOff>
    </xdr:from>
    <xdr:to>
      <xdr:col>12</xdr:col>
      <xdr:colOff>634301</xdr:colOff>
      <xdr:row>17</xdr:row>
      <xdr:rowOff>155959</xdr:rowOff>
    </xdr:to>
    <xdr:sp macro="" textlink="">
      <xdr:nvSpPr>
        <xdr:cNvPr id="3" name="Seta: para a Esquerd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D81799-798D-4FF4-A800-D547AAA486DE}"/>
            </a:ext>
          </a:extLst>
        </xdr:cNvPr>
        <xdr:cNvSpPr/>
      </xdr:nvSpPr>
      <xdr:spPr>
        <a:xfrm>
          <a:off x="7632560" y="2683746"/>
          <a:ext cx="812241" cy="41135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CAPA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1313788</xdr:colOff>
      <xdr:row>0</xdr:row>
      <xdr:rowOff>55649</xdr:rowOff>
    </xdr:from>
    <xdr:to>
      <xdr:col>1</xdr:col>
      <xdr:colOff>2304841</xdr:colOff>
      <xdr:row>0</xdr:row>
      <xdr:rowOff>598818</xdr:rowOff>
    </xdr:to>
    <xdr:pic>
      <xdr:nvPicPr>
        <xdr:cNvPr id="4" name="Imagem 3" descr="GRUPO CBO - Companhia Brasileira de Offshore | LinkedIn">
          <a:extLst>
            <a:ext uri="{FF2B5EF4-FFF2-40B4-BE49-F238E27FC236}">
              <a16:creationId xmlns:a16="http://schemas.microsoft.com/office/drawing/2014/main" id="{8237A140-AFE6-4E3D-BCC7-22146F8806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78" b="17430"/>
        <a:stretch/>
      </xdr:blipFill>
      <xdr:spPr bwMode="auto">
        <a:xfrm>
          <a:off x="1381824" y="55649"/>
          <a:ext cx="991053" cy="549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163286</xdr:colOff>
      <xdr:row>0</xdr:row>
      <xdr:rowOff>40822</xdr:rowOff>
    </xdr:from>
    <xdr:to>
      <xdr:col>1</xdr:col>
      <xdr:colOff>1177018</xdr:colOff>
      <xdr:row>0</xdr:row>
      <xdr:rowOff>610053</xdr:rowOff>
    </xdr:to>
    <xdr:sp macro="" textlink="">
      <xdr:nvSpPr>
        <xdr:cNvPr id="5" name="Seta: para a Esqu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58FA8A-8632-49D1-94AF-A6D4031BE624}"/>
            </a:ext>
          </a:extLst>
        </xdr:cNvPr>
        <xdr:cNvSpPr/>
      </xdr:nvSpPr>
      <xdr:spPr>
        <a:xfrm>
          <a:off x="231322" y="40822"/>
          <a:ext cx="1013732" cy="5692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CAPA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1150502</xdr:colOff>
      <xdr:row>0</xdr:row>
      <xdr:rowOff>82862</xdr:rowOff>
    </xdr:from>
    <xdr:to>
      <xdr:col>1</xdr:col>
      <xdr:colOff>2145365</xdr:colOff>
      <xdr:row>0</xdr:row>
      <xdr:rowOff>641271</xdr:rowOff>
    </xdr:to>
    <xdr:pic>
      <xdr:nvPicPr>
        <xdr:cNvPr id="8" name="Imagem 7" descr="GRUPO CBO - Companhia Brasileira de Offshore | LinkedIn">
          <a:extLst>
            <a:ext uri="{FF2B5EF4-FFF2-40B4-BE49-F238E27FC236}">
              <a16:creationId xmlns:a16="http://schemas.microsoft.com/office/drawing/2014/main" id="{30538087-0424-4FBB-A241-954057F03D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78" b="17430"/>
        <a:stretch/>
      </xdr:blipFill>
      <xdr:spPr bwMode="auto">
        <a:xfrm>
          <a:off x="1218538" y="82862"/>
          <a:ext cx="991053" cy="549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68035</xdr:rowOff>
    </xdr:from>
    <xdr:to>
      <xdr:col>1</xdr:col>
      <xdr:colOff>1013732</xdr:colOff>
      <xdr:row>0</xdr:row>
      <xdr:rowOff>637266</xdr:rowOff>
    </xdr:to>
    <xdr:sp macro="" textlink="">
      <xdr:nvSpPr>
        <xdr:cNvPr id="9" name="Seta: para a Esquerda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CDF995-F3C0-45B9-A7EF-B84DE6A91298}"/>
            </a:ext>
          </a:extLst>
        </xdr:cNvPr>
        <xdr:cNvSpPr/>
      </xdr:nvSpPr>
      <xdr:spPr>
        <a:xfrm>
          <a:off x="68036" y="68035"/>
          <a:ext cx="1013732" cy="5692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CAPA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1150502</xdr:colOff>
      <xdr:row>0</xdr:row>
      <xdr:rowOff>94202</xdr:rowOff>
    </xdr:from>
    <xdr:to>
      <xdr:col>1</xdr:col>
      <xdr:colOff>2140285</xdr:colOff>
      <xdr:row>0</xdr:row>
      <xdr:rowOff>638641</xdr:rowOff>
    </xdr:to>
    <xdr:pic>
      <xdr:nvPicPr>
        <xdr:cNvPr id="5" name="Imagem 4" descr="GRUPO CBO - Companhia Brasileira de Offshore | LinkedIn">
          <a:extLst>
            <a:ext uri="{FF2B5EF4-FFF2-40B4-BE49-F238E27FC236}">
              <a16:creationId xmlns:a16="http://schemas.microsoft.com/office/drawing/2014/main" id="{8B0007E6-4664-430E-9095-E1FAC80E10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78" b="17430"/>
        <a:stretch/>
      </xdr:blipFill>
      <xdr:spPr bwMode="auto">
        <a:xfrm>
          <a:off x="1214002" y="94202"/>
          <a:ext cx="991053" cy="549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79375</xdr:rowOff>
    </xdr:from>
    <xdr:to>
      <xdr:col>1</xdr:col>
      <xdr:colOff>1013732</xdr:colOff>
      <xdr:row>0</xdr:row>
      <xdr:rowOff>648606</xdr:rowOff>
    </xdr:to>
    <xdr:sp macro="" textlink="">
      <xdr:nvSpPr>
        <xdr:cNvPr id="6" name="Seta: para a Esquerda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EAF29B-2381-4141-985E-F4498794B66F}"/>
            </a:ext>
          </a:extLst>
        </xdr:cNvPr>
        <xdr:cNvSpPr/>
      </xdr:nvSpPr>
      <xdr:spPr>
        <a:xfrm>
          <a:off x="63500" y="79375"/>
          <a:ext cx="1013732" cy="5692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CAPA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1150502</xdr:colOff>
      <xdr:row>0</xdr:row>
      <xdr:rowOff>110076</xdr:rowOff>
    </xdr:from>
    <xdr:to>
      <xdr:col>1</xdr:col>
      <xdr:colOff>2144730</xdr:colOff>
      <xdr:row>0</xdr:row>
      <xdr:rowOff>656420</xdr:rowOff>
    </xdr:to>
    <xdr:pic>
      <xdr:nvPicPr>
        <xdr:cNvPr id="6" name="Imagem 5" descr="GRUPO CBO - Companhia Brasileira de Offshore | LinkedIn">
          <a:extLst>
            <a:ext uri="{FF2B5EF4-FFF2-40B4-BE49-F238E27FC236}">
              <a16:creationId xmlns:a16="http://schemas.microsoft.com/office/drawing/2014/main" id="{A58C4962-15FC-4C31-8082-71A40D8FA2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78" b="17430"/>
        <a:stretch/>
      </xdr:blipFill>
      <xdr:spPr bwMode="auto">
        <a:xfrm>
          <a:off x="1218538" y="110076"/>
          <a:ext cx="991053" cy="549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95249</xdr:rowOff>
    </xdr:from>
    <xdr:to>
      <xdr:col>1</xdr:col>
      <xdr:colOff>1013732</xdr:colOff>
      <xdr:row>0</xdr:row>
      <xdr:rowOff>664480</xdr:rowOff>
    </xdr:to>
    <xdr:sp macro="" textlink="">
      <xdr:nvSpPr>
        <xdr:cNvPr id="9" name="Seta: para a Esquerda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EF2234-733D-432C-90E4-90B2828212AE}"/>
            </a:ext>
          </a:extLst>
        </xdr:cNvPr>
        <xdr:cNvSpPr/>
      </xdr:nvSpPr>
      <xdr:spPr>
        <a:xfrm>
          <a:off x="68036" y="95249"/>
          <a:ext cx="1013732" cy="5692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CAPA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1150502</xdr:colOff>
      <xdr:row>0</xdr:row>
      <xdr:rowOff>110076</xdr:rowOff>
    </xdr:from>
    <xdr:to>
      <xdr:col>1</xdr:col>
      <xdr:colOff>2136475</xdr:colOff>
      <xdr:row>0</xdr:row>
      <xdr:rowOff>650705</xdr:rowOff>
    </xdr:to>
    <xdr:pic>
      <xdr:nvPicPr>
        <xdr:cNvPr id="4" name="Imagem 3" descr="GRUPO CBO - Companhia Brasileira de Offshore | LinkedIn">
          <a:extLst>
            <a:ext uri="{FF2B5EF4-FFF2-40B4-BE49-F238E27FC236}">
              <a16:creationId xmlns:a16="http://schemas.microsoft.com/office/drawing/2014/main" id="{5A4D1001-FA65-4192-B063-FAE8F2F345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278" b="17430"/>
        <a:stretch/>
      </xdr:blipFill>
      <xdr:spPr bwMode="auto">
        <a:xfrm>
          <a:off x="1218538" y="110076"/>
          <a:ext cx="991053" cy="549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95249</xdr:rowOff>
    </xdr:from>
    <xdr:to>
      <xdr:col>1</xdr:col>
      <xdr:colOff>1013732</xdr:colOff>
      <xdr:row>0</xdr:row>
      <xdr:rowOff>664480</xdr:rowOff>
    </xdr:to>
    <xdr:sp macro="" textlink="">
      <xdr:nvSpPr>
        <xdr:cNvPr id="5" name="Seta: para a Esqu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7F65E8-8CA9-4E25-B062-7FCA9D91F2B9}"/>
            </a:ext>
          </a:extLst>
        </xdr:cNvPr>
        <xdr:cNvSpPr/>
      </xdr:nvSpPr>
      <xdr:spPr>
        <a:xfrm>
          <a:off x="68036" y="95249"/>
          <a:ext cx="1013732" cy="56923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CAPA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_server1\SYS\Dados\Martins\SidecoF\BPLAN%20M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-rio1\dados\Financeiro\Luiz%20Conrado\Hist&#243;ricos\Tax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-dados\cont\Financeiro\Publico\Gest&#227;o%20de%20Risco\Risco%20Cambial\Hedge%20Custos%20Fixos\Metas\Metas02\Meus%20Documentos\P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LAN MES"/>
      <sheetName val="CONSSID12-96"/>
      <sheetName val="Câmbio"/>
      <sheetName val="DePara"/>
      <sheetName val="PMO@2016-07"/>
      <sheetName val="PMO@2017-06"/>
      <sheetName val="PMO@2017-08"/>
      <sheetName val="DespAdm"/>
      <sheetName val="Global Depreciação"/>
      <sheetName val="Lacesa"/>
      <sheetName val="Fluxo de Caixa Apresentação"/>
      <sheetName val="RF-G7"/>
      <sheetName val="Dados"/>
      <sheetName val="Dados M300"/>
      <sheetName val="Insumos"/>
      <sheetName val="REFERENCIA"/>
      <sheetName val="ECOLOGIA"/>
      <sheetName val="Gen-2"/>
      <sheetName val="BPLAN_MES"/>
      <sheetName val="IE"/>
      <sheetName val="Interest"/>
      <sheetName val="FX effect summary"/>
      <sheetName val="tb"/>
      <sheetName val="CCF Dic 17"/>
      <sheetName val="Ret LATAM 2017"/>
      <sheetName val="Assum"/>
      <sheetName val="Painel"/>
      <sheetName val="Conselho"/>
      <sheetName val="Forecasts_VDF"/>
      <sheetName val="Sheet2"/>
      <sheetName val="MonteCarlo"/>
      <sheetName val="B.D."/>
      <sheetName val="Base Real"/>
      <sheetName val="RESUACUM"/>
      <sheetName val="Feriados"/>
      <sheetName val="Imobiliz"/>
      <sheetName val="Qrreshyp"/>
      <sheetName val="CONSTRUÇAO"/>
      <sheetName val="02-MENU"/>
      <sheetName val="Tax &amp; Depreciation"/>
      <sheetName val="market"/>
      <sheetName val="BPLAN_MES1"/>
      <sheetName val="Dados_M300"/>
      <sheetName val="Global_Depreciação"/>
      <sheetName val="Fluxo_de_Caixa_Apresentação"/>
      <sheetName val="FX_effect_summary"/>
      <sheetName val="CCF_Dic_17"/>
      <sheetName val="Ret_LATAM_2017"/>
      <sheetName val="B_D_"/>
      <sheetName val="Proc"/>
      <sheetName val="Evolutivo"/>
      <sheetName val="Janeiro"/>
      <sheetName val="Fevereiro"/>
      <sheetName val="Março"/>
      <sheetName val="1ºTrimestre"/>
      <sheetName val="2020 Trend"/>
      <sheetName val="B2020 Consolidated"/>
      <sheetName val="2019 Consolidated"/>
      <sheetName val="Máscara - BP"/>
      <sheetName val="Máscara - LY"/>
      <sheetName val="Máscara - YTD"/>
      <sheetName val="Máscara - Q3"/>
      <sheetName val="Máscara - BP Q3"/>
      <sheetName val="Máscara - LY Q3"/>
      <sheetName val="Consolidated Month Trend"/>
      <sheetName val="Consolidated Month VHC"/>
      <sheetName val="Consolidated Month Trend+VHC"/>
      <sheetName val="Consolidated Year Trend"/>
      <sheetName val="Consolidated Year VHC"/>
      <sheetName val="Consolidated Year Trend+VHC"/>
      <sheetName val="2019 VHC"/>
      <sheetName val="B2019 Consolidated"/>
      <sheetName val="2018 Consolidated"/>
      <sheetName val="2019 Flash"/>
      <sheetName val="Consolidated Quarter"/>
      <sheetName val="Máscara - Q2"/>
      <sheetName val="Máscara - BP Q2"/>
      <sheetName val="Máscara - LY Q2"/>
      <sheetName val="TESTE"/>
      <sheetName val="#REF"/>
      <sheetName val="M.O. - 01"/>
      <sheetName val="BPLAN_MES2"/>
      <sheetName val="Global_Depreciação1"/>
      <sheetName val="Fluxo_de_Caixa_Apresentação1"/>
      <sheetName val="Dados_M3001"/>
      <sheetName val="FX_effect_summary1"/>
      <sheetName val="CCF_Dic_171"/>
      <sheetName val="Ret_LATAM_20171"/>
      <sheetName val="B_D_1"/>
      <sheetName val="Base_Real"/>
      <sheetName val="Tax_&amp;_Depreciation"/>
      <sheetName val="2020_Trend"/>
      <sheetName val="B2020_Consolidated"/>
      <sheetName val="2019_Consolidated"/>
      <sheetName val="Máscara_-_BP"/>
      <sheetName val="Máscara_-_LY"/>
      <sheetName val="Máscara_-_YTD"/>
      <sheetName val="Máscara_-_Q3"/>
      <sheetName val="Máscara_-_BP_Q3"/>
      <sheetName val="Máscara_-_LY_Q3"/>
      <sheetName val="Consolidated_Month_Trend"/>
      <sheetName val="Consolidated_Month_VHC"/>
      <sheetName val="Consolidated_Month_Trend+VHC"/>
      <sheetName val="Consolidated_Year_Trend"/>
      <sheetName val="Consolidated_Year_VHC"/>
      <sheetName val="Consolidated_Year_Trend+VHC"/>
      <sheetName val="2019_VHC"/>
      <sheetName val="B2019_Consolidated"/>
      <sheetName val="2018_Consolidated"/>
      <sheetName val="2019_Flash"/>
      <sheetName val="Consolidated_Quarter"/>
      <sheetName val="Máscara_-_Q2"/>
      <sheetName val="Máscara_-_BP_Q2"/>
      <sheetName val="Máscara_-_LY_Q2"/>
      <sheetName val="L300_01"/>
      <sheetName val="Saldos Invertidos"/>
      <sheetName val="A4"/>
      <sheetName val="BPLAN_MES3"/>
      <sheetName val="Global_Depreciação2"/>
      <sheetName val="Fluxo_de_Caixa_Apresentação2"/>
      <sheetName val="Dados_M3002"/>
      <sheetName val="FX_effect_summary2"/>
      <sheetName val="CCF_Dic_172"/>
      <sheetName val="Ret_LATAM_20172"/>
      <sheetName val="B_D_2"/>
      <sheetName val="Base_Real1"/>
      <sheetName val="Tax_&amp;_Depreciation1"/>
      <sheetName val="2020_Trend1"/>
      <sheetName val="B2020_Consolidated1"/>
      <sheetName val="2019_Consolidated1"/>
      <sheetName val="Máscara_-_BP1"/>
      <sheetName val="Máscara_-_LY1"/>
      <sheetName val="Máscara_-_YTD1"/>
      <sheetName val="Máscara_-_Q31"/>
      <sheetName val="Máscara_-_BP_Q31"/>
      <sheetName val="Máscara_-_LY_Q31"/>
      <sheetName val="Consolidated_Month_Trend1"/>
      <sheetName val="Consolidated_Month_VHC1"/>
      <sheetName val="Consolidated_Month_Trend+VHC1"/>
      <sheetName val="Consolidated_Year_Trend1"/>
      <sheetName val="Consolidated_Year_VHC1"/>
      <sheetName val="Consolidated_Year_Trend+VHC1"/>
      <sheetName val="2019_VHC1"/>
      <sheetName val="B2019_Consolidated1"/>
      <sheetName val="2018_Consolidated1"/>
      <sheetName val="2019_Flash1"/>
      <sheetName val="Consolidated_Quarter1"/>
      <sheetName val="Máscara_-_Q21"/>
      <sheetName val="Máscara_-_BP_Q21"/>
      <sheetName val="Máscara_-_LY_Q21"/>
      <sheetName val="M_O__-_01"/>
      <sheetName val="Saldos_Invertidos"/>
      <sheetName val="BPLAN_MES4"/>
      <sheetName val="Global_Depreciação3"/>
      <sheetName val="Fluxo_de_Caixa_Apresentação3"/>
      <sheetName val="Dados_M3003"/>
      <sheetName val="FX_effect_summary3"/>
      <sheetName val="CCF_Dic_173"/>
      <sheetName val="Ret_LATAM_20173"/>
      <sheetName val="B_D_3"/>
      <sheetName val="Base_Real2"/>
      <sheetName val="Tax_&amp;_Depreciation2"/>
      <sheetName val="2020_Trend2"/>
      <sheetName val="B2020_Consolidated2"/>
      <sheetName val="2019_Consolidated2"/>
      <sheetName val="Máscara_-_BP2"/>
      <sheetName val="Máscara_-_LY2"/>
      <sheetName val="Máscara_-_YTD2"/>
      <sheetName val="Máscara_-_Q32"/>
      <sheetName val="Máscara_-_BP_Q32"/>
      <sheetName val="Máscara_-_LY_Q32"/>
      <sheetName val="Consolidated_Month_Trend2"/>
      <sheetName val="Consolidated_Month_VHC2"/>
      <sheetName val="Consolidated_Month_Trend+VHC2"/>
      <sheetName val="Consolidated_Year_Trend2"/>
      <sheetName val="Consolidated_Year_VHC2"/>
      <sheetName val="Consolidated_Year_Trend+VHC2"/>
      <sheetName val="2019_VHC2"/>
      <sheetName val="B2019_Consolidated2"/>
      <sheetName val="2018_Consolidated2"/>
      <sheetName val="2019_Flash2"/>
      <sheetName val="Consolidated_Quarter2"/>
      <sheetName val="Máscara_-_Q22"/>
      <sheetName val="Máscara_-_BP_Q22"/>
      <sheetName val="Máscara_-_LY_Q22"/>
      <sheetName val="M_O__-_011"/>
      <sheetName val="Saldos_Invertid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TAB_FER"/>
      <sheetName val="EUROZE"/>
      <sheetName val="DU"/>
      <sheetName val="BONDS7"/>
      <sheetName val="Sheet1"/>
      <sheetName val="Sheet2"/>
      <sheetName val="#REF"/>
      <sheetName val="Sheet3"/>
      <sheetName val="Taxas"/>
      <sheetName val="INPUTS"/>
      <sheetName val="Taxas.xls"/>
      <sheetName val="RESERVA"/>
      <sheetName val="Swaps"/>
      <sheetName val="Funções"/>
      <sheetName val="Macros"/>
      <sheetName val="Taxas Ext"/>
      <sheetName val="Fundos"/>
      <sheetName val="FUTUROS"/>
      <sheetName val="IGPM"/>
      <sheetName val="FERIADOS"/>
    </sheetNames>
    <definedNames>
      <definedName name="BSMoedas"/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1">
          <cell r="O1" t="str">
            <v>NumOvers</v>
          </cell>
        </row>
      </sheetData>
      <sheetData sheetId="14">
        <row r="1">
          <cell r="A1" t="str">
            <v>Data</v>
          </cell>
        </row>
      </sheetData>
      <sheetData sheetId="15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Uni_pres"/>
      <sheetName val="Audit"/>
      <sheetName val="Aero"/>
      <sheetName val="Inform"/>
      <sheetName val="RH"/>
      <sheetName val="Total Pres."/>
      <sheetName val="Var.Uni_Pres"/>
      <sheetName val="Var.Audit"/>
      <sheetName val="Var.Aero"/>
      <sheetName val="Var.Inform"/>
      <sheetName val="Var.RH"/>
      <sheetName val="Var.Total Pres"/>
      <sheetName val="D_Var.Total Pres"/>
      <sheetName val="D_Var.Uni_Pres"/>
      <sheetName val="D_Var.Audit"/>
      <sheetName val="D_Var.Aero"/>
      <sheetName val="D_Var.Inform"/>
      <sheetName val="D_Var.RH"/>
      <sheetName val="Tela1"/>
      <sheetName val="Módulo1"/>
      <sheetName val="Faze"/>
      <sheetName val="Var.Faze"/>
      <sheetName val="PRES"/>
    </sheetNames>
    <definedNames>
      <definedName name="CmdO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AFA37-2E4D-41F6-A2B9-69C3AC6912FF}">
  <sheetPr codeName="Planilha1"/>
  <dimension ref="A1:I28"/>
  <sheetViews>
    <sheetView showGridLines="0" tabSelected="1" workbookViewId="0"/>
  </sheetViews>
  <sheetFormatPr defaultColWidth="0" defaultRowHeight="14.5" zeroHeight="1"/>
  <cols>
    <col min="1" max="1" width="1.1796875" customWidth="1"/>
    <col min="2" max="4" width="9.1796875" customWidth="1"/>
    <col min="5" max="5" width="15.453125" customWidth="1"/>
    <col min="6" max="8" width="9.1796875" customWidth="1"/>
    <col min="9" max="9" width="17.81640625" customWidth="1"/>
    <col min="10" max="16384" width="9.1796875" hidden="1"/>
  </cols>
  <sheetData>
    <row r="1" spans="2:5"/>
    <row r="2" spans="2:5"/>
    <row r="3" spans="2:5"/>
    <row r="4" spans="2:5"/>
    <row r="5" spans="2:5"/>
    <row r="6" spans="2:5"/>
    <row r="7" spans="2:5"/>
    <row r="8" spans="2:5"/>
    <row r="9" spans="2:5"/>
    <row r="10" spans="2:5"/>
    <row r="11" spans="2:5" ht="37.5">
      <c r="B11" s="43" t="s">
        <v>0</v>
      </c>
    </row>
    <row r="12" spans="2:5"/>
    <row r="13" spans="2:5" ht="18.5">
      <c r="B13" s="1" t="s">
        <v>1</v>
      </c>
    </row>
    <row r="14" spans="2:5">
      <c r="B14" s="86" t="s">
        <v>2</v>
      </c>
      <c r="C14" s="86"/>
      <c r="D14" s="86"/>
      <c r="E14" s="40"/>
    </row>
    <row r="15" spans="2:5">
      <c r="B15" s="86" t="s">
        <v>3</v>
      </c>
      <c r="C15" s="86"/>
      <c r="D15" s="86"/>
      <c r="E15" s="40"/>
    </row>
    <row r="16" spans="2:5">
      <c r="B16" s="86" t="s">
        <v>4</v>
      </c>
      <c r="C16" s="86"/>
      <c r="D16" s="86"/>
      <c r="E16" s="86"/>
    </row>
    <row r="17" spans="2:5">
      <c r="B17" s="86" t="s">
        <v>5</v>
      </c>
      <c r="C17" s="86"/>
      <c r="D17" s="86"/>
      <c r="E17" s="40"/>
    </row>
    <row r="18" spans="2:5">
      <c r="B18" s="86" t="s">
        <v>6</v>
      </c>
      <c r="C18" s="86"/>
      <c r="D18" s="86"/>
      <c r="E18" s="40"/>
    </row>
    <row r="19" spans="2:5">
      <c r="B19" s="86" t="s">
        <v>7</v>
      </c>
      <c r="C19" s="86"/>
      <c r="D19" s="86"/>
    </row>
    <row r="20" spans="2:5"/>
    <row r="21" spans="2:5"/>
    <row r="22" spans="2:5"/>
    <row r="23" spans="2:5"/>
    <row r="24" spans="2:5"/>
    <row r="25" spans="2:5"/>
    <row r="26" spans="2:5"/>
    <row r="27" spans="2:5"/>
    <row r="28" spans="2:5"/>
  </sheetData>
  <mergeCells count="6">
    <mergeCell ref="B19:D19"/>
    <mergeCell ref="B14:D14"/>
    <mergeCell ref="B15:D15"/>
    <mergeCell ref="B16:E16"/>
    <mergeCell ref="B17:D17"/>
    <mergeCell ref="B18:D18"/>
  </mergeCells>
  <hyperlinks>
    <hyperlink ref="B15" location="'2.Balance Sheet'!A1" display="2. Balance Sheet" xr:uid="{60193187-FC46-4453-A94C-70E52FF78204}"/>
    <hyperlink ref="B16" location="'3. Profit or Loss'!A1" display="3. Statement of Profit or Loss" xr:uid="{0C6DB8F5-150D-47B4-93B0-8DD6EAF0A5B4}"/>
    <hyperlink ref="B17" location="'4. Cash Flow'!A1" display="4. Cash Flow" xr:uid="{337A6E4A-2952-4CD5-919E-3CBFD551885C}"/>
    <hyperlink ref="B18" location="'5. Financial Highlights'!A1" display="5. Financial Highlights" xr:uid="{53B64209-8A33-449F-953F-80031B23E569}"/>
    <hyperlink ref="B14" location="'1.General Assumptions'!A1" display="1. General Assumptions" xr:uid="{C16BFA70-3A96-4663-8829-3CF0EF8FE4AF}"/>
    <hyperlink ref="B14:D14" location="'1. Premissas Gerais'!A1" display="1. Premissas Gerais" xr:uid="{08CF6522-7C33-4730-BEF7-CC098DE53617}"/>
    <hyperlink ref="B15:D15" location="'2. Balanço Patrimonial'!A1" display="2. Balanço Patrimonial" xr:uid="{40EA92E4-E1FA-4155-A9C5-49AC9BDBD259}"/>
    <hyperlink ref="B16:E16" location="'3. DRE'!A1" display="3. Demonstração de Resultado do Exerício (DRE)" xr:uid="{907E34FE-CB5F-44C3-A260-F6E9A6AF690D}"/>
    <hyperlink ref="B17:D17" location="'4. Fluxo de Caixa'!A1" display="4. Fluxo de Caixa" xr:uid="{129B4954-AC5A-494D-83BC-A55DAC3FF1F9}"/>
    <hyperlink ref="B18:D18" location="'5. Medições não Contábeis'!A1" display="5. Medições não Contábeis" xr:uid="{370EF291-B01F-44EC-8441-86E5C8D6E1AA}"/>
    <hyperlink ref="B19" location="'5. Financial Highlights'!A1" display="5. Financial Highlights" xr:uid="{44DB9856-559C-4429-B6FA-119861C26A4B}"/>
    <hyperlink ref="B19:D19" location="'6. Indicadores Operacionais'!A1" display="6. Indicadores Operacionais" xr:uid="{38E03680-B4F2-4FE9-900A-C22CB1AFC35C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650A-CEDB-4BE3-8387-2FF1F854E2CC}">
  <sheetPr codeName="Planilha2"/>
  <dimension ref="B1:N15"/>
  <sheetViews>
    <sheetView showGridLines="0" zoomScaleNormal="100" workbookViewId="0"/>
  </sheetViews>
  <sheetFormatPr defaultColWidth="9.1796875" defaultRowHeight="13"/>
  <cols>
    <col min="1" max="1" width="0.54296875" style="2" customWidth="1"/>
    <col min="2" max="2" width="24.7265625" style="2" customWidth="1"/>
    <col min="3" max="4" width="9.1796875" style="2" customWidth="1"/>
    <col min="5" max="12" width="9.1796875" style="2"/>
    <col min="13" max="13" width="11" style="2" customWidth="1"/>
    <col min="14" max="16384" width="9.1796875" style="2"/>
  </cols>
  <sheetData>
    <row r="1" spans="2:14" ht="4.5" customHeight="1"/>
    <row r="2" spans="2:14" ht="27" customHeight="1">
      <c r="B2" s="8" t="s">
        <v>8</v>
      </c>
    </row>
    <row r="3" spans="2:14" ht="13.5" customHeight="1">
      <c r="M3" s="9"/>
    </row>
    <row r="4" spans="2:14">
      <c r="B4" s="8" t="s">
        <v>9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14" ht="13.5" customHeight="1">
      <c r="B5" s="10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>
      <c r="B6" s="8" t="s">
        <v>10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2:14">
      <c r="B7" s="8" t="s">
        <v>11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2:14">
      <c r="B8" s="8" t="s">
        <v>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2:14">
      <c r="B9" s="8" t="s">
        <v>13</v>
      </c>
      <c r="D9" s="11"/>
      <c r="E9" s="11"/>
      <c r="F9" s="11"/>
      <c r="G9" s="11"/>
      <c r="H9" s="11"/>
      <c r="I9" s="11"/>
      <c r="J9" s="11"/>
      <c r="K9" s="11"/>
      <c r="L9" s="10"/>
      <c r="M9" s="10"/>
      <c r="N9" s="10"/>
    </row>
    <row r="10" spans="2:14" ht="8.25" customHeight="1">
      <c r="B10" s="12"/>
      <c r="D10" s="12"/>
      <c r="E10" s="12"/>
      <c r="F10" s="12"/>
      <c r="G10" s="12"/>
      <c r="H10" s="12"/>
      <c r="I10" s="12"/>
      <c r="J10" s="12"/>
      <c r="K10" s="12"/>
      <c r="L10" s="10"/>
      <c r="M10" s="10"/>
      <c r="N10" s="10"/>
    </row>
    <row r="11" spans="2:14" ht="8.25" customHeight="1" thickBot="1">
      <c r="C11" s="3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ht="21" customHeight="1" thickBot="1">
      <c r="B12" s="13" t="s">
        <v>14</v>
      </c>
      <c r="C12" s="87" t="s">
        <v>15</v>
      </c>
      <c r="D12" s="87"/>
      <c r="E12" s="87"/>
      <c r="F12" s="87"/>
      <c r="G12" s="87"/>
      <c r="H12" s="87"/>
      <c r="I12" s="87"/>
      <c r="J12" s="87"/>
      <c r="K12" s="87"/>
      <c r="L12" s="87"/>
      <c r="M12" s="88"/>
    </row>
    <row r="13" spans="2:14" ht="16.5" customHeight="1" thickBot="1">
      <c r="B13" s="14" t="s">
        <v>16</v>
      </c>
      <c r="C13" s="15" t="s">
        <v>137</v>
      </c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2:14" ht="16.5" customHeight="1" thickBot="1">
      <c r="B14" s="14" t="s">
        <v>17</v>
      </c>
      <c r="C14" s="89" t="s">
        <v>18</v>
      </c>
      <c r="D14" s="89"/>
      <c r="E14" s="89"/>
      <c r="F14" s="89"/>
      <c r="G14" s="89"/>
      <c r="H14" s="89"/>
      <c r="I14" s="89"/>
      <c r="J14" s="89"/>
      <c r="K14" s="89"/>
      <c r="L14" s="89"/>
      <c r="M14" s="90"/>
    </row>
    <row r="15" spans="2:14" ht="7.5" customHeight="1">
      <c r="B15" s="5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</row>
  </sheetData>
  <mergeCells count="2">
    <mergeCell ref="C12:M12"/>
    <mergeCell ref="C14:M14"/>
  </mergeCells>
  <pageMargins left="0.78740157499999996" right="0.78740157499999996" top="0.984251969" bottom="0.984251969" header="0.49212598499999999" footer="0.49212598499999999"/>
  <pageSetup paperSize="9" orientation="landscape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AED66-BCB6-4E40-9AA5-03BD47FE3540}">
  <sheetPr codeName="Planilha3"/>
  <dimension ref="B1:AF155"/>
  <sheetViews>
    <sheetView showGridLines="0" zoomScale="70" zoomScaleNormal="70" workbookViewId="0">
      <pane xSplit="2" topLeftCell="X1" activePane="topRight" state="frozen"/>
      <selection pane="topRight" activeCell="B4" sqref="B4"/>
    </sheetView>
  </sheetViews>
  <sheetFormatPr defaultColWidth="9.1796875" defaultRowHeight="20"/>
  <cols>
    <col min="1" max="1" width="1" style="20" customWidth="1"/>
    <col min="2" max="2" width="59.453125" style="20" bestFit="1" customWidth="1"/>
    <col min="3" max="6" width="23.453125" style="21" bestFit="1" customWidth="1"/>
    <col min="7" max="10" width="23.453125" style="21" customWidth="1"/>
    <col min="11" max="11" width="5.81640625" style="20" customWidth="1"/>
    <col min="12" max="23" width="29.453125" style="21" customWidth="1"/>
    <col min="24" max="25" width="23.453125" style="21" customWidth="1"/>
    <col min="26" max="26" width="14.26953125" style="20" customWidth="1"/>
    <col min="27" max="27" width="23.453125" customWidth="1"/>
    <col min="28" max="28" width="19.54296875" style="20" bestFit="1" customWidth="1"/>
    <col min="29" max="30" width="9.1796875" style="20"/>
    <col min="31" max="31" width="11.54296875" style="20" bestFit="1" customWidth="1"/>
    <col min="32" max="16384" width="9.1796875" style="20"/>
  </cols>
  <sheetData>
    <row r="1" spans="2:26" ht="55.5" customHeight="1">
      <c r="Z1" s="21"/>
    </row>
    <row r="2" spans="2:26">
      <c r="B2" s="18" t="s">
        <v>19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2:26">
      <c r="B3" s="44" t="s">
        <v>20</v>
      </c>
    </row>
    <row r="4" spans="2:26" ht="45" customHeight="1">
      <c r="C4" s="91"/>
      <c r="D4" s="91"/>
      <c r="E4" s="91"/>
      <c r="F4" s="91"/>
      <c r="G4" s="91"/>
      <c r="H4" s="79"/>
      <c r="I4" s="79"/>
      <c r="J4" s="79"/>
      <c r="L4" s="91"/>
      <c r="M4" s="91"/>
      <c r="N4" s="91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2"/>
    </row>
    <row r="5" spans="2:26">
      <c r="B5" s="18"/>
      <c r="C5" s="19">
        <v>2017</v>
      </c>
      <c r="D5" s="19">
        <v>2018</v>
      </c>
      <c r="E5" s="19">
        <v>2019</v>
      </c>
      <c r="F5" s="19">
        <v>2020</v>
      </c>
      <c r="G5" s="53">
        <v>2021</v>
      </c>
      <c r="H5" s="53">
        <v>2022</v>
      </c>
      <c r="I5" s="53">
        <v>2023</v>
      </c>
      <c r="J5" s="53">
        <v>2024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129</v>
      </c>
      <c r="U5" s="53" t="s">
        <v>134</v>
      </c>
      <c r="V5" s="53" t="s">
        <v>135</v>
      </c>
      <c r="W5" s="53" t="s">
        <v>139</v>
      </c>
      <c r="X5" s="53" t="s">
        <v>141</v>
      </c>
      <c r="Y5" s="53" t="s">
        <v>143</v>
      </c>
    </row>
    <row r="7" spans="2:26">
      <c r="B7" s="28" t="s">
        <v>29</v>
      </c>
      <c r="C7" s="30">
        <v>4324172</v>
      </c>
      <c r="D7" s="30">
        <v>4734289</v>
      </c>
      <c r="E7" s="47">
        <v>4610231</v>
      </c>
      <c r="F7" s="47">
        <v>5484614</v>
      </c>
      <c r="G7" s="47">
        <v>6867577.1686099991</v>
      </c>
      <c r="H7" s="47">
        <v>6607273.7071599998</v>
      </c>
      <c r="I7" s="47">
        <v>6059803</v>
      </c>
      <c r="J7" s="47">
        <f>+J8+J21</f>
        <v>7497628</v>
      </c>
      <c r="L7" s="47">
        <v>6128265</v>
      </c>
      <c r="M7" s="47">
        <v>5434844</v>
      </c>
      <c r="N7" s="47">
        <v>6464990</v>
      </c>
      <c r="O7" s="47">
        <v>6037712.2338259825</v>
      </c>
      <c r="P7" s="47">
        <v>6609270.9258237015</v>
      </c>
      <c r="Q7" s="47">
        <v>6882000.9000599999</v>
      </c>
      <c r="R7" s="47">
        <v>6395577.6099999994</v>
      </c>
      <c r="S7" s="47">
        <v>6002175.0299999993</v>
      </c>
      <c r="T7" s="47">
        <v>6328055</v>
      </c>
      <c r="U7" s="47">
        <v>6208043</v>
      </c>
      <c r="V7" s="47">
        <v>6850811</v>
      </c>
      <c r="W7" s="47">
        <v>6528243</v>
      </c>
      <c r="X7" s="47">
        <v>7083385</v>
      </c>
      <c r="Y7" s="47">
        <f>Y8+Y21</f>
        <v>6602479</v>
      </c>
    </row>
    <row r="8" spans="2:26">
      <c r="B8" s="25" t="s">
        <v>30</v>
      </c>
      <c r="C8" s="50">
        <f>SUM(C9:C19)</f>
        <v>224764</v>
      </c>
      <c r="D8" s="50">
        <f>SUM(D9:D19)</f>
        <v>317875</v>
      </c>
      <c r="E8" s="50">
        <f>SUM(E9:E19)</f>
        <v>296072</v>
      </c>
      <c r="F8" s="50">
        <f>SUM(F9:F19)</f>
        <v>394251</v>
      </c>
      <c r="G8" s="50">
        <f>SUM(G9:G19)</f>
        <v>573761.79227999994</v>
      </c>
      <c r="H8" s="50">
        <v>568437</v>
      </c>
      <c r="I8" s="50">
        <v>802597</v>
      </c>
      <c r="J8" s="50">
        <f>+SUM(J9:J19)</f>
        <v>999249</v>
      </c>
      <c r="L8" s="50">
        <f>SUM(L9:L19)</f>
        <v>591878</v>
      </c>
      <c r="M8" s="50">
        <f>SUM(M9:M19)</f>
        <v>517381</v>
      </c>
      <c r="N8" s="50">
        <f>SUM(N9:N19)</f>
        <v>570482</v>
      </c>
      <c r="O8" s="50">
        <f>SUM(O9:O19)</f>
        <v>478850.28</v>
      </c>
      <c r="P8" s="50">
        <f>SUM(P9:P19)</f>
        <v>522064.76</v>
      </c>
      <c r="Q8" s="50">
        <v>599427.88</v>
      </c>
      <c r="R8" s="50">
        <v>642460.00999999989</v>
      </c>
      <c r="S8" s="50">
        <v>635050.96</v>
      </c>
      <c r="T8" s="50">
        <v>825248</v>
      </c>
      <c r="U8" s="50">
        <v>867502</v>
      </c>
      <c r="V8" s="50">
        <v>980111</v>
      </c>
      <c r="W8" s="50">
        <v>829979</v>
      </c>
      <c r="X8" s="50">
        <v>1014745</v>
      </c>
      <c r="Y8" s="50">
        <f>SUM(Y9:Y19)</f>
        <v>844318</v>
      </c>
    </row>
    <row r="9" spans="2:26">
      <c r="B9" s="20" t="s">
        <v>31</v>
      </c>
      <c r="C9" s="29">
        <v>75198</v>
      </c>
      <c r="D9" s="29">
        <v>131447</v>
      </c>
      <c r="E9" s="48">
        <v>106243</v>
      </c>
      <c r="F9" s="48">
        <v>102232</v>
      </c>
      <c r="G9" s="48">
        <v>197233</v>
      </c>
      <c r="H9" s="48">
        <v>68128</v>
      </c>
      <c r="I9" s="48">
        <v>55699</v>
      </c>
      <c r="J9" s="48">
        <v>46640</v>
      </c>
      <c r="L9" s="48">
        <v>241057</v>
      </c>
      <c r="M9" s="48">
        <v>159310</v>
      </c>
      <c r="N9" s="48">
        <v>217223</v>
      </c>
      <c r="O9" s="48">
        <v>115815</v>
      </c>
      <c r="P9" s="48">
        <v>31798</v>
      </c>
      <c r="Q9" s="48">
        <v>112183</v>
      </c>
      <c r="R9" s="48">
        <v>132363.35</v>
      </c>
      <c r="S9" s="48">
        <v>110708.43</v>
      </c>
      <c r="T9" s="48">
        <v>59514</v>
      </c>
      <c r="U9" s="48">
        <v>93906</v>
      </c>
      <c r="V9" s="48">
        <v>56962</v>
      </c>
      <c r="W9" s="48">
        <v>53506</v>
      </c>
      <c r="X9" s="48">
        <v>61972</v>
      </c>
      <c r="Y9" s="48">
        <v>58552</v>
      </c>
    </row>
    <row r="10" spans="2:26">
      <c r="B10" s="20" t="s">
        <v>32</v>
      </c>
      <c r="C10" s="29">
        <v>0</v>
      </c>
      <c r="D10" s="29">
        <v>0</v>
      </c>
      <c r="E10" s="48">
        <v>0</v>
      </c>
      <c r="F10" s="48">
        <v>0</v>
      </c>
      <c r="G10" s="48">
        <v>72630</v>
      </c>
      <c r="H10" s="48">
        <v>0</v>
      </c>
      <c r="I10" s="48">
        <v>80761</v>
      </c>
      <c r="J10" s="48">
        <v>246597</v>
      </c>
      <c r="L10" s="48"/>
      <c r="M10" s="48"/>
      <c r="N10" s="48"/>
      <c r="O10" s="48">
        <v>0</v>
      </c>
      <c r="P10" s="48">
        <v>64462</v>
      </c>
      <c r="Q10" s="48">
        <v>10000</v>
      </c>
      <c r="R10" s="48">
        <v>0</v>
      </c>
      <c r="S10" s="48">
        <v>59573.98</v>
      </c>
      <c r="T10" s="48">
        <v>269410</v>
      </c>
      <c r="U10" s="48">
        <v>136343</v>
      </c>
      <c r="V10" s="48">
        <v>238624</v>
      </c>
      <c r="W10" s="48">
        <v>160261</v>
      </c>
      <c r="X10" s="48">
        <v>228774</v>
      </c>
      <c r="Y10" s="48">
        <v>204465</v>
      </c>
    </row>
    <row r="11" spans="2:26">
      <c r="B11" s="20" t="s">
        <v>33</v>
      </c>
      <c r="C11" s="29">
        <v>79213</v>
      </c>
      <c r="D11" s="29">
        <v>102848</v>
      </c>
      <c r="E11" s="48">
        <v>112652</v>
      </c>
      <c r="F11" s="48">
        <v>178925</v>
      </c>
      <c r="G11" s="48">
        <v>188592</v>
      </c>
      <c r="H11" s="48">
        <v>305707</v>
      </c>
      <c r="I11" s="48">
        <v>365054</v>
      </c>
      <c r="J11" s="48">
        <v>440169</v>
      </c>
      <c r="L11" s="48">
        <v>209647</v>
      </c>
      <c r="M11" s="48">
        <v>201999</v>
      </c>
      <c r="N11" s="48">
        <v>217199</v>
      </c>
      <c r="O11" s="48">
        <v>189970</v>
      </c>
      <c r="P11" s="48">
        <v>242423</v>
      </c>
      <c r="Q11" s="48">
        <v>285224</v>
      </c>
      <c r="R11" s="48">
        <v>311250.59999999998</v>
      </c>
      <c r="S11" s="48">
        <v>283242.3</v>
      </c>
      <c r="T11" s="48">
        <v>306255</v>
      </c>
      <c r="U11" s="48">
        <v>336451</v>
      </c>
      <c r="V11" s="48">
        <v>390537</v>
      </c>
      <c r="W11" s="48">
        <v>379834</v>
      </c>
      <c r="X11" s="48">
        <v>496519</v>
      </c>
      <c r="Y11" s="48">
        <v>363974</v>
      </c>
    </row>
    <row r="12" spans="2:26">
      <c r="B12" s="20" t="s">
        <v>34</v>
      </c>
      <c r="C12" s="29">
        <v>2852</v>
      </c>
      <c r="D12" s="29" t="s">
        <v>35</v>
      </c>
      <c r="E12" s="48">
        <v>838</v>
      </c>
      <c r="F12" s="48">
        <v>2228</v>
      </c>
      <c r="G12" s="48">
        <v>3867</v>
      </c>
      <c r="H12" s="48">
        <v>7927</v>
      </c>
      <c r="I12" s="48">
        <v>10239</v>
      </c>
      <c r="J12" s="48">
        <v>13713</v>
      </c>
      <c r="L12" s="48">
        <v>2716</v>
      </c>
      <c r="M12" s="48">
        <v>2856</v>
      </c>
      <c r="N12" s="48">
        <v>5102</v>
      </c>
      <c r="O12" s="48">
        <v>8713</v>
      </c>
      <c r="P12" s="48">
        <v>5257</v>
      </c>
      <c r="Q12" s="48">
        <v>5258</v>
      </c>
      <c r="R12" s="48">
        <v>7695.33</v>
      </c>
      <c r="S12" s="48">
        <v>7279.12</v>
      </c>
      <c r="T12" s="48">
        <v>7777</v>
      </c>
      <c r="U12" s="48">
        <v>10112</v>
      </c>
      <c r="V12" s="48">
        <v>10666</v>
      </c>
      <c r="W12" s="48">
        <v>10705</v>
      </c>
      <c r="X12" s="48">
        <v>11624</v>
      </c>
      <c r="Y12" s="48">
        <v>11363</v>
      </c>
    </row>
    <row r="13" spans="2:26">
      <c r="B13" s="20" t="s">
        <v>131</v>
      </c>
      <c r="C13" s="48">
        <v>38761</v>
      </c>
      <c r="D13" s="48">
        <v>39345</v>
      </c>
      <c r="E13" s="48">
        <v>39442</v>
      </c>
      <c r="F13" s="48">
        <v>32543</v>
      </c>
      <c r="G13" s="48">
        <v>45469</v>
      </c>
      <c r="H13" s="48">
        <v>64214</v>
      </c>
      <c r="I13" s="48">
        <v>154397</v>
      </c>
      <c r="J13" s="48">
        <v>150700</v>
      </c>
      <c r="L13" s="48">
        <v>31634</v>
      </c>
      <c r="M13" s="48">
        <v>54905</v>
      </c>
      <c r="N13" s="48">
        <v>57667</v>
      </c>
      <c r="O13" s="48">
        <v>73043.28</v>
      </c>
      <c r="P13" s="48">
        <v>67081.759999999995</v>
      </c>
      <c r="Q13" s="48">
        <v>62408.880000000005</v>
      </c>
      <c r="R13" s="48">
        <v>73457.789999999994</v>
      </c>
      <c r="S13" s="48">
        <v>63368.28</v>
      </c>
      <c r="T13" s="48">
        <v>62295</v>
      </c>
      <c r="U13" s="48">
        <v>84349</v>
      </c>
      <c r="V13" s="48">
        <v>85001</v>
      </c>
      <c r="W13" s="48">
        <v>113460</v>
      </c>
      <c r="X13" s="48">
        <v>116723</v>
      </c>
      <c r="Y13" s="48">
        <v>104000</v>
      </c>
    </row>
    <row r="14" spans="2:26">
      <c r="B14" s="20" t="s">
        <v>132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6053</v>
      </c>
      <c r="I14" s="48">
        <v>8845</v>
      </c>
      <c r="J14" s="48">
        <v>8869</v>
      </c>
      <c r="L14" s="48">
        <v>0</v>
      </c>
      <c r="M14" s="48">
        <v>0</v>
      </c>
      <c r="N14" s="48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34279</v>
      </c>
      <c r="V14" s="48">
        <v>15457</v>
      </c>
      <c r="W14" s="48">
        <v>9414</v>
      </c>
      <c r="X14" s="48">
        <v>11296</v>
      </c>
      <c r="Y14" s="48">
        <v>18533</v>
      </c>
    </row>
    <row r="15" spans="2:26">
      <c r="B15" s="20" t="s">
        <v>36</v>
      </c>
      <c r="C15" s="29">
        <v>0</v>
      </c>
      <c r="D15" s="29">
        <v>5377</v>
      </c>
      <c r="E15" s="48">
        <v>1639</v>
      </c>
      <c r="F15" s="48">
        <v>2699</v>
      </c>
      <c r="G15" s="48">
        <v>0</v>
      </c>
      <c r="H15" s="48">
        <v>0</v>
      </c>
      <c r="I15" s="48">
        <v>0</v>
      </c>
      <c r="J15" s="48">
        <v>2318</v>
      </c>
      <c r="L15" s="48">
        <v>1010</v>
      </c>
      <c r="M15" s="48">
        <v>0</v>
      </c>
      <c r="N15" s="48">
        <v>0</v>
      </c>
      <c r="O15" s="48">
        <v>0</v>
      </c>
      <c r="P15" s="48">
        <v>0</v>
      </c>
      <c r="Q15" s="48">
        <v>608</v>
      </c>
      <c r="R15" s="48">
        <v>0</v>
      </c>
      <c r="S15" s="48">
        <v>1631</v>
      </c>
      <c r="T15" s="48">
        <v>2042</v>
      </c>
      <c r="U15" s="48">
        <v>1302</v>
      </c>
      <c r="V15" s="48">
        <v>19277</v>
      </c>
      <c r="W15" s="48">
        <v>0</v>
      </c>
      <c r="X15" s="48">
        <v>140</v>
      </c>
      <c r="Y15" s="48">
        <v>2635</v>
      </c>
    </row>
    <row r="16" spans="2:26">
      <c r="B16" s="20" t="s">
        <v>37</v>
      </c>
      <c r="C16" s="29">
        <v>6235</v>
      </c>
      <c r="D16" s="29">
        <v>16500</v>
      </c>
      <c r="E16" s="48">
        <v>4390</v>
      </c>
      <c r="F16" s="48">
        <v>6191</v>
      </c>
      <c r="G16" s="48">
        <v>8005</v>
      </c>
      <c r="H16" s="48">
        <v>17736</v>
      </c>
      <c r="I16" s="48">
        <v>24992</v>
      </c>
      <c r="J16" s="48">
        <v>22422</v>
      </c>
      <c r="L16" s="48">
        <v>26791</v>
      </c>
      <c r="M16" s="48">
        <v>19998</v>
      </c>
      <c r="N16" s="48">
        <v>14926</v>
      </c>
      <c r="O16" s="48">
        <v>1833</v>
      </c>
      <c r="P16" s="48">
        <v>29027</v>
      </c>
      <c r="Q16" s="48">
        <v>23552</v>
      </c>
      <c r="R16" s="48">
        <v>16456.740000000002</v>
      </c>
      <c r="S16" s="48">
        <v>12663.37</v>
      </c>
      <c r="T16" s="48">
        <v>6816</v>
      </c>
      <c r="U16" s="48">
        <v>25267</v>
      </c>
      <c r="V16" s="48">
        <v>19058</v>
      </c>
      <c r="W16" s="48">
        <v>9226</v>
      </c>
      <c r="X16" s="48">
        <v>21842</v>
      </c>
      <c r="Y16" s="48">
        <v>16247</v>
      </c>
    </row>
    <row r="17" spans="2:25">
      <c r="B17" s="20" t="s">
        <v>38</v>
      </c>
      <c r="C17" s="29">
        <v>22505</v>
      </c>
      <c r="D17" s="29">
        <v>22358</v>
      </c>
      <c r="E17" s="48">
        <v>30868</v>
      </c>
      <c r="F17" s="48">
        <v>33247</v>
      </c>
      <c r="G17" s="48">
        <v>26261.792279999976</v>
      </c>
      <c r="H17" s="48">
        <v>27763</v>
      </c>
      <c r="I17" s="48">
        <v>54038</v>
      </c>
      <c r="J17" s="48">
        <v>31545</v>
      </c>
      <c r="L17" s="48">
        <v>35883</v>
      </c>
      <c r="M17" s="48">
        <v>34780</v>
      </c>
      <c r="N17" s="48">
        <v>37947</v>
      </c>
      <c r="O17" s="48">
        <v>41578</v>
      </c>
      <c r="P17" s="48">
        <v>23124.198239999976</v>
      </c>
      <c r="Q17" s="48">
        <v>27519.833309999976</v>
      </c>
      <c r="R17" s="48">
        <v>28344.98</v>
      </c>
      <c r="S17" s="48">
        <v>41859.03</v>
      </c>
      <c r="T17" s="48">
        <v>52808</v>
      </c>
      <c r="U17" s="48">
        <v>57351</v>
      </c>
      <c r="V17" s="48">
        <v>53843</v>
      </c>
      <c r="W17" s="48">
        <v>51658</v>
      </c>
      <c r="X17" s="48">
        <v>33875</v>
      </c>
      <c r="Y17" s="48">
        <v>40323</v>
      </c>
    </row>
    <row r="18" spans="2:25">
      <c r="B18" s="20" t="s">
        <v>39</v>
      </c>
      <c r="C18" s="29">
        <v>0</v>
      </c>
      <c r="D18" s="29" t="s">
        <v>35</v>
      </c>
      <c r="E18" s="48">
        <v>0</v>
      </c>
      <c r="F18" s="48">
        <v>36186</v>
      </c>
      <c r="G18" s="48">
        <v>3881</v>
      </c>
      <c r="H18" s="48">
        <v>0</v>
      </c>
      <c r="I18" s="48">
        <v>0</v>
      </c>
      <c r="J18" s="48">
        <v>0</v>
      </c>
      <c r="L18" s="48">
        <v>36467</v>
      </c>
      <c r="M18" s="48">
        <v>36747</v>
      </c>
      <c r="N18" s="48">
        <v>3812</v>
      </c>
      <c r="O18" s="48">
        <v>3974</v>
      </c>
      <c r="P18" s="48">
        <v>4088.8017600000244</v>
      </c>
      <c r="Q18" s="48">
        <v>4179.1666900000246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</row>
    <row r="19" spans="2:25">
      <c r="B19" s="20" t="s">
        <v>40</v>
      </c>
      <c r="C19" s="48">
        <v>0</v>
      </c>
      <c r="D19" s="48">
        <v>0</v>
      </c>
      <c r="E19" s="48">
        <v>0</v>
      </c>
      <c r="F19" s="48">
        <v>0</v>
      </c>
      <c r="G19" s="48">
        <v>27823</v>
      </c>
      <c r="H19" s="48">
        <v>70909</v>
      </c>
      <c r="I19" s="48">
        <v>48572</v>
      </c>
      <c r="J19" s="48">
        <v>36276</v>
      </c>
      <c r="L19" s="48">
        <v>6673</v>
      </c>
      <c r="M19" s="48">
        <v>6786</v>
      </c>
      <c r="N19" s="48">
        <v>16606</v>
      </c>
      <c r="O19" s="48">
        <v>43924</v>
      </c>
      <c r="P19" s="48">
        <v>54803</v>
      </c>
      <c r="Q19" s="48">
        <v>68495</v>
      </c>
      <c r="R19" s="48">
        <v>72891.22</v>
      </c>
      <c r="S19" s="48">
        <v>54725.45</v>
      </c>
      <c r="T19" s="48">
        <v>58331</v>
      </c>
      <c r="U19" s="48">
        <v>88142</v>
      </c>
      <c r="V19" s="48">
        <v>90686</v>
      </c>
      <c r="W19" s="48">
        <v>41915</v>
      </c>
      <c r="X19" s="48">
        <v>31980</v>
      </c>
      <c r="Y19" s="48">
        <v>24226</v>
      </c>
    </row>
    <row r="20" spans="2:25">
      <c r="C20" s="29"/>
      <c r="D20" s="29"/>
      <c r="E20" s="48"/>
      <c r="F20" s="48"/>
      <c r="G20" s="48"/>
      <c r="H20" s="48"/>
      <c r="I20" s="48"/>
      <c r="J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</row>
    <row r="21" spans="2:25">
      <c r="B21" s="25" t="s">
        <v>41</v>
      </c>
      <c r="C21" s="32">
        <v>4099408</v>
      </c>
      <c r="D21" s="32">
        <v>4416414</v>
      </c>
      <c r="E21" s="50">
        <v>4314159</v>
      </c>
      <c r="F21" s="50">
        <v>5090363</v>
      </c>
      <c r="G21" s="50">
        <f>SUM(G22:G33)</f>
        <v>6293815.7686099997</v>
      </c>
      <c r="H21" s="50">
        <v>6038836.7071599998</v>
      </c>
      <c r="I21" s="50">
        <v>5257206</v>
      </c>
      <c r="J21" s="50">
        <f>+SUM(J22:J33)</f>
        <v>6498379</v>
      </c>
      <c r="L21" s="50">
        <v>5536387</v>
      </c>
      <c r="M21" s="50">
        <v>4917463</v>
      </c>
      <c r="N21" s="50">
        <v>5894508</v>
      </c>
      <c r="O21" s="50">
        <v>5558861.9538259823</v>
      </c>
      <c r="P21" s="50">
        <v>6087206.1658237018</v>
      </c>
      <c r="Q21" s="50">
        <v>6282573.02006</v>
      </c>
      <c r="R21" s="50">
        <v>5753117.5999999996</v>
      </c>
      <c r="S21" s="50">
        <v>5367124.0699999994</v>
      </c>
      <c r="T21" s="50">
        <v>5502807</v>
      </c>
      <c r="U21" s="50">
        <v>5340541</v>
      </c>
      <c r="V21" s="50">
        <v>5870700</v>
      </c>
      <c r="W21" s="50">
        <v>5698264</v>
      </c>
      <c r="X21" s="50">
        <v>6068640</v>
      </c>
      <c r="Y21" s="50">
        <f>SUM(Y22:Y33)</f>
        <v>5758161</v>
      </c>
    </row>
    <row r="22" spans="2:25">
      <c r="B22" s="20" t="s">
        <v>42</v>
      </c>
      <c r="C22" s="29">
        <v>91826</v>
      </c>
      <c r="D22" s="29">
        <v>140374</v>
      </c>
      <c r="E22" s="48">
        <v>158472</v>
      </c>
      <c r="F22" s="48">
        <v>100811</v>
      </c>
      <c r="G22" s="48">
        <v>108463</v>
      </c>
      <c r="H22" s="48">
        <v>149152</v>
      </c>
      <c r="I22" s="48">
        <v>122432</v>
      </c>
      <c r="J22" s="48">
        <v>177838</v>
      </c>
      <c r="L22" s="48">
        <v>107766</v>
      </c>
      <c r="M22" s="48">
        <v>98470</v>
      </c>
      <c r="N22" s="48">
        <v>106459</v>
      </c>
      <c r="O22" s="48">
        <v>121237</v>
      </c>
      <c r="P22" s="48">
        <v>99924</v>
      </c>
      <c r="Q22" s="48">
        <v>125160</v>
      </c>
      <c r="R22" s="48">
        <v>123539.23</v>
      </c>
      <c r="S22" s="48">
        <v>120193.92</v>
      </c>
      <c r="T22" s="48">
        <v>126932</v>
      </c>
      <c r="U22" s="48">
        <v>131172</v>
      </c>
      <c r="V22" s="48">
        <v>144223</v>
      </c>
      <c r="W22" s="48">
        <v>144299</v>
      </c>
      <c r="X22" s="48">
        <v>169577</v>
      </c>
      <c r="Y22" s="48">
        <v>177759</v>
      </c>
    </row>
    <row r="23" spans="2:25">
      <c r="B23" s="20" t="s">
        <v>33</v>
      </c>
      <c r="C23" s="29">
        <v>0</v>
      </c>
      <c r="D23" s="29">
        <v>0</v>
      </c>
      <c r="E23" s="48">
        <v>0</v>
      </c>
      <c r="F23" s="48">
        <v>10125</v>
      </c>
      <c r="G23" s="48">
        <v>8701</v>
      </c>
      <c r="H23" s="48">
        <v>17236</v>
      </c>
      <c r="I23" s="48">
        <v>23080</v>
      </c>
      <c r="J23" s="48">
        <v>16687</v>
      </c>
      <c r="L23" s="48">
        <v>0</v>
      </c>
      <c r="M23" s="48">
        <v>0</v>
      </c>
      <c r="N23" s="48">
        <v>0</v>
      </c>
      <c r="O23" s="48">
        <v>0</v>
      </c>
      <c r="P23" s="48">
        <v>10978</v>
      </c>
      <c r="Q23" s="48">
        <v>13582</v>
      </c>
      <c r="R23" s="48">
        <v>19421.54</v>
      </c>
      <c r="S23" s="48">
        <v>22458.31</v>
      </c>
      <c r="T23" s="48">
        <v>27193</v>
      </c>
      <c r="U23" s="48">
        <v>33617</v>
      </c>
      <c r="V23" s="48">
        <v>34109</v>
      </c>
      <c r="W23" s="48">
        <v>23203</v>
      </c>
      <c r="X23" s="48">
        <v>20054</v>
      </c>
      <c r="Y23" s="48">
        <v>32537</v>
      </c>
    </row>
    <row r="24" spans="2:25">
      <c r="B24" s="20" t="s">
        <v>43</v>
      </c>
      <c r="C24" s="29">
        <v>33163</v>
      </c>
      <c r="D24" s="29">
        <v>39783</v>
      </c>
      <c r="E24" s="48">
        <v>16403</v>
      </c>
      <c r="F24" s="48">
        <v>18400</v>
      </c>
      <c r="G24" s="48">
        <v>23981</v>
      </c>
      <c r="H24" s="48">
        <v>31364</v>
      </c>
      <c r="I24" s="48">
        <v>27151</v>
      </c>
      <c r="J24" s="48">
        <v>22427</v>
      </c>
      <c r="L24" s="48">
        <v>18400</v>
      </c>
      <c r="M24" s="48">
        <v>20017</v>
      </c>
      <c r="N24" s="48">
        <v>19084</v>
      </c>
      <c r="O24" s="48">
        <v>23981</v>
      </c>
      <c r="P24" s="48">
        <v>26070</v>
      </c>
      <c r="Q24" s="48">
        <v>26082</v>
      </c>
      <c r="R24" s="48">
        <v>30655.93</v>
      </c>
      <c r="S24" s="48">
        <v>25813.63</v>
      </c>
      <c r="T24" s="48">
        <v>27147</v>
      </c>
      <c r="U24" s="48">
        <v>25437</v>
      </c>
      <c r="V24" s="48">
        <v>28631</v>
      </c>
      <c r="W24" s="48">
        <v>28897</v>
      </c>
      <c r="X24" s="48">
        <v>24533</v>
      </c>
      <c r="Y24" s="48">
        <v>20904</v>
      </c>
    </row>
    <row r="25" spans="2:25">
      <c r="B25" s="20" t="s">
        <v>131</v>
      </c>
      <c r="C25" s="48">
        <v>66895</v>
      </c>
      <c r="D25" s="48">
        <v>74005</v>
      </c>
      <c r="E25" s="48">
        <v>70120</v>
      </c>
      <c r="F25" s="48">
        <v>57855</v>
      </c>
      <c r="G25" s="48">
        <v>135913.60000000001</v>
      </c>
      <c r="H25" s="48">
        <v>114159</v>
      </c>
      <c r="I25" s="48">
        <v>31924</v>
      </c>
      <c r="J25" s="48">
        <v>10826</v>
      </c>
      <c r="L25" s="48">
        <v>56229</v>
      </c>
      <c r="M25" s="48">
        <v>97609</v>
      </c>
      <c r="N25" s="48">
        <v>102518</v>
      </c>
      <c r="O25" s="48">
        <v>129854.72</v>
      </c>
      <c r="P25" s="48">
        <v>119258.24000000001</v>
      </c>
      <c r="Q25" s="48">
        <v>110949.12</v>
      </c>
      <c r="R25" s="48">
        <v>130591.62</v>
      </c>
      <c r="S25" s="48">
        <v>112654.72</v>
      </c>
      <c r="T25" s="48">
        <v>110746</v>
      </c>
      <c r="U25" s="48">
        <v>25316</v>
      </c>
      <c r="V25" s="48">
        <v>21443</v>
      </c>
      <c r="W25" s="48">
        <v>22989</v>
      </c>
      <c r="X25" s="48">
        <v>7805</v>
      </c>
      <c r="Y25" s="48">
        <v>6642</v>
      </c>
    </row>
    <row r="26" spans="2:25">
      <c r="B26" s="20" t="s">
        <v>132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10760</v>
      </c>
      <c r="I26" s="48">
        <v>690</v>
      </c>
      <c r="J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2676</v>
      </c>
      <c r="V26" s="48">
        <v>1207</v>
      </c>
      <c r="W26" s="48">
        <v>735</v>
      </c>
      <c r="X26" s="48">
        <v>0</v>
      </c>
      <c r="Y26" s="48">
        <v>0</v>
      </c>
    </row>
    <row r="27" spans="2:25">
      <c r="B27" s="20" t="s">
        <v>44</v>
      </c>
      <c r="C27" s="29">
        <v>0</v>
      </c>
      <c r="D27" s="29" t="s">
        <v>45</v>
      </c>
      <c r="E27" s="48">
        <v>6715</v>
      </c>
      <c r="F27" s="48">
        <v>23778</v>
      </c>
      <c r="G27" s="48">
        <v>82057.168609999993</v>
      </c>
      <c r="H27" s="48">
        <v>122211.54716000002</v>
      </c>
      <c r="I27" s="48">
        <v>96760</v>
      </c>
      <c r="J27" s="48">
        <v>147612</v>
      </c>
      <c r="L27" s="48">
        <v>31092</v>
      </c>
      <c r="M27" s="48">
        <v>1356</v>
      </c>
      <c r="N27" s="48">
        <v>1356</v>
      </c>
      <c r="O27" s="48">
        <v>104555.233825982</v>
      </c>
      <c r="P27" s="48">
        <v>122093.92582370198</v>
      </c>
      <c r="Q27" s="48">
        <v>139353.90006000001</v>
      </c>
      <c r="R27" s="48">
        <v>108574.96</v>
      </c>
      <c r="S27" s="48">
        <v>90131.04</v>
      </c>
      <c r="T27" s="48">
        <v>111667</v>
      </c>
      <c r="U27" s="48">
        <v>118332</v>
      </c>
      <c r="V27" s="48">
        <v>163066</v>
      </c>
      <c r="W27" s="48">
        <v>140196</v>
      </c>
      <c r="X27" s="48">
        <v>148652</v>
      </c>
      <c r="Y27" s="48">
        <v>158397</v>
      </c>
    </row>
    <row r="28" spans="2:25">
      <c r="B28" s="20" t="s">
        <v>46</v>
      </c>
      <c r="C28" s="29">
        <v>8455</v>
      </c>
      <c r="D28" s="29">
        <v>8899</v>
      </c>
      <c r="E28" s="48">
        <v>13170</v>
      </c>
      <c r="F28" s="48">
        <v>22394</v>
      </c>
      <c r="G28" s="48">
        <v>32468</v>
      </c>
      <c r="H28" s="48">
        <v>42432</v>
      </c>
      <c r="I28" s="48">
        <v>49367</v>
      </c>
      <c r="J28" s="48">
        <v>72748</v>
      </c>
      <c r="L28" s="48">
        <v>24223</v>
      </c>
      <c r="M28" s="48">
        <v>26819</v>
      </c>
      <c r="N28" s="48">
        <v>29957</v>
      </c>
      <c r="O28" s="48">
        <v>34672</v>
      </c>
      <c r="P28" s="48">
        <v>36277</v>
      </c>
      <c r="Q28" s="48">
        <v>39503</v>
      </c>
      <c r="R28" s="48">
        <v>42227.42</v>
      </c>
      <c r="S28" s="48">
        <v>44216.01</v>
      </c>
      <c r="T28" s="48">
        <v>46940</v>
      </c>
      <c r="U28" s="48">
        <v>51537</v>
      </c>
      <c r="V28" s="48">
        <v>54140</v>
      </c>
      <c r="W28" s="48">
        <v>70152</v>
      </c>
      <c r="X28" s="48">
        <v>74827</v>
      </c>
      <c r="Y28" s="48">
        <v>77677</v>
      </c>
    </row>
    <row r="29" spans="2:25">
      <c r="B29" s="20" t="s">
        <v>47</v>
      </c>
      <c r="C29" s="29">
        <v>3873980</v>
      </c>
      <c r="D29" s="29">
        <v>4135264</v>
      </c>
      <c r="E29" s="48">
        <v>4037754</v>
      </c>
      <c r="F29" s="48">
        <v>4848802</v>
      </c>
      <c r="G29" s="48">
        <v>5734391</v>
      </c>
      <c r="H29" s="48">
        <v>5356612.91</v>
      </c>
      <c r="I29" s="48">
        <v>4771785</v>
      </c>
      <c r="J29" s="48">
        <v>5947495</v>
      </c>
      <c r="L29" s="48">
        <v>5286116</v>
      </c>
      <c r="M29" s="48">
        <v>4632385</v>
      </c>
      <c r="N29" s="48">
        <v>5503642</v>
      </c>
      <c r="O29" s="48">
        <v>4895671</v>
      </c>
      <c r="P29" s="48">
        <v>5393483</v>
      </c>
      <c r="Q29" s="48">
        <v>5549676</v>
      </c>
      <c r="R29" s="48">
        <v>5138206.78</v>
      </c>
      <c r="S29" s="48">
        <v>4796319.38</v>
      </c>
      <c r="T29" s="48">
        <v>4908679</v>
      </c>
      <c r="U29" s="48">
        <v>4871516</v>
      </c>
      <c r="V29" s="48">
        <v>5351532</v>
      </c>
      <c r="W29" s="48">
        <v>5167738</v>
      </c>
      <c r="X29" s="48">
        <v>5448454</v>
      </c>
      <c r="Y29" s="48">
        <v>5115345</v>
      </c>
    </row>
    <row r="30" spans="2:25">
      <c r="B30" s="20" t="s">
        <v>48</v>
      </c>
      <c r="C30" s="29">
        <v>25089</v>
      </c>
      <c r="D30" s="29">
        <v>18089</v>
      </c>
      <c r="E30" s="48">
        <v>11525</v>
      </c>
      <c r="F30" s="48">
        <v>8198</v>
      </c>
      <c r="G30" s="48">
        <v>40634</v>
      </c>
      <c r="H30" s="48">
        <v>24335.74</v>
      </c>
      <c r="I30" s="48">
        <v>21807</v>
      </c>
      <c r="J30" s="48">
        <v>17404</v>
      </c>
      <c r="L30" s="48">
        <v>7792</v>
      </c>
      <c r="M30" s="48">
        <v>5876</v>
      </c>
      <c r="N30" s="48">
        <v>77455</v>
      </c>
      <c r="O30" s="48">
        <v>66334</v>
      </c>
      <c r="P30" s="48">
        <v>73000</v>
      </c>
      <c r="Q30" s="48">
        <v>75081</v>
      </c>
      <c r="R30" s="48">
        <v>21002.46</v>
      </c>
      <c r="S30" s="48">
        <v>16489.14</v>
      </c>
      <c r="T30" s="48">
        <v>20188</v>
      </c>
      <c r="U30" s="48">
        <v>19899</v>
      </c>
      <c r="V30" s="48">
        <v>19032</v>
      </c>
      <c r="W30" s="48">
        <v>18055</v>
      </c>
      <c r="X30" s="48">
        <v>15866</v>
      </c>
      <c r="Y30" s="48">
        <v>14705</v>
      </c>
    </row>
    <row r="31" spans="2:25">
      <c r="B31" s="20" t="s">
        <v>36</v>
      </c>
      <c r="C31" s="29" t="s">
        <v>45</v>
      </c>
      <c r="D31" s="29" t="s">
        <v>45</v>
      </c>
      <c r="E31" s="48" t="s">
        <v>45</v>
      </c>
      <c r="F31" s="48" t="s">
        <v>45</v>
      </c>
      <c r="G31" s="48">
        <v>0</v>
      </c>
      <c r="H31" s="48">
        <v>0</v>
      </c>
      <c r="I31" s="48">
        <v>5846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7957</v>
      </c>
      <c r="T31" s="48">
        <v>4154</v>
      </c>
      <c r="U31" s="48">
        <v>3470</v>
      </c>
      <c r="V31" s="48">
        <v>5887</v>
      </c>
      <c r="W31" s="48">
        <v>0</v>
      </c>
      <c r="X31" s="48">
        <v>0</v>
      </c>
      <c r="Y31" s="48">
        <v>1663</v>
      </c>
    </row>
    <row r="32" spans="2:25">
      <c r="B32" s="20" t="s">
        <v>40</v>
      </c>
      <c r="C32" s="29" t="s">
        <v>45</v>
      </c>
      <c r="D32" s="29" t="s">
        <v>45</v>
      </c>
      <c r="E32" s="48" t="s">
        <v>45</v>
      </c>
      <c r="F32" s="48" t="s">
        <v>45</v>
      </c>
      <c r="G32" s="48">
        <v>67879</v>
      </c>
      <c r="H32" s="48">
        <v>102497</v>
      </c>
      <c r="I32" s="48">
        <v>80923</v>
      </c>
      <c r="J32" s="48">
        <v>82811</v>
      </c>
      <c r="L32" s="48">
        <v>0</v>
      </c>
      <c r="M32" s="48">
        <v>22560</v>
      </c>
      <c r="N32" s="48">
        <v>43432</v>
      </c>
      <c r="O32" s="48">
        <v>84963</v>
      </c>
      <c r="P32" s="48">
        <v>113727</v>
      </c>
      <c r="Q32" s="48">
        <v>120960</v>
      </c>
      <c r="R32" s="48">
        <v>84009.78</v>
      </c>
      <c r="S32" s="48">
        <v>88730.78</v>
      </c>
      <c r="T32" s="48">
        <v>84316</v>
      </c>
      <c r="U32" s="48">
        <v>37379</v>
      </c>
      <c r="V32" s="48">
        <v>31714</v>
      </c>
      <c r="W32" s="48">
        <v>73211</v>
      </c>
      <c r="X32" s="48">
        <v>75626</v>
      </c>
      <c r="Y32" s="48">
        <v>81849</v>
      </c>
    </row>
    <row r="33" spans="2:25">
      <c r="B33" s="20" t="s">
        <v>49</v>
      </c>
      <c r="C33" s="29" t="s">
        <v>45</v>
      </c>
      <c r="D33" s="29" t="s">
        <v>45</v>
      </c>
      <c r="E33" s="48" t="s">
        <v>45</v>
      </c>
      <c r="F33" s="48" t="s">
        <v>45</v>
      </c>
      <c r="G33" s="48">
        <v>59328</v>
      </c>
      <c r="H33" s="48">
        <v>68076.509999999995</v>
      </c>
      <c r="I33" s="48">
        <v>25441</v>
      </c>
      <c r="J33" s="48">
        <v>2531</v>
      </c>
      <c r="L33" s="48">
        <v>0</v>
      </c>
      <c r="M33" s="48">
        <v>12371</v>
      </c>
      <c r="N33" s="48">
        <v>10605</v>
      </c>
      <c r="O33" s="48">
        <v>97594</v>
      </c>
      <c r="P33" s="48">
        <v>92395</v>
      </c>
      <c r="Q33" s="48">
        <v>82226</v>
      </c>
      <c r="R33" s="48">
        <v>54887.88</v>
      </c>
      <c r="S33" s="48">
        <v>42160.14</v>
      </c>
      <c r="T33" s="48">
        <v>34845</v>
      </c>
      <c r="U33" s="48">
        <v>20190</v>
      </c>
      <c r="V33" s="48">
        <v>15716</v>
      </c>
      <c r="W33" s="48">
        <v>8789</v>
      </c>
      <c r="X33" s="48">
        <v>83246</v>
      </c>
      <c r="Y33" s="48">
        <v>70683</v>
      </c>
    </row>
    <row r="34" spans="2:25">
      <c r="C34" s="31"/>
      <c r="D34" s="31"/>
      <c r="E34" s="49"/>
      <c r="F34" s="49"/>
      <c r="G34" s="49"/>
      <c r="H34" s="48"/>
      <c r="I34" s="48"/>
      <c r="J34" s="48"/>
      <c r="L34" s="49"/>
      <c r="M34" s="49"/>
      <c r="N34" s="49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</row>
    <row r="35" spans="2:25">
      <c r="B35" s="28" t="s">
        <v>50</v>
      </c>
      <c r="C35" s="30">
        <v>4324172</v>
      </c>
      <c r="D35" s="30">
        <v>4734289</v>
      </c>
      <c r="E35" s="47">
        <v>4610231</v>
      </c>
      <c r="F35" s="47">
        <v>5484614</v>
      </c>
      <c r="G35" s="47">
        <v>6867577.1686100001</v>
      </c>
      <c r="H35" s="47">
        <v>6607273.7771600001</v>
      </c>
      <c r="I35" s="47">
        <v>6059803</v>
      </c>
      <c r="J35" s="47">
        <f>+J36+J45+J53</f>
        <v>7497628</v>
      </c>
      <c r="L35" s="47">
        <v>6128265</v>
      </c>
      <c r="M35" s="47">
        <v>5434844</v>
      </c>
      <c r="N35" s="47">
        <v>6464990</v>
      </c>
      <c r="O35" s="47">
        <v>6037712.2338259816</v>
      </c>
      <c r="P35" s="47">
        <v>6609270.9258237015</v>
      </c>
      <c r="Q35" s="47">
        <v>6882000.9000599999</v>
      </c>
      <c r="R35" s="47">
        <v>6395577.620000001</v>
      </c>
      <c r="S35" s="47">
        <v>6002175.0999999996</v>
      </c>
      <c r="T35" s="47">
        <v>6327860</v>
      </c>
      <c r="U35" s="47">
        <v>6208043</v>
      </c>
      <c r="V35" s="47">
        <v>6850811</v>
      </c>
      <c r="W35" s="47">
        <v>6528243</v>
      </c>
      <c r="X35" s="47">
        <v>7083385</v>
      </c>
      <c r="Y35" s="47">
        <f>Y36+Y45+Y53</f>
        <v>6602479</v>
      </c>
    </row>
    <row r="36" spans="2:25">
      <c r="B36" s="25" t="s">
        <v>30</v>
      </c>
      <c r="C36" s="32">
        <v>298307</v>
      </c>
      <c r="D36" s="32">
        <v>493632</v>
      </c>
      <c r="E36" s="50">
        <v>398430</v>
      </c>
      <c r="F36" s="50">
        <v>397473</v>
      </c>
      <c r="G36" s="50">
        <f>SUM(G37:G42)</f>
        <v>794702</v>
      </c>
      <c r="H36" s="50">
        <v>1160308</v>
      </c>
      <c r="I36" s="50">
        <v>774744</v>
      </c>
      <c r="J36" s="50">
        <f>+SUM(J37:J42)</f>
        <v>1134637</v>
      </c>
      <c r="L36" s="50">
        <v>501236</v>
      </c>
      <c r="M36" s="50">
        <v>467843</v>
      </c>
      <c r="N36" s="50">
        <v>730740</v>
      </c>
      <c r="O36" s="50">
        <v>879078</v>
      </c>
      <c r="P36" s="50">
        <v>1044790</v>
      </c>
      <c r="Q36" s="50">
        <v>1099431</v>
      </c>
      <c r="R36" s="50">
        <v>1111453.9100000001</v>
      </c>
      <c r="S36" s="50">
        <v>1127131</v>
      </c>
      <c r="T36" s="50">
        <v>997835</v>
      </c>
      <c r="U36" s="50">
        <v>889283</v>
      </c>
      <c r="V36" s="50">
        <v>1066766</v>
      </c>
      <c r="W36" s="50">
        <v>1022128</v>
      </c>
      <c r="X36" s="50">
        <v>1087140</v>
      </c>
      <c r="Y36" s="50">
        <f>SUM(Y37:Y43)</f>
        <v>1031330</v>
      </c>
    </row>
    <row r="37" spans="2:25">
      <c r="B37" s="20" t="s">
        <v>51</v>
      </c>
      <c r="C37" s="29">
        <v>31694</v>
      </c>
      <c r="D37" s="29">
        <v>44072</v>
      </c>
      <c r="E37" s="48">
        <v>33404</v>
      </c>
      <c r="F37" s="48">
        <v>28741</v>
      </c>
      <c r="G37" s="48">
        <v>117429</v>
      </c>
      <c r="H37" s="48">
        <v>90379</v>
      </c>
      <c r="I37" s="48">
        <v>137064</v>
      </c>
      <c r="J37" s="48">
        <v>137986</v>
      </c>
      <c r="L37" s="48">
        <v>79453</v>
      </c>
      <c r="M37" s="48">
        <v>66180</v>
      </c>
      <c r="N37" s="48">
        <v>115341</v>
      </c>
      <c r="O37" s="48">
        <v>100833.83954</v>
      </c>
      <c r="P37" s="48">
        <v>122330.83954</v>
      </c>
      <c r="Q37" s="48">
        <v>102264.83954</v>
      </c>
      <c r="R37" s="48">
        <v>89016.29</v>
      </c>
      <c r="S37" s="48">
        <v>94816.35</v>
      </c>
      <c r="T37" s="48">
        <v>99719</v>
      </c>
      <c r="U37" s="48">
        <v>130414</v>
      </c>
      <c r="V37" s="48">
        <v>138587</v>
      </c>
      <c r="W37" s="48">
        <v>117629</v>
      </c>
      <c r="X37" s="48">
        <v>139027</v>
      </c>
      <c r="Y37" s="48">
        <v>142779</v>
      </c>
    </row>
    <row r="38" spans="2:25">
      <c r="B38" s="20" t="s">
        <v>52</v>
      </c>
      <c r="C38" s="29">
        <v>224871</v>
      </c>
      <c r="D38" s="29">
        <v>405733</v>
      </c>
      <c r="E38" s="48">
        <v>329234</v>
      </c>
      <c r="F38" s="48">
        <v>325783</v>
      </c>
      <c r="G38" s="48">
        <v>600936</v>
      </c>
      <c r="H38" s="48">
        <v>928620</v>
      </c>
      <c r="I38" s="48">
        <v>499653</v>
      </c>
      <c r="J38" s="48">
        <v>877634</v>
      </c>
      <c r="L38" s="48">
        <v>380865</v>
      </c>
      <c r="M38" s="48">
        <v>341090</v>
      </c>
      <c r="N38" s="48">
        <v>531136</v>
      </c>
      <c r="O38" s="48">
        <v>639040</v>
      </c>
      <c r="P38" s="48">
        <v>811371</v>
      </c>
      <c r="Q38" s="48">
        <v>842420</v>
      </c>
      <c r="R38" s="48">
        <v>883081.91</v>
      </c>
      <c r="S38" s="48">
        <v>897241.64</v>
      </c>
      <c r="T38" s="48">
        <v>747320</v>
      </c>
      <c r="U38" s="48">
        <v>617089</v>
      </c>
      <c r="V38" s="48">
        <v>796695</v>
      </c>
      <c r="W38" s="48">
        <v>780765</v>
      </c>
      <c r="X38" s="48">
        <v>811187</v>
      </c>
      <c r="Y38" s="48">
        <v>734330</v>
      </c>
    </row>
    <row r="39" spans="2:25">
      <c r="B39" s="20" t="s">
        <v>53</v>
      </c>
      <c r="C39" s="29">
        <v>39811</v>
      </c>
      <c r="D39" s="29">
        <v>42739</v>
      </c>
      <c r="E39" s="48">
        <v>35333</v>
      </c>
      <c r="F39" s="48">
        <v>40139</v>
      </c>
      <c r="G39" s="48">
        <v>52235</v>
      </c>
      <c r="H39" s="48">
        <v>70152</v>
      </c>
      <c r="I39" s="48">
        <v>85597</v>
      </c>
      <c r="J39" s="48">
        <v>85214</v>
      </c>
      <c r="L39" s="48">
        <v>36683</v>
      </c>
      <c r="M39" s="48">
        <v>44347</v>
      </c>
      <c r="N39" s="48">
        <v>60463</v>
      </c>
      <c r="O39" s="48">
        <v>74978</v>
      </c>
      <c r="P39" s="48">
        <v>75720</v>
      </c>
      <c r="Q39" s="48">
        <v>89743</v>
      </c>
      <c r="R39" s="48">
        <v>88838.44</v>
      </c>
      <c r="S39" s="48">
        <v>86960.15</v>
      </c>
      <c r="T39" s="48">
        <v>105484</v>
      </c>
      <c r="U39" s="48">
        <v>104798</v>
      </c>
      <c r="V39" s="48">
        <v>94110</v>
      </c>
      <c r="W39" s="48">
        <v>100256</v>
      </c>
      <c r="X39" s="48">
        <v>100210</v>
      </c>
      <c r="Y39" s="48">
        <v>109350</v>
      </c>
    </row>
    <row r="40" spans="2:25">
      <c r="B40" s="20" t="s">
        <v>54</v>
      </c>
      <c r="C40" s="29">
        <v>1102</v>
      </c>
      <c r="D40" s="29">
        <v>1088</v>
      </c>
      <c r="E40" s="48">
        <v>459</v>
      </c>
      <c r="F40" s="48">
        <v>2810</v>
      </c>
      <c r="G40" s="48">
        <v>11527</v>
      </c>
      <c r="H40" s="48">
        <v>28985</v>
      </c>
      <c r="I40" s="48">
        <v>30305</v>
      </c>
      <c r="J40" s="48">
        <v>18955</v>
      </c>
      <c r="L40" s="48">
        <v>3895</v>
      </c>
      <c r="M40" s="48">
        <v>6571</v>
      </c>
      <c r="N40" s="48">
        <v>13151</v>
      </c>
      <c r="O40" s="48">
        <v>19190</v>
      </c>
      <c r="P40" s="48">
        <v>13023</v>
      </c>
      <c r="Q40" s="48">
        <v>14832</v>
      </c>
      <c r="R40" s="48">
        <v>15562.47</v>
      </c>
      <c r="S40" s="48">
        <v>18284.259999999998</v>
      </c>
      <c r="T40" s="48">
        <v>21387</v>
      </c>
      <c r="U40" s="48">
        <v>18608</v>
      </c>
      <c r="V40" s="48">
        <v>24471</v>
      </c>
      <c r="W40" s="48">
        <v>10594</v>
      </c>
      <c r="X40" s="48">
        <v>9435</v>
      </c>
      <c r="Y40" s="48">
        <v>18656</v>
      </c>
    </row>
    <row r="41" spans="2:25">
      <c r="B41" s="20" t="s">
        <v>36</v>
      </c>
      <c r="C41" s="29">
        <v>829</v>
      </c>
      <c r="D41" s="29" t="s">
        <v>45</v>
      </c>
      <c r="E41" s="48">
        <v>0</v>
      </c>
      <c r="F41" s="48">
        <v>0</v>
      </c>
      <c r="G41" s="48">
        <v>4470</v>
      </c>
      <c r="H41" s="48">
        <v>2272</v>
      </c>
      <c r="I41" s="48">
        <v>506</v>
      </c>
      <c r="J41" s="48">
        <v>12265</v>
      </c>
      <c r="L41" s="48">
        <v>340</v>
      </c>
      <c r="M41" s="48">
        <v>3026</v>
      </c>
      <c r="N41" s="48">
        <v>3297</v>
      </c>
      <c r="O41" s="48">
        <v>23828</v>
      </c>
      <c r="P41" s="48">
        <v>349</v>
      </c>
      <c r="Q41" s="48">
        <v>0</v>
      </c>
      <c r="R41" s="48">
        <v>711</v>
      </c>
      <c r="S41" s="48">
        <v>922</v>
      </c>
      <c r="T41" s="48">
        <v>0</v>
      </c>
      <c r="U41" s="48">
        <v>70</v>
      </c>
      <c r="V41" s="48">
        <v>1987</v>
      </c>
      <c r="W41" s="48">
        <v>9143</v>
      </c>
      <c r="X41" s="48">
        <v>1737</v>
      </c>
      <c r="Y41" s="48">
        <v>4096</v>
      </c>
    </row>
    <row r="42" spans="2:25">
      <c r="B42" s="20" t="s">
        <v>55</v>
      </c>
      <c r="C42" s="29" t="s">
        <v>45</v>
      </c>
      <c r="D42" s="29" t="s">
        <v>45</v>
      </c>
      <c r="E42" s="29" t="s">
        <v>45</v>
      </c>
      <c r="F42" s="29" t="s">
        <v>45</v>
      </c>
      <c r="G42" s="48">
        <v>8105</v>
      </c>
      <c r="H42" s="48">
        <v>39900</v>
      </c>
      <c r="I42" s="48">
        <v>21619</v>
      </c>
      <c r="J42" s="48">
        <v>2583</v>
      </c>
      <c r="L42" s="48">
        <v>0</v>
      </c>
      <c r="M42" s="48">
        <v>6629</v>
      </c>
      <c r="N42" s="48">
        <v>7352</v>
      </c>
      <c r="O42" s="48">
        <v>18197</v>
      </c>
      <c r="P42" s="48">
        <v>18985</v>
      </c>
      <c r="Q42" s="48">
        <v>47160</v>
      </c>
      <c r="R42" s="48">
        <v>34243.800000000003</v>
      </c>
      <c r="S42" s="48">
        <v>28906.6</v>
      </c>
      <c r="T42" s="48">
        <v>23925</v>
      </c>
      <c r="U42" s="48">
        <v>18304</v>
      </c>
      <c r="V42" s="48">
        <v>10916</v>
      </c>
      <c r="W42" s="48">
        <v>3741</v>
      </c>
      <c r="X42" s="48">
        <v>25544</v>
      </c>
      <c r="Y42" s="48">
        <v>22119</v>
      </c>
    </row>
    <row r="43" spans="2:25">
      <c r="B43" s="20" t="s">
        <v>56</v>
      </c>
      <c r="C43" s="29" t="s">
        <v>45</v>
      </c>
      <c r="D43" s="29" t="s">
        <v>45</v>
      </c>
      <c r="E43" s="48" t="s">
        <v>45</v>
      </c>
      <c r="F43" s="48" t="s">
        <v>45</v>
      </c>
      <c r="G43" s="29" t="s">
        <v>45</v>
      </c>
      <c r="H43" s="29">
        <v>0</v>
      </c>
      <c r="I43" s="29">
        <v>0</v>
      </c>
      <c r="J43" s="29"/>
      <c r="K43" s="29"/>
      <c r="L43" s="48" t="s">
        <v>45</v>
      </c>
      <c r="M43" s="48" t="s">
        <v>45</v>
      </c>
      <c r="N43" s="48" t="s">
        <v>45</v>
      </c>
      <c r="O43" s="48">
        <v>3011.1604600000001</v>
      </c>
      <c r="P43" s="48">
        <v>3011.1604600000001</v>
      </c>
      <c r="Q43" s="48">
        <v>3011.1604600000001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29">
        <v>0</v>
      </c>
      <c r="Y43" s="29">
        <v>0</v>
      </c>
    </row>
    <row r="44" spans="2:25">
      <c r="C44" s="29"/>
      <c r="D44" s="29"/>
      <c r="E44" s="48"/>
      <c r="F44" s="48"/>
      <c r="G44" s="48"/>
      <c r="H44" s="48"/>
      <c r="I44" s="48"/>
      <c r="J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</row>
    <row r="45" spans="2:25">
      <c r="B45" s="25" t="s">
        <v>41</v>
      </c>
      <c r="C45" s="32">
        <v>3134914</v>
      </c>
      <c r="D45" s="32">
        <v>3697625</v>
      </c>
      <c r="E45" s="50">
        <v>3375640</v>
      </c>
      <c r="F45" s="50">
        <v>3883947</v>
      </c>
      <c r="G45" s="50">
        <f>SUM(G46:G51)</f>
        <v>4375988.1686100001</v>
      </c>
      <c r="H45" s="50">
        <v>3768160.5471600001</v>
      </c>
      <c r="I45" s="50">
        <v>3624596</v>
      </c>
      <c r="J45" s="50">
        <f>+SUM(J46:J51)</f>
        <v>4292711</v>
      </c>
      <c r="L45" s="50">
        <v>4332636</v>
      </c>
      <c r="M45" s="50">
        <v>3707532</v>
      </c>
      <c r="N45" s="50">
        <v>4170129</v>
      </c>
      <c r="O45" s="50">
        <v>3667868.2338259821</v>
      </c>
      <c r="P45" s="50">
        <v>3903859.925823702</v>
      </c>
      <c r="Q45" s="50">
        <v>4067345.9000599999</v>
      </c>
      <c r="R45" s="50">
        <v>3628300.7600000002</v>
      </c>
      <c r="S45" s="50">
        <v>3264822.1</v>
      </c>
      <c r="T45" s="50">
        <v>3668347</v>
      </c>
      <c r="U45" s="50">
        <v>3642414</v>
      </c>
      <c r="V45" s="50">
        <v>3960578</v>
      </c>
      <c r="W45" s="50">
        <v>3787890</v>
      </c>
      <c r="X45" s="50">
        <v>3983876</v>
      </c>
      <c r="Y45" s="50">
        <f>SUM(Y46:Y51)</f>
        <v>3628004</v>
      </c>
    </row>
    <row r="46" spans="2:25">
      <c r="B46" s="20" t="s">
        <v>51</v>
      </c>
      <c r="C46" s="29">
        <v>4510</v>
      </c>
      <c r="D46" s="29">
        <v>1718</v>
      </c>
      <c r="E46" s="48">
        <v>11</v>
      </c>
      <c r="F46" s="48">
        <v>28</v>
      </c>
      <c r="G46" s="48">
        <v>11</v>
      </c>
      <c r="H46" s="48">
        <v>11</v>
      </c>
      <c r="I46" s="48">
        <v>11</v>
      </c>
      <c r="J46" s="48">
        <v>11</v>
      </c>
      <c r="L46" s="48">
        <v>28</v>
      </c>
      <c r="M46" s="48">
        <v>11</v>
      </c>
      <c r="N46" s="48">
        <v>11</v>
      </c>
      <c r="O46" s="48">
        <v>11</v>
      </c>
      <c r="P46" s="48">
        <v>11</v>
      </c>
      <c r="Q46" s="48">
        <v>11</v>
      </c>
      <c r="R46" s="48">
        <v>10.83</v>
      </c>
      <c r="S46" s="48">
        <v>10.83</v>
      </c>
      <c r="T46" s="48">
        <v>11</v>
      </c>
      <c r="U46" s="48">
        <v>11</v>
      </c>
      <c r="V46" s="48">
        <v>11</v>
      </c>
      <c r="W46" s="48">
        <v>11</v>
      </c>
      <c r="X46" s="48">
        <v>11</v>
      </c>
      <c r="Y46" s="48">
        <v>11</v>
      </c>
    </row>
    <row r="47" spans="2:25">
      <c r="B47" s="20" t="s">
        <v>52</v>
      </c>
      <c r="C47" s="29">
        <v>2899095</v>
      </c>
      <c r="D47" s="29">
        <v>3477237</v>
      </c>
      <c r="E47" s="48">
        <v>3303487</v>
      </c>
      <c r="F47" s="48">
        <v>3770938</v>
      </c>
      <c r="G47" s="48">
        <v>4182461</v>
      </c>
      <c r="H47" s="48">
        <v>3505024</v>
      </c>
      <c r="I47" s="48">
        <v>3387299</v>
      </c>
      <c r="J47" s="48">
        <v>3950591</v>
      </c>
      <c r="L47" s="48">
        <v>4171321</v>
      </c>
      <c r="M47" s="48">
        <v>3563716</v>
      </c>
      <c r="N47" s="48">
        <v>3997141</v>
      </c>
      <c r="O47" s="48">
        <v>3438733</v>
      </c>
      <c r="P47" s="48">
        <v>3630980</v>
      </c>
      <c r="Q47" s="48">
        <v>3804289</v>
      </c>
      <c r="R47" s="48">
        <v>3376079.29</v>
      </c>
      <c r="S47" s="48">
        <v>3038286.72</v>
      </c>
      <c r="T47" s="48">
        <v>3412931</v>
      </c>
      <c r="U47" s="48">
        <v>3371935</v>
      </c>
      <c r="V47" s="48">
        <v>3625715</v>
      </c>
      <c r="W47" s="48">
        <v>3436133</v>
      </c>
      <c r="X47" s="48">
        <v>3590293</v>
      </c>
      <c r="Y47" s="48">
        <v>3258522</v>
      </c>
    </row>
    <row r="48" spans="2:25">
      <c r="B48" s="20" t="s">
        <v>57</v>
      </c>
      <c r="C48" s="29">
        <v>33544</v>
      </c>
      <c r="D48" s="29">
        <v>40949</v>
      </c>
      <c r="E48" s="48">
        <v>26654</v>
      </c>
      <c r="F48" s="48">
        <v>28687</v>
      </c>
      <c r="G48" s="48">
        <v>31664</v>
      </c>
      <c r="H48" s="48">
        <v>41891</v>
      </c>
      <c r="I48" s="48">
        <v>38520</v>
      </c>
      <c r="J48" s="48">
        <v>98598</v>
      </c>
      <c r="L48" s="48">
        <v>28687</v>
      </c>
      <c r="M48" s="48">
        <v>30675</v>
      </c>
      <c r="N48" s="48">
        <v>35326</v>
      </c>
      <c r="O48" s="48">
        <v>31664</v>
      </c>
      <c r="P48" s="48">
        <v>34194</v>
      </c>
      <c r="Q48" s="48">
        <v>34084</v>
      </c>
      <c r="R48" s="48">
        <v>40952.74</v>
      </c>
      <c r="S48" s="48">
        <v>33841.269999999997</v>
      </c>
      <c r="T48" s="48">
        <v>39261</v>
      </c>
      <c r="U48" s="48">
        <v>34496</v>
      </c>
      <c r="V48" s="48">
        <v>41518</v>
      </c>
      <c r="W48" s="48">
        <v>92402</v>
      </c>
      <c r="X48" s="48">
        <v>103651</v>
      </c>
      <c r="Y48" s="48">
        <v>104316</v>
      </c>
    </row>
    <row r="49" spans="2:29">
      <c r="B49" s="20" t="s">
        <v>44</v>
      </c>
      <c r="C49" s="29">
        <v>197765</v>
      </c>
      <c r="D49" s="29">
        <v>177721</v>
      </c>
      <c r="E49" s="48">
        <v>45488</v>
      </c>
      <c r="F49" s="48">
        <v>84294</v>
      </c>
      <c r="G49" s="48">
        <v>120190.16860999999</v>
      </c>
      <c r="H49" s="48">
        <v>192667.54716000002</v>
      </c>
      <c r="I49" s="48">
        <v>196676</v>
      </c>
      <c r="J49" s="48">
        <v>230912</v>
      </c>
      <c r="L49" s="48">
        <v>132600</v>
      </c>
      <c r="M49" s="48">
        <v>106746</v>
      </c>
      <c r="N49" s="48">
        <v>132750</v>
      </c>
      <c r="O49" s="48">
        <v>122401.233825982</v>
      </c>
      <c r="P49" s="48">
        <v>167757.92582370198</v>
      </c>
      <c r="Q49" s="48">
        <v>192761.90006000001</v>
      </c>
      <c r="R49" s="48">
        <v>189710.87</v>
      </c>
      <c r="S49" s="48">
        <v>178321.27</v>
      </c>
      <c r="T49" s="48">
        <v>205444</v>
      </c>
      <c r="U49" s="48">
        <v>235972</v>
      </c>
      <c r="V49" s="48">
        <v>293334</v>
      </c>
      <c r="W49" s="48">
        <v>259344</v>
      </c>
      <c r="X49" s="48">
        <v>228837</v>
      </c>
      <c r="Y49" s="48">
        <v>218829</v>
      </c>
    </row>
    <row r="50" spans="2:29">
      <c r="B50" s="20" t="s">
        <v>36</v>
      </c>
      <c r="C50" s="29" t="s">
        <v>45</v>
      </c>
      <c r="D50" s="29" t="s">
        <v>45</v>
      </c>
      <c r="E50" s="29" t="s">
        <v>45</v>
      </c>
      <c r="F50" s="29" t="s">
        <v>45</v>
      </c>
      <c r="G50" s="29" t="s">
        <v>45</v>
      </c>
      <c r="H50" s="29" t="s">
        <v>45</v>
      </c>
      <c r="I50" s="29" t="s">
        <v>45</v>
      </c>
      <c r="J50" s="48">
        <v>12599</v>
      </c>
      <c r="L50" s="29" t="s">
        <v>45</v>
      </c>
      <c r="M50" s="29" t="s">
        <v>45</v>
      </c>
      <c r="N50" s="29" t="s">
        <v>45</v>
      </c>
      <c r="O50" s="29" t="s">
        <v>45</v>
      </c>
      <c r="P50" s="29" t="s">
        <v>45</v>
      </c>
      <c r="Q50" s="29" t="s">
        <v>45</v>
      </c>
      <c r="R50" s="29" t="s">
        <v>45</v>
      </c>
      <c r="S50" s="29" t="s">
        <v>45</v>
      </c>
      <c r="T50" s="29" t="s">
        <v>45</v>
      </c>
      <c r="U50" s="29" t="s">
        <v>45</v>
      </c>
      <c r="V50" s="29" t="s">
        <v>45</v>
      </c>
      <c r="W50" s="29" t="s">
        <v>45</v>
      </c>
      <c r="X50" s="48">
        <v>5290</v>
      </c>
      <c r="Y50" s="48">
        <v>0</v>
      </c>
    </row>
    <row r="51" spans="2:29">
      <c r="B51" s="20" t="s">
        <v>55</v>
      </c>
      <c r="C51" s="29" t="s">
        <v>45</v>
      </c>
      <c r="D51" s="29" t="s">
        <v>45</v>
      </c>
      <c r="E51" s="29" t="s">
        <v>45</v>
      </c>
      <c r="F51" s="29" t="s">
        <v>45</v>
      </c>
      <c r="G51" s="48">
        <v>41662</v>
      </c>
      <c r="H51" s="48">
        <v>28567</v>
      </c>
      <c r="I51" s="48">
        <v>2090</v>
      </c>
      <c r="J51" s="48">
        <v>0</v>
      </c>
      <c r="L51" s="48">
        <v>0</v>
      </c>
      <c r="M51" s="48">
        <v>6384</v>
      </c>
      <c r="N51" s="48">
        <v>4901</v>
      </c>
      <c r="O51" s="48">
        <v>75059</v>
      </c>
      <c r="P51" s="48">
        <v>70917</v>
      </c>
      <c r="Q51" s="48">
        <v>36200</v>
      </c>
      <c r="R51" s="48">
        <v>21547.03</v>
      </c>
      <c r="S51" s="48">
        <v>14362.01</v>
      </c>
      <c r="T51" s="48">
        <v>10700</v>
      </c>
      <c r="U51" s="48">
        <v>0</v>
      </c>
      <c r="V51" s="48">
        <v>0</v>
      </c>
      <c r="W51" s="48">
        <v>0</v>
      </c>
      <c r="X51" s="48">
        <v>55794</v>
      </c>
      <c r="Y51" s="48">
        <v>46326</v>
      </c>
    </row>
    <row r="52" spans="2:29">
      <c r="C52" s="31"/>
      <c r="D52" s="31"/>
      <c r="E52" s="49"/>
      <c r="F52" s="49"/>
      <c r="G52" s="49"/>
      <c r="H52" s="48"/>
      <c r="I52" s="48"/>
      <c r="J52" s="48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8"/>
      <c r="Y52" s="48"/>
    </row>
    <row r="53" spans="2:29">
      <c r="B53" s="25" t="s">
        <v>58</v>
      </c>
      <c r="C53" s="32">
        <v>890951</v>
      </c>
      <c r="D53" s="32">
        <v>543032</v>
      </c>
      <c r="E53" s="50">
        <v>836161</v>
      </c>
      <c r="F53" s="50">
        <v>1203194</v>
      </c>
      <c r="G53" s="50">
        <v>1696888</v>
      </c>
      <c r="H53" s="50">
        <v>1678806.23</v>
      </c>
      <c r="I53" s="50">
        <v>1660463</v>
      </c>
      <c r="J53" s="50">
        <f>+SUM(J54:J57)</f>
        <v>2070280</v>
      </c>
      <c r="L53" s="50">
        <v>1294393</v>
      </c>
      <c r="M53" s="50">
        <v>1259469</v>
      </c>
      <c r="N53" s="50">
        <v>1564121</v>
      </c>
      <c r="O53" s="50">
        <v>1490766</v>
      </c>
      <c r="P53" s="50">
        <v>1660621</v>
      </c>
      <c r="Q53" s="50">
        <v>1715224</v>
      </c>
      <c r="R53" s="50">
        <v>1655822.9500000002</v>
      </c>
      <c r="S53" s="50">
        <v>1610222</v>
      </c>
      <c r="T53" s="50">
        <v>1661678</v>
      </c>
      <c r="U53" s="50">
        <v>1676346</v>
      </c>
      <c r="V53" s="50">
        <v>1823467</v>
      </c>
      <c r="W53" s="50">
        <v>1718225</v>
      </c>
      <c r="X53" s="50">
        <v>2012369</v>
      </c>
      <c r="Y53" s="50">
        <f>SUM(Y54:Y57)</f>
        <v>1943145</v>
      </c>
    </row>
    <row r="54" spans="2:29">
      <c r="B54" s="20" t="s">
        <v>59</v>
      </c>
      <c r="C54" s="29">
        <v>1137771</v>
      </c>
      <c r="D54" s="29">
        <v>1137771</v>
      </c>
      <c r="E54" s="48">
        <v>1137771</v>
      </c>
      <c r="F54" s="48">
        <v>1137771</v>
      </c>
      <c r="G54" s="48">
        <v>1360717</v>
      </c>
      <c r="H54" s="48">
        <v>1361037</v>
      </c>
      <c r="I54" s="48">
        <v>1361037</v>
      </c>
      <c r="J54" s="48">
        <v>1361037</v>
      </c>
      <c r="L54" s="48">
        <v>1137771</v>
      </c>
      <c r="M54" s="48">
        <v>1137771</v>
      </c>
      <c r="N54" s="48">
        <v>1362759</v>
      </c>
      <c r="O54" s="48">
        <v>1360717</v>
      </c>
      <c r="P54" s="48">
        <v>1360717</v>
      </c>
      <c r="Q54" s="48">
        <v>1360717</v>
      </c>
      <c r="R54" s="48">
        <v>1361037</v>
      </c>
      <c r="S54" s="48">
        <v>1361037</v>
      </c>
      <c r="T54" s="48">
        <v>1361037</v>
      </c>
      <c r="U54" s="48">
        <v>1361037</v>
      </c>
      <c r="V54" s="48">
        <v>1361037</v>
      </c>
      <c r="W54" s="48">
        <v>1361037</v>
      </c>
      <c r="X54" s="48">
        <v>1361037</v>
      </c>
      <c r="Y54" s="48">
        <v>1361037</v>
      </c>
    </row>
    <row r="55" spans="2:29">
      <c r="B55" s="20" t="s">
        <v>60</v>
      </c>
      <c r="C55" s="29">
        <v>291117</v>
      </c>
      <c r="D55" s="29">
        <v>288380</v>
      </c>
      <c r="E55" s="48">
        <v>287004</v>
      </c>
      <c r="F55" s="48">
        <v>287004</v>
      </c>
      <c r="G55" s="48">
        <v>283578</v>
      </c>
      <c r="H55" s="48">
        <v>283115</v>
      </c>
      <c r="I55" s="48">
        <v>282652</v>
      </c>
      <c r="J55" s="48">
        <v>282652</v>
      </c>
      <c r="L55" s="48">
        <v>287004</v>
      </c>
      <c r="M55" s="48">
        <v>283578</v>
      </c>
      <c r="N55" s="48">
        <v>283578</v>
      </c>
      <c r="O55" s="48">
        <v>283578</v>
      </c>
      <c r="P55" s="48">
        <v>283115</v>
      </c>
      <c r="Q55" s="48">
        <v>283115</v>
      </c>
      <c r="R55" s="48">
        <v>283114.82</v>
      </c>
      <c r="S55" s="48">
        <v>282652.46999999997</v>
      </c>
      <c r="T55" s="48">
        <v>282652</v>
      </c>
      <c r="U55" s="48">
        <v>282652</v>
      </c>
      <c r="V55" s="48">
        <v>282652</v>
      </c>
      <c r="W55" s="48">
        <v>282652</v>
      </c>
      <c r="X55" s="48">
        <v>282652</v>
      </c>
      <c r="Y55" s="48">
        <v>282652</v>
      </c>
    </row>
    <row r="56" spans="2:29">
      <c r="B56" s="20" t="s">
        <v>61</v>
      </c>
      <c r="C56" s="29">
        <v>10109</v>
      </c>
      <c r="D56" s="29">
        <v>23981</v>
      </c>
      <c r="E56" s="48">
        <v>32554</v>
      </c>
      <c r="F56" s="48">
        <v>240676</v>
      </c>
      <c r="G56" s="48">
        <v>342049</v>
      </c>
      <c r="H56" s="48">
        <v>253300.05</v>
      </c>
      <c r="I56" s="48">
        <v>168641</v>
      </c>
      <c r="J56" s="48">
        <v>533663</v>
      </c>
      <c r="L56" s="48">
        <v>351036</v>
      </c>
      <c r="M56" s="48">
        <v>188657</v>
      </c>
      <c r="N56" s="48">
        <v>302778</v>
      </c>
      <c r="O56" s="48">
        <v>119790</v>
      </c>
      <c r="P56" s="48">
        <v>256912</v>
      </c>
      <c r="Q56" s="48">
        <v>301363</v>
      </c>
      <c r="R56" s="48">
        <v>219512.29</v>
      </c>
      <c r="S56" s="48">
        <v>155740.60999999999</v>
      </c>
      <c r="T56" s="48">
        <v>205444</v>
      </c>
      <c r="U56" s="48">
        <v>209287</v>
      </c>
      <c r="V56" s="48">
        <v>349216</v>
      </c>
      <c r="W56" s="48">
        <v>312824</v>
      </c>
      <c r="X56" s="48">
        <v>415683</v>
      </c>
      <c r="Y56" s="48">
        <v>323933</v>
      </c>
    </row>
    <row r="57" spans="2:29">
      <c r="B57" s="20" t="s">
        <v>62</v>
      </c>
      <c r="C57" s="29">
        <v>-548046</v>
      </c>
      <c r="D57" s="29">
        <v>-907100</v>
      </c>
      <c r="E57" s="48">
        <v>-621168</v>
      </c>
      <c r="F57" s="48">
        <v>-462257</v>
      </c>
      <c r="G57" s="48">
        <v>-289456</v>
      </c>
      <c r="H57" s="48">
        <v>-218645.64</v>
      </c>
      <c r="I57" s="48">
        <v>-151867</v>
      </c>
      <c r="J57" s="48">
        <v>-107072</v>
      </c>
      <c r="L57" s="48">
        <v>-481418</v>
      </c>
      <c r="M57" s="48">
        <v>-350537</v>
      </c>
      <c r="N57" s="48">
        <v>-384994</v>
      </c>
      <c r="O57" s="48">
        <v>-273319</v>
      </c>
      <c r="P57" s="48">
        <v>-240123</v>
      </c>
      <c r="Q57" s="48">
        <v>-229971</v>
      </c>
      <c r="R57" s="48">
        <v>-207841.16</v>
      </c>
      <c r="S57" s="48">
        <v>-189208.08</v>
      </c>
      <c r="T57" s="48">
        <v>-187455</v>
      </c>
      <c r="U57" s="48">
        <v>-176630</v>
      </c>
      <c r="V57" s="48">
        <v>-169438</v>
      </c>
      <c r="W57" s="48">
        <v>-238288</v>
      </c>
      <c r="X57" s="48">
        <v>-47003</v>
      </c>
      <c r="Y57" s="48">
        <v>-24477</v>
      </c>
    </row>
    <row r="58" spans="2:29">
      <c r="C58" s="29"/>
      <c r="D58" s="29"/>
      <c r="E58" s="48"/>
      <c r="F58" s="48"/>
      <c r="G58" s="48"/>
      <c r="H58" s="48"/>
      <c r="I58" s="48"/>
      <c r="J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</row>
    <row r="59" spans="2:29">
      <c r="C59" s="31"/>
      <c r="D59" s="31"/>
      <c r="E59" s="31"/>
      <c r="F59" s="31"/>
      <c r="G59" s="31"/>
      <c r="H59" s="31"/>
      <c r="I59" s="31"/>
      <c r="J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</row>
    <row r="60" spans="2:29" ht="23">
      <c r="B60" s="39" t="s">
        <v>63</v>
      </c>
      <c r="C60" s="45" t="s">
        <v>64</v>
      </c>
      <c r="D60" s="45" t="s">
        <v>64</v>
      </c>
      <c r="E60" s="45" t="s">
        <v>65</v>
      </c>
      <c r="F60" s="45" t="s">
        <v>65</v>
      </c>
      <c r="G60" s="45" t="s">
        <v>65</v>
      </c>
      <c r="H60" s="45" t="s">
        <v>65</v>
      </c>
      <c r="I60" s="45" t="s">
        <v>65</v>
      </c>
      <c r="J60" s="45" t="s">
        <v>65</v>
      </c>
      <c r="L60" s="45" t="s">
        <v>65</v>
      </c>
      <c r="M60" s="45" t="s">
        <v>65</v>
      </c>
      <c r="N60" s="45" t="s">
        <v>65</v>
      </c>
      <c r="O60" s="45" t="s">
        <v>65</v>
      </c>
      <c r="P60" s="45" t="s">
        <v>65</v>
      </c>
      <c r="Q60" s="45" t="s">
        <v>65</v>
      </c>
      <c r="R60" s="45" t="s">
        <v>65</v>
      </c>
      <c r="S60" s="45" t="s">
        <v>65</v>
      </c>
      <c r="T60" s="45" t="s">
        <v>65</v>
      </c>
      <c r="U60" s="45" t="s">
        <v>65</v>
      </c>
      <c r="V60" s="45" t="s">
        <v>65</v>
      </c>
      <c r="W60" s="45" t="s">
        <v>65</v>
      </c>
      <c r="X60" s="45"/>
      <c r="Y60" s="45"/>
    </row>
    <row r="61" spans="2:29" ht="23">
      <c r="B61" s="58"/>
      <c r="C61" s="59"/>
      <c r="D61" s="59"/>
      <c r="E61" s="59"/>
      <c r="F61" s="59"/>
      <c r="G61" s="59"/>
      <c r="H61" s="59"/>
      <c r="I61" s="59"/>
      <c r="J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</row>
    <row r="62" spans="2:29">
      <c r="B62" s="62" t="s">
        <v>29</v>
      </c>
      <c r="C62" s="66">
        <v>1578112</v>
      </c>
      <c r="D62" s="66">
        <v>1675100</v>
      </c>
      <c r="E62" s="66">
        <v>1142450</v>
      </c>
      <c r="F62" s="66">
        <v>1055357</v>
      </c>
      <c r="G62" s="66">
        <v>1230687.26819</v>
      </c>
      <c r="H62" s="66">
        <v>1266319.4940414359</v>
      </c>
      <c r="I62" s="66">
        <v>1251694</v>
      </c>
      <c r="J62" s="66">
        <f>+J63+J76</f>
        <v>1210806</v>
      </c>
      <c r="L62" s="66">
        <v>1075644</v>
      </c>
      <c r="M62" s="66">
        <v>1086481</v>
      </c>
      <c r="N62" s="66">
        <v>1188550</v>
      </c>
      <c r="O62" s="66">
        <v>1274369.3088830221</v>
      </c>
      <c r="P62" s="66">
        <v>1261795.2641893285</v>
      </c>
      <c r="Q62" s="66">
        <v>1272889.7752857618</v>
      </c>
      <c r="R62" s="66">
        <v>1258872.8900000001</v>
      </c>
      <c r="S62" s="66">
        <v>1245471.0318326694</v>
      </c>
      <c r="T62" s="66">
        <v>1263689</v>
      </c>
      <c r="U62" s="66">
        <v>1242552</v>
      </c>
      <c r="V62" s="66">
        <v>1232405</v>
      </c>
      <c r="W62" s="66">
        <v>1198260</v>
      </c>
      <c r="X62" s="66">
        <v>1233569</v>
      </c>
      <c r="Y62" s="66">
        <f>Y63+Y76</f>
        <v>1209891</v>
      </c>
    </row>
    <row r="63" spans="2:29">
      <c r="B63" s="25" t="s">
        <v>30</v>
      </c>
      <c r="C63" s="50">
        <f>SUM(C64:C74)</f>
        <v>68190</v>
      </c>
      <c r="D63" s="50">
        <f>SUM(D64:D74)</f>
        <v>81783.000000000015</v>
      </c>
      <c r="E63" s="50">
        <f>SUM(E64:E74)</f>
        <v>73455.000000000015</v>
      </c>
      <c r="F63" s="50">
        <f>SUM(F64:F74)</f>
        <v>75865</v>
      </c>
      <c r="G63" s="50">
        <f>SUM(G64:G74)</f>
        <v>102847.12032971956</v>
      </c>
      <c r="H63" s="50">
        <v>108946</v>
      </c>
      <c r="I63" s="50">
        <v>165786</v>
      </c>
      <c r="J63" s="50">
        <f>+SUM(J64:J74)</f>
        <v>161377</v>
      </c>
      <c r="L63" s="50">
        <f>SUM(L64:L74)</f>
        <v>103887</v>
      </c>
      <c r="M63" s="50">
        <f>SUM(M64:M74)</f>
        <v>103420</v>
      </c>
      <c r="N63" s="50">
        <f>SUM(N64:N74)</f>
        <v>104881</v>
      </c>
      <c r="O63" s="50">
        <f>SUM(O64:O74)</f>
        <v>127426</v>
      </c>
      <c r="P63" s="50">
        <f>SUM(P64:P74)</f>
        <v>99669.546773577706</v>
      </c>
      <c r="Q63" s="50">
        <v>110870.55872452188</v>
      </c>
      <c r="R63" s="50">
        <v>126459.47</v>
      </c>
      <c r="S63" s="50">
        <v>131774.97791500663</v>
      </c>
      <c r="T63" s="50">
        <v>164799</v>
      </c>
      <c r="U63" s="50">
        <v>173632</v>
      </c>
      <c r="V63" s="50">
        <v>176315</v>
      </c>
      <c r="W63" s="50">
        <v>152344</v>
      </c>
      <c r="X63" s="50">
        <v>176721</v>
      </c>
      <c r="Y63" s="50">
        <f>SUM(Y64:Y74)</f>
        <v>154721</v>
      </c>
      <c r="Z63" s="57"/>
      <c r="AB63" s="57"/>
    </row>
    <row r="64" spans="2:29">
      <c r="B64" s="20" t="s">
        <v>31</v>
      </c>
      <c r="C64" s="48">
        <v>22732</v>
      </c>
      <c r="D64" s="48">
        <v>33924</v>
      </c>
      <c r="E64" s="48">
        <v>26359</v>
      </c>
      <c r="F64" s="48">
        <v>19672</v>
      </c>
      <c r="G64" s="48">
        <v>35343</v>
      </c>
      <c r="H64" s="48">
        <v>13057</v>
      </c>
      <c r="I64" s="48">
        <v>11505</v>
      </c>
      <c r="J64" s="48">
        <v>7532</v>
      </c>
      <c r="L64" s="48">
        <v>42311</v>
      </c>
      <c r="M64" s="48">
        <v>31838</v>
      </c>
      <c r="N64" s="48">
        <v>39935</v>
      </c>
      <c r="O64" s="48">
        <v>24445</v>
      </c>
      <c r="P64" s="48">
        <v>6071</v>
      </c>
      <c r="Q64" s="48">
        <v>20749</v>
      </c>
      <c r="R64" s="48">
        <v>26053.73</v>
      </c>
      <c r="S64" s="48">
        <v>22972.37</v>
      </c>
      <c r="T64" s="48">
        <v>11885</v>
      </c>
      <c r="U64" s="48">
        <v>18796</v>
      </c>
      <c r="V64" s="48">
        <v>10247</v>
      </c>
      <c r="W64" s="48">
        <v>9821</v>
      </c>
      <c r="X64" s="48">
        <v>10792</v>
      </c>
      <c r="Y64" s="48">
        <v>10729</v>
      </c>
      <c r="Z64" s="26"/>
      <c r="AB64" s="26"/>
      <c r="AC64" s="26"/>
    </row>
    <row r="65" spans="2:29">
      <c r="B65" s="20" t="s">
        <v>32</v>
      </c>
      <c r="C65" s="48">
        <v>0</v>
      </c>
      <c r="D65" s="48">
        <v>0</v>
      </c>
      <c r="E65" s="48">
        <v>0</v>
      </c>
      <c r="F65" s="48">
        <v>0</v>
      </c>
      <c r="G65" s="48">
        <v>13015</v>
      </c>
      <c r="H65" s="48">
        <v>0</v>
      </c>
      <c r="I65" s="48">
        <v>16682</v>
      </c>
      <c r="J65" s="48">
        <v>39823</v>
      </c>
      <c r="L65" s="48">
        <v>0</v>
      </c>
      <c r="M65" s="48">
        <v>0</v>
      </c>
      <c r="N65" s="48">
        <v>0</v>
      </c>
      <c r="O65" s="48">
        <v>0</v>
      </c>
      <c r="P65" s="48">
        <v>12307</v>
      </c>
      <c r="Q65" s="48">
        <v>1850</v>
      </c>
      <c r="R65" s="48">
        <v>0</v>
      </c>
      <c r="S65" s="48">
        <v>12361.8</v>
      </c>
      <c r="T65" s="48">
        <v>53800</v>
      </c>
      <c r="U65" s="48">
        <v>27289</v>
      </c>
      <c r="V65" s="48">
        <v>42926</v>
      </c>
      <c r="W65" s="48">
        <v>29416</v>
      </c>
      <c r="X65" s="48">
        <v>39841</v>
      </c>
      <c r="Y65" s="48">
        <v>37468</v>
      </c>
      <c r="Z65" s="26"/>
      <c r="AB65" s="26"/>
      <c r="AC65" s="26"/>
    </row>
    <row r="66" spans="2:29">
      <c r="B66" s="20" t="s">
        <v>33</v>
      </c>
      <c r="C66" s="48">
        <v>23946</v>
      </c>
      <c r="D66" s="48">
        <v>26543</v>
      </c>
      <c r="E66" s="48">
        <v>27948</v>
      </c>
      <c r="F66" s="48">
        <v>34431</v>
      </c>
      <c r="G66" s="48">
        <v>33794</v>
      </c>
      <c r="H66" s="48">
        <v>58591</v>
      </c>
      <c r="I66" s="48">
        <v>75405</v>
      </c>
      <c r="J66" s="48">
        <v>71083</v>
      </c>
      <c r="L66" s="48">
        <v>36798</v>
      </c>
      <c r="M66" s="48">
        <v>40383</v>
      </c>
      <c r="N66" s="48">
        <v>39930</v>
      </c>
      <c r="O66" s="48">
        <v>40098</v>
      </c>
      <c r="P66" s="48">
        <v>46282</v>
      </c>
      <c r="Q66" s="48">
        <v>52755</v>
      </c>
      <c r="R66" s="48">
        <v>61265.51</v>
      </c>
      <c r="S66" s="48">
        <v>58775</v>
      </c>
      <c r="T66" s="48">
        <v>61159</v>
      </c>
      <c r="U66" s="48">
        <v>67342</v>
      </c>
      <c r="V66" s="48">
        <v>70254</v>
      </c>
      <c r="W66" s="48">
        <v>69719</v>
      </c>
      <c r="X66" s="48">
        <v>86468</v>
      </c>
      <c r="Y66" s="48">
        <v>66697</v>
      </c>
      <c r="Z66" s="26"/>
      <c r="AB66" s="26"/>
      <c r="AC66" s="26"/>
    </row>
    <row r="67" spans="2:29">
      <c r="B67" s="20" t="s">
        <v>34</v>
      </c>
      <c r="C67" s="48">
        <v>1037</v>
      </c>
      <c r="D67" s="48" t="s">
        <v>35</v>
      </c>
      <c r="E67" s="48">
        <v>208</v>
      </c>
      <c r="F67" s="48">
        <v>429</v>
      </c>
      <c r="G67" s="48">
        <v>725</v>
      </c>
      <c r="H67" s="48">
        <v>1519</v>
      </c>
      <c r="I67" s="48">
        <v>2115</v>
      </c>
      <c r="J67" s="48">
        <v>2214</v>
      </c>
      <c r="L67" s="48">
        <v>477</v>
      </c>
      <c r="M67" s="48">
        <v>571</v>
      </c>
      <c r="N67" s="48">
        <v>937</v>
      </c>
      <c r="O67" s="48">
        <v>1839</v>
      </c>
      <c r="P67" s="48">
        <v>1004</v>
      </c>
      <c r="Q67" s="48">
        <v>973</v>
      </c>
      <c r="R67" s="48">
        <v>1514.71</v>
      </c>
      <c r="S67" s="48">
        <v>1510.44</v>
      </c>
      <c r="T67" s="48">
        <v>1553</v>
      </c>
      <c r="U67" s="48">
        <v>2024</v>
      </c>
      <c r="V67" s="48">
        <v>1919</v>
      </c>
      <c r="W67" s="48">
        <v>1965</v>
      </c>
      <c r="X67" s="48">
        <v>2024</v>
      </c>
      <c r="Y67" s="48">
        <v>2082</v>
      </c>
      <c r="Z67" s="26"/>
      <c r="AB67" s="26"/>
      <c r="AC67" s="26"/>
    </row>
    <row r="68" spans="2:29">
      <c r="B68" s="20" t="s">
        <v>131</v>
      </c>
      <c r="C68" s="48">
        <v>11716.8</v>
      </c>
      <c r="D68" s="48">
        <v>10154</v>
      </c>
      <c r="E68" s="48">
        <v>9787</v>
      </c>
      <c r="F68" s="48">
        <v>6263</v>
      </c>
      <c r="G68" s="48">
        <v>8147.120329719557</v>
      </c>
      <c r="H68" s="48">
        <v>12307</v>
      </c>
      <c r="I68" s="48">
        <v>31892</v>
      </c>
      <c r="J68" s="48">
        <v>24337</v>
      </c>
      <c r="L68" s="48">
        <v>5553</v>
      </c>
      <c r="M68" s="48">
        <v>10976</v>
      </c>
      <c r="N68" s="48">
        <v>10602</v>
      </c>
      <c r="O68" s="48">
        <v>41774</v>
      </c>
      <c r="P68" s="48">
        <v>12806.546773577702</v>
      </c>
      <c r="Q68" s="48">
        <v>11542.558724521881</v>
      </c>
      <c r="R68" s="48">
        <v>14459.06</v>
      </c>
      <c r="S68" s="48">
        <v>13149.13</v>
      </c>
      <c r="T68" s="48">
        <v>12440</v>
      </c>
      <c r="U68" s="48">
        <v>16883</v>
      </c>
      <c r="V68" s="48">
        <v>15291</v>
      </c>
      <c r="W68" s="48">
        <v>20826</v>
      </c>
      <c r="X68" s="48">
        <v>20327</v>
      </c>
      <c r="Y68" s="48">
        <v>19058</v>
      </c>
      <c r="Z68" s="26"/>
      <c r="AB68" s="26"/>
      <c r="AC68" s="26"/>
    </row>
    <row r="69" spans="2:29">
      <c r="B69" s="20" t="s">
        <v>132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1160</v>
      </c>
      <c r="I69" s="48">
        <v>1827</v>
      </c>
      <c r="J69" s="48">
        <v>1432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6861</v>
      </c>
      <c r="V69" s="48">
        <v>2781</v>
      </c>
      <c r="W69" s="48">
        <v>1728</v>
      </c>
      <c r="X69" s="48">
        <v>1967</v>
      </c>
      <c r="Y69" s="48">
        <v>3396</v>
      </c>
    </row>
    <row r="70" spans="2:29">
      <c r="B70" s="20" t="s">
        <v>36</v>
      </c>
      <c r="C70" s="48">
        <v>0</v>
      </c>
      <c r="D70" s="48">
        <v>1387.8</v>
      </c>
      <c r="E70" s="48">
        <v>406.8</v>
      </c>
      <c r="F70" s="48">
        <v>519</v>
      </c>
      <c r="G70" s="48">
        <v>0</v>
      </c>
      <c r="H70" s="48">
        <v>0</v>
      </c>
      <c r="I70" s="48">
        <v>0</v>
      </c>
      <c r="J70" s="48">
        <v>374</v>
      </c>
      <c r="L70" s="48">
        <v>178</v>
      </c>
      <c r="M70" s="48">
        <v>0</v>
      </c>
      <c r="N70" s="48">
        <v>0</v>
      </c>
      <c r="O70" s="48">
        <v>0</v>
      </c>
      <c r="P70" s="48">
        <v>0</v>
      </c>
      <c r="Q70" s="48">
        <v>112</v>
      </c>
      <c r="R70" s="48">
        <v>0</v>
      </c>
      <c r="S70" s="48">
        <v>338.43791500664008</v>
      </c>
      <c r="T70" s="48">
        <v>408</v>
      </c>
      <c r="U70" s="48">
        <v>261</v>
      </c>
      <c r="V70" s="48">
        <v>3468</v>
      </c>
      <c r="W70" s="48">
        <v>-2</v>
      </c>
      <c r="X70" s="48">
        <v>24</v>
      </c>
      <c r="Y70" s="48">
        <v>483</v>
      </c>
      <c r="Z70" s="26"/>
      <c r="AB70" s="26"/>
      <c r="AC70" s="26"/>
    </row>
    <row r="71" spans="2:29">
      <c r="B71" s="20" t="s">
        <v>37</v>
      </c>
      <c r="C71" s="48">
        <v>1955.6</v>
      </c>
      <c r="D71" s="48">
        <v>4004.6</v>
      </c>
      <c r="E71" s="48">
        <v>1089.5999999999999</v>
      </c>
      <c r="F71" s="48">
        <v>1190</v>
      </c>
      <c r="G71" s="48">
        <v>1435</v>
      </c>
      <c r="H71" s="48">
        <v>3399</v>
      </c>
      <c r="I71" s="48">
        <v>5163</v>
      </c>
      <c r="J71" s="48">
        <v>3621</v>
      </c>
      <c r="L71" s="48">
        <v>4702</v>
      </c>
      <c r="M71" s="48">
        <v>3998</v>
      </c>
      <c r="N71" s="48">
        <v>2744</v>
      </c>
      <c r="O71" s="48">
        <v>387</v>
      </c>
      <c r="P71" s="48">
        <v>5541</v>
      </c>
      <c r="Q71" s="48">
        <v>4356</v>
      </c>
      <c r="R71" s="48">
        <v>3239.26</v>
      </c>
      <c r="S71" s="48">
        <v>2627.69</v>
      </c>
      <c r="T71" s="48">
        <v>1361</v>
      </c>
      <c r="U71" s="48">
        <v>5058</v>
      </c>
      <c r="V71" s="48">
        <v>3428</v>
      </c>
      <c r="W71" s="48">
        <v>1693</v>
      </c>
      <c r="X71" s="48">
        <v>3804</v>
      </c>
      <c r="Y71" s="48">
        <v>2977</v>
      </c>
      <c r="Z71" s="26"/>
      <c r="AB71" s="26"/>
      <c r="AC71" s="26"/>
    </row>
    <row r="72" spans="2:29">
      <c r="B72" s="20" t="s">
        <v>38</v>
      </c>
      <c r="C72" s="48">
        <v>6802.6</v>
      </c>
      <c r="D72" s="48">
        <v>5769.6</v>
      </c>
      <c r="E72" s="48">
        <v>7656.6</v>
      </c>
      <c r="F72" s="48">
        <v>6398</v>
      </c>
      <c r="G72" s="48">
        <v>4706.5053812382357</v>
      </c>
      <c r="H72" s="48">
        <v>5323</v>
      </c>
      <c r="I72" s="48">
        <v>11164</v>
      </c>
      <c r="J72" s="48">
        <v>5103</v>
      </c>
      <c r="L72" s="48">
        <v>6296</v>
      </c>
      <c r="M72" s="48">
        <v>6951</v>
      </c>
      <c r="N72" s="48">
        <v>6979</v>
      </c>
      <c r="O72" s="48">
        <v>8773</v>
      </c>
      <c r="P72" s="48">
        <v>4414.3963802978187</v>
      </c>
      <c r="Q72" s="48">
        <v>5091.0249898272432</v>
      </c>
      <c r="R72" s="48">
        <v>5578.75</v>
      </c>
      <c r="S72" s="48">
        <v>8684.4</v>
      </c>
      <c r="T72" s="48">
        <v>10545</v>
      </c>
      <c r="U72" s="48">
        <v>11476</v>
      </c>
      <c r="V72" s="48">
        <v>9687</v>
      </c>
      <c r="W72" s="48">
        <v>9485</v>
      </c>
      <c r="X72" s="48">
        <v>5905</v>
      </c>
      <c r="Y72" s="48">
        <v>7392</v>
      </c>
      <c r="Z72" s="26"/>
      <c r="AB72" s="26"/>
      <c r="AC72" s="26"/>
    </row>
    <row r="73" spans="2:29">
      <c r="B73" s="20" t="s">
        <v>39</v>
      </c>
      <c r="C73" s="48">
        <v>0</v>
      </c>
      <c r="D73" s="48" t="s">
        <v>35</v>
      </c>
      <c r="E73" s="48">
        <v>0</v>
      </c>
      <c r="F73" s="48">
        <v>6963</v>
      </c>
      <c r="G73" s="48">
        <v>695.49461876176406</v>
      </c>
      <c r="H73" s="48">
        <v>0</v>
      </c>
      <c r="I73" s="48">
        <v>0</v>
      </c>
      <c r="J73" s="48">
        <v>0</v>
      </c>
      <c r="L73" s="48">
        <v>6401</v>
      </c>
      <c r="M73" s="48">
        <v>7346</v>
      </c>
      <c r="N73" s="48">
        <v>701</v>
      </c>
      <c r="O73" s="48">
        <v>839</v>
      </c>
      <c r="P73" s="48">
        <v>780.60361970218105</v>
      </c>
      <c r="Q73" s="48">
        <v>772.97501017275636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26"/>
      <c r="AB73" s="26"/>
      <c r="AC73" s="26"/>
    </row>
    <row r="74" spans="2:29">
      <c r="B74" s="20" t="s">
        <v>40</v>
      </c>
      <c r="C74" s="48">
        <v>0</v>
      </c>
      <c r="D74" s="48">
        <v>0</v>
      </c>
      <c r="E74" s="48">
        <v>0</v>
      </c>
      <c r="F74" s="48">
        <v>0</v>
      </c>
      <c r="G74" s="48">
        <v>4986</v>
      </c>
      <c r="H74" s="48">
        <v>13590</v>
      </c>
      <c r="I74" s="48">
        <v>10033</v>
      </c>
      <c r="J74" s="48">
        <v>5858</v>
      </c>
      <c r="L74" s="48">
        <v>1171</v>
      </c>
      <c r="M74" s="48">
        <v>1357</v>
      </c>
      <c r="N74" s="48">
        <v>3053</v>
      </c>
      <c r="O74" s="48">
        <v>9271</v>
      </c>
      <c r="P74" s="48">
        <v>10463</v>
      </c>
      <c r="Q74" s="48">
        <v>12669</v>
      </c>
      <c r="R74" s="48">
        <v>14348.45</v>
      </c>
      <c r="S74" s="48">
        <v>11355.71</v>
      </c>
      <c r="T74" s="48">
        <v>11648</v>
      </c>
      <c r="U74" s="48">
        <v>17642</v>
      </c>
      <c r="V74" s="48">
        <v>16314</v>
      </c>
      <c r="W74" s="48">
        <v>7693</v>
      </c>
      <c r="X74" s="48">
        <v>5569</v>
      </c>
      <c r="Y74" s="48">
        <v>4439</v>
      </c>
    </row>
    <row r="75" spans="2:29">
      <c r="C75" s="48"/>
      <c r="D75" s="48"/>
      <c r="E75" s="48"/>
      <c r="F75" s="48"/>
      <c r="G75" s="48"/>
      <c r="H75" s="48"/>
      <c r="I75" s="48"/>
      <c r="J75" s="48"/>
      <c r="L75" s="48"/>
      <c r="M75" s="48"/>
      <c r="N75" s="48"/>
      <c r="O75" s="48"/>
      <c r="P75" s="26"/>
      <c r="Q75" s="26"/>
      <c r="R75" s="26"/>
      <c r="S75" s="26"/>
      <c r="T75" s="26"/>
      <c r="U75" s="26"/>
      <c r="V75" s="26"/>
      <c r="W75" s="26"/>
      <c r="X75" s="48"/>
      <c r="Y75" s="48"/>
      <c r="Z75" s="26"/>
      <c r="AB75" s="26"/>
      <c r="AC75" s="26"/>
    </row>
    <row r="76" spans="2:29">
      <c r="B76" s="25" t="s">
        <v>41</v>
      </c>
      <c r="C76" s="50">
        <f t="shared" ref="C76:F76" si="0">SUM(C77:C88)</f>
        <v>1509920</v>
      </c>
      <c r="D76" s="50">
        <f t="shared" si="0"/>
        <v>1593317</v>
      </c>
      <c r="E76" s="50">
        <f t="shared" si="0"/>
        <v>1068996</v>
      </c>
      <c r="F76" s="50">
        <f t="shared" si="0"/>
        <v>979493</v>
      </c>
      <c r="G76" s="50">
        <f>SUM(G77:G88)</f>
        <v>1127840.1478602805</v>
      </c>
      <c r="H76" s="50">
        <v>1157373.4940414359</v>
      </c>
      <c r="I76" s="50">
        <v>1085908</v>
      </c>
      <c r="J76" s="50">
        <f>+SUM(J77:J88)</f>
        <v>1049429</v>
      </c>
      <c r="L76" s="50">
        <f t="shared" ref="L76:P76" si="1">SUM(L77:L88)</f>
        <v>971757</v>
      </c>
      <c r="M76" s="50">
        <f t="shared" si="1"/>
        <v>983061</v>
      </c>
      <c r="N76" s="50">
        <f t="shared" si="1"/>
        <v>1083668</v>
      </c>
      <c r="O76" s="50">
        <f t="shared" si="1"/>
        <v>1146943.3088830221</v>
      </c>
      <c r="P76" s="50">
        <f t="shared" si="1"/>
        <v>1162125.7174157507</v>
      </c>
      <c r="Q76" s="50">
        <v>1162019.2165612399</v>
      </c>
      <c r="R76" s="50">
        <v>1132413.4200000002</v>
      </c>
      <c r="S76" s="50">
        <v>1113696.0539176627</v>
      </c>
      <c r="T76" s="50">
        <v>1098890</v>
      </c>
      <c r="U76" s="50">
        <v>1068920</v>
      </c>
      <c r="V76" s="50">
        <v>1056090</v>
      </c>
      <c r="W76" s="50">
        <v>1045916</v>
      </c>
      <c r="X76" s="50">
        <v>1056848</v>
      </c>
      <c r="Y76" s="50">
        <f>SUM(Y77:Y88)</f>
        <v>1055170</v>
      </c>
      <c r="Z76" s="26"/>
      <c r="AB76" s="26"/>
    </row>
    <row r="77" spans="2:29">
      <c r="B77" s="20" t="s">
        <v>42</v>
      </c>
      <c r="C77" s="48">
        <v>27759</v>
      </c>
      <c r="D77" s="48">
        <v>36227</v>
      </c>
      <c r="E77" s="48">
        <v>39316</v>
      </c>
      <c r="F77" s="48">
        <v>19399</v>
      </c>
      <c r="G77" s="48">
        <v>19436</v>
      </c>
      <c r="H77" s="48">
        <v>28586</v>
      </c>
      <c r="I77" s="48">
        <v>25289</v>
      </c>
      <c r="J77" s="48">
        <v>28719</v>
      </c>
      <c r="L77" s="48">
        <v>18915</v>
      </c>
      <c r="M77" s="48">
        <v>19685</v>
      </c>
      <c r="N77" s="48">
        <v>19572</v>
      </c>
      <c r="O77" s="48">
        <v>25589</v>
      </c>
      <c r="P77" s="48">
        <v>19077</v>
      </c>
      <c r="Q77" s="48">
        <v>23149</v>
      </c>
      <c r="R77" s="48">
        <v>24316.83</v>
      </c>
      <c r="S77" s="48">
        <v>24940.639999999999</v>
      </c>
      <c r="T77" s="48">
        <v>25348</v>
      </c>
      <c r="U77" s="48">
        <v>26254</v>
      </c>
      <c r="V77" s="48">
        <v>25945</v>
      </c>
      <c r="W77" s="48">
        <v>26486</v>
      </c>
      <c r="X77" s="48">
        <v>29532</v>
      </c>
      <c r="Y77" s="48">
        <v>32574</v>
      </c>
      <c r="Z77" s="26"/>
      <c r="AB77" s="26"/>
    </row>
    <row r="78" spans="2:29">
      <c r="B78" s="20" t="s">
        <v>33</v>
      </c>
      <c r="C78" s="48">
        <v>0</v>
      </c>
      <c r="D78" s="48">
        <v>0</v>
      </c>
      <c r="E78" s="48">
        <v>0</v>
      </c>
      <c r="F78" s="48">
        <v>1948</v>
      </c>
      <c r="G78" s="48">
        <v>1559</v>
      </c>
      <c r="H78" s="48">
        <v>3303</v>
      </c>
      <c r="I78" s="48">
        <v>4767</v>
      </c>
      <c r="J78" s="48">
        <v>2695</v>
      </c>
      <c r="L78" s="48">
        <v>0</v>
      </c>
      <c r="M78" s="48">
        <v>0</v>
      </c>
      <c r="N78" s="48">
        <v>0</v>
      </c>
      <c r="O78" s="48">
        <v>0</v>
      </c>
      <c r="P78" s="48">
        <v>2096</v>
      </c>
      <c r="Q78" s="48">
        <v>2512</v>
      </c>
      <c r="R78" s="48">
        <v>3822.84</v>
      </c>
      <c r="S78" s="48">
        <v>4660.17</v>
      </c>
      <c r="T78" s="48">
        <v>5430</v>
      </c>
      <c r="U78" s="48">
        <v>6729</v>
      </c>
      <c r="V78" s="48">
        <v>6136</v>
      </c>
      <c r="W78" s="48">
        <v>4259</v>
      </c>
      <c r="X78" s="48">
        <v>3492</v>
      </c>
      <c r="Y78" s="48">
        <v>5962</v>
      </c>
      <c r="Z78" s="26"/>
      <c r="AB78" s="26"/>
    </row>
    <row r="79" spans="2:29">
      <c r="B79" s="20" t="s">
        <v>43</v>
      </c>
      <c r="C79" s="48">
        <v>10025</v>
      </c>
      <c r="D79" s="48">
        <v>10267</v>
      </c>
      <c r="E79" s="48">
        <v>4070</v>
      </c>
      <c r="F79" s="48">
        <v>3541</v>
      </c>
      <c r="G79" s="48">
        <v>4297</v>
      </c>
      <c r="H79" s="48">
        <v>6011</v>
      </c>
      <c r="I79" s="48">
        <v>5608</v>
      </c>
      <c r="J79" s="48">
        <v>3622</v>
      </c>
      <c r="L79" s="48">
        <v>3230</v>
      </c>
      <c r="M79" s="48">
        <v>4002</v>
      </c>
      <c r="N79" s="48">
        <v>3508</v>
      </c>
      <c r="O79" s="48">
        <v>5062</v>
      </c>
      <c r="P79" s="48">
        <v>4977</v>
      </c>
      <c r="Q79" s="48">
        <v>4824</v>
      </c>
      <c r="R79" s="48">
        <v>6034.16</v>
      </c>
      <c r="S79" s="48">
        <v>5356.41</v>
      </c>
      <c r="T79" s="48">
        <v>5421</v>
      </c>
      <c r="U79" s="48">
        <v>5091</v>
      </c>
      <c r="V79" s="48">
        <v>5151</v>
      </c>
      <c r="W79" s="48">
        <v>5304</v>
      </c>
      <c r="X79" s="48">
        <v>4272</v>
      </c>
      <c r="Y79" s="48">
        <v>3831</v>
      </c>
      <c r="Z79" s="26"/>
      <c r="AB79" s="26"/>
    </row>
    <row r="80" spans="2:29">
      <c r="B80" s="20" t="s">
        <v>131</v>
      </c>
      <c r="C80" s="48">
        <v>20222</v>
      </c>
      <c r="D80" s="48">
        <v>19099</v>
      </c>
      <c r="E80" s="48">
        <v>17397</v>
      </c>
      <c r="F80" s="48">
        <v>11133</v>
      </c>
      <c r="G80" s="48">
        <v>24354.879670280443</v>
      </c>
      <c r="H80" s="48">
        <v>21879</v>
      </c>
      <c r="I80" s="48">
        <v>6594</v>
      </c>
      <c r="J80" s="48">
        <v>1748</v>
      </c>
      <c r="L80" s="48">
        <v>9869</v>
      </c>
      <c r="M80" s="48">
        <v>19513</v>
      </c>
      <c r="N80" s="48">
        <v>18847</v>
      </c>
      <c r="O80" s="48">
        <v>1051</v>
      </c>
      <c r="P80" s="48">
        <v>22768.453226422298</v>
      </c>
      <c r="Q80" s="48">
        <v>20521.441275478119</v>
      </c>
      <c r="R80" s="48">
        <v>25704.99</v>
      </c>
      <c r="S80" s="48">
        <v>23376.23</v>
      </c>
      <c r="T80" s="48">
        <v>22116</v>
      </c>
      <c r="U80" s="48">
        <v>5067</v>
      </c>
      <c r="V80" s="48">
        <v>3857</v>
      </c>
      <c r="W80" s="48">
        <v>4220</v>
      </c>
      <c r="X80" s="48">
        <v>1359</v>
      </c>
      <c r="Y80" s="48">
        <v>1217</v>
      </c>
      <c r="Z80" s="26"/>
      <c r="AB80" s="26"/>
    </row>
    <row r="81" spans="2:32">
      <c r="B81" s="20" t="s">
        <v>132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2062</v>
      </c>
      <c r="I81" s="48">
        <v>143</v>
      </c>
      <c r="J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536</v>
      </c>
      <c r="V81" s="48">
        <v>217</v>
      </c>
      <c r="W81" s="48">
        <v>135</v>
      </c>
      <c r="X81" s="48">
        <v>0</v>
      </c>
      <c r="Y81" s="48">
        <v>0</v>
      </c>
    </row>
    <row r="82" spans="2:32">
      <c r="B82" s="20" t="s">
        <v>44</v>
      </c>
      <c r="C82" s="48">
        <v>0</v>
      </c>
      <c r="D82" s="48" t="s">
        <v>45</v>
      </c>
      <c r="E82" s="48">
        <v>336</v>
      </c>
      <c r="F82" s="48">
        <v>4576</v>
      </c>
      <c r="G82" s="48">
        <v>14704.268190000001</v>
      </c>
      <c r="H82" s="48">
        <v>23422.494041435886</v>
      </c>
      <c r="I82" s="48">
        <v>19986</v>
      </c>
      <c r="J82" s="48">
        <v>23838</v>
      </c>
      <c r="L82" s="48">
        <v>5457</v>
      </c>
      <c r="M82" s="48">
        <v>271</v>
      </c>
      <c r="N82" s="48">
        <v>249</v>
      </c>
      <c r="O82" s="48">
        <v>22068.308883022077</v>
      </c>
      <c r="P82" s="48">
        <v>23309.264189328365</v>
      </c>
      <c r="Q82" s="48">
        <v>25774.775285761851</v>
      </c>
      <c r="R82" s="48">
        <v>21371.34</v>
      </c>
      <c r="S82" s="48">
        <v>18702.490000000002</v>
      </c>
      <c r="T82" s="48">
        <v>22299</v>
      </c>
      <c r="U82" s="48">
        <v>23684</v>
      </c>
      <c r="V82" s="48">
        <v>29334</v>
      </c>
      <c r="W82" s="48">
        <v>25733</v>
      </c>
      <c r="X82" s="48">
        <v>25888</v>
      </c>
      <c r="Y82" s="48">
        <v>29026</v>
      </c>
      <c r="Z82" s="26"/>
      <c r="AB82" s="26"/>
    </row>
    <row r="83" spans="2:32">
      <c r="B83" s="20" t="s">
        <v>46</v>
      </c>
      <c r="C83" s="48">
        <v>2556</v>
      </c>
      <c r="D83" s="48">
        <v>2297</v>
      </c>
      <c r="E83" s="48">
        <v>3267.2</v>
      </c>
      <c r="F83" s="48">
        <v>4309</v>
      </c>
      <c r="G83" s="48">
        <v>5818</v>
      </c>
      <c r="H83" s="48">
        <v>8132</v>
      </c>
      <c r="I83" s="48">
        <v>10197</v>
      </c>
      <c r="J83" s="48">
        <v>11748</v>
      </c>
      <c r="L83" s="48">
        <v>4252</v>
      </c>
      <c r="M83" s="48">
        <v>5362</v>
      </c>
      <c r="N83" s="48">
        <v>5507</v>
      </c>
      <c r="O83" s="48">
        <v>7318</v>
      </c>
      <c r="P83" s="48">
        <v>6926</v>
      </c>
      <c r="Q83" s="48">
        <v>7307</v>
      </c>
      <c r="R83" s="48">
        <v>8311.83</v>
      </c>
      <c r="S83" s="48">
        <v>9174.9699999999993</v>
      </c>
      <c r="T83" s="48">
        <v>9374</v>
      </c>
      <c r="U83" s="48">
        <v>10315</v>
      </c>
      <c r="V83" s="48">
        <v>9739</v>
      </c>
      <c r="W83" s="48">
        <v>12876</v>
      </c>
      <c r="X83" s="48">
        <v>13031</v>
      </c>
      <c r="Y83" s="48">
        <v>14234</v>
      </c>
    </row>
    <row r="84" spans="2:32">
      <c r="B84" s="20" t="s">
        <v>47</v>
      </c>
      <c r="C84" s="48">
        <v>1441075</v>
      </c>
      <c r="D84" s="48">
        <v>1519287</v>
      </c>
      <c r="E84" s="48">
        <v>1001750.4</v>
      </c>
      <c r="F84" s="48">
        <v>933009</v>
      </c>
      <c r="G84" s="48">
        <v>1028115</v>
      </c>
      <c r="H84" s="48">
        <v>1026623</v>
      </c>
      <c r="I84" s="48">
        <v>985659</v>
      </c>
      <c r="J84" s="48">
        <v>960466</v>
      </c>
      <c r="L84" s="48">
        <v>927829</v>
      </c>
      <c r="M84" s="48">
        <v>926070</v>
      </c>
      <c r="N84" s="48">
        <v>1011624</v>
      </c>
      <c r="O84" s="48">
        <v>1033322</v>
      </c>
      <c r="P84" s="48">
        <v>1029684</v>
      </c>
      <c r="Q84" s="48">
        <v>1026463</v>
      </c>
      <c r="R84" s="48">
        <v>1011378.42</v>
      </c>
      <c r="S84" s="48">
        <v>995252.19</v>
      </c>
      <c r="T84" s="48">
        <v>980246</v>
      </c>
      <c r="U84" s="48">
        <v>975041</v>
      </c>
      <c r="V84" s="48">
        <v>962634</v>
      </c>
      <c r="W84" s="48">
        <v>948517</v>
      </c>
      <c r="X84" s="48">
        <v>948844</v>
      </c>
      <c r="Y84" s="48">
        <v>937375</v>
      </c>
    </row>
    <row r="85" spans="2:32">
      <c r="B85" s="20" t="s">
        <v>48</v>
      </c>
      <c r="C85" s="48">
        <v>8283</v>
      </c>
      <c r="D85" s="48">
        <v>6140</v>
      </c>
      <c r="E85" s="49">
        <v>2859.4</v>
      </c>
      <c r="F85" s="48">
        <v>1578</v>
      </c>
      <c r="G85" s="48">
        <v>7281</v>
      </c>
      <c r="H85" s="48">
        <v>4664</v>
      </c>
      <c r="I85" s="48">
        <v>4488</v>
      </c>
      <c r="J85" s="48">
        <v>2811</v>
      </c>
      <c r="L85" s="48">
        <v>1368</v>
      </c>
      <c r="M85" s="48">
        <v>1175</v>
      </c>
      <c r="N85" s="48">
        <v>14240</v>
      </c>
      <c r="O85" s="48">
        <v>14001</v>
      </c>
      <c r="P85" s="48">
        <v>13937</v>
      </c>
      <c r="Q85" s="48">
        <v>13887</v>
      </c>
      <c r="R85" s="48">
        <v>4134.0200000000004</v>
      </c>
      <c r="S85" s="48">
        <v>3421.55</v>
      </c>
      <c r="T85" s="48">
        <v>4031</v>
      </c>
      <c r="U85" s="48">
        <v>3985</v>
      </c>
      <c r="V85" s="48">
        <v>3486</v>
      </c>
      <c r="W85" s="48">
        <v>3335</v>
      </c>
      <c r="X85" s="48">
        <v>2763</v>
      </c>
      <c r="Y85" s="48">
        <v>2695</v>
      </c>
    </row>
    <row r="86" spans="2:32">
      <c r="B86" s="20" t="s">
        <v>36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1207</v>
      </c>
      <c r="J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1651.1039176626825</v>
      </c>
      <c r="T86" s="48">
        <v>829</v>
      </c>
      <c r="U86" s="48">
        <v>695</v>
      </c>
      <c r="V86" s="48">
        <v>1059</v>
      </c>
      <c r="W86" s="48">
        <v>0</v>
      </c>
      <c r="X86" s="48">
        <v>0</v>
      </c>
      <c r="Y86" s="48">
        <v>305</v>
      </c>
    </row>
    <row r="87" spans="2:32">
      <c r="B87" s="20" t="s">
        <v>40</v>
      </c>
      <c r="C87" s="48">
        <v>0</v>
      </c>
      <c r="D87" s="48">
        <v>0</v>
      </c>
      <c r="E87" s="48">
        <v>0</v>
      </c>
      <c r="F87" s="48">
        <v>0</v>
      </c>
      <c r="G87" s="48">
        <v>12164</v>
      </c>
      <c r="H87" s="48">
        <v>19644</v>
      </c>
      <c r="I87" s="48">
        <v>16715</v>
      </c>
      <c r="J87" s="48">
        <v>13373</v>
      </c>
      <c r="L87" s="48">
        <v>837</v>
      </c>
      <c r="M87" s="48">
        <v>4510</v>
      </c>
      <c r="N87" s="48">
        <v>7985</v>
      </c>
      <c r="O87" s="48">
        <v>17933</v>
      </c>
      <c r="P87" s="48">
        <v>21712</v>
      </c>
      <c r="Q87" s="48">
        <v>22373</v>
      </c>
      <c r="R87" s="48">
        <v>16535.14</v>
      </c>
      <c r="S87" s="48">
        <v>18411.93</v>
      </c>
      <c r="T87" s="48">
        <v>16838</v>
      </c>
      <c r="U87" s="48">
        <v>7482</v>
      </c>
      <c r="V87" s="48">
        <v>5705</v>
      </c>
      <c r="W87" s="48">
        <v>13438</v>
      </c>
      <c r="X87" s="48">
        <v>13170</v>
      </c>
      <c r="Y87" s="48">
        <v>14999</v>
      </c>
    </row>
    <row r="88" spans="2:32">
      <c r="B88" s="20" t="s">
        <v>49</v>
      </c>
      <c r="C88" s="48">
        <v>0</v>
      </c>
      <c r="D88" s="48">
        <v>0</v>
      </c>
      <c r="E88" s="48">
        <v>0</v>
      </c>
      <c r="F88" s="48">
        <v>0</v>
      </c>
      <c r="G88" s="48">
        <v>10111</v>
      </c>
      <c r="H88" s="48">
        <v>13047</v>
      </c>
      <c r="I88" s="48">
        <v>5255</v>
      </c>
      <c r="J88" s="48">
        <v>409</v>
      </c>
      <c r="L88" s="48">
        <v>0</v>
      </c>
      <c r="M88" s="48">
        <v>2473</v>
      </c>
      <c r="N88" s="48">
        <v>2136</v>
      </c>
      <c r="O88" s="48">
        <v>20599</v>
      </c>
      <c r="P88" s="48">
        <v>17639</v>
      </c>
      <c r="Q88" s="48">
        <v>15208</v>
      </c>
      <c r="R88" s="48">
        <v>10803.85</v>
      </c>
      <c r="S88" s="48">
        <v>8748.3700000000008</v>
      </c>
      <c r="T88" s="48">
        <v>6958</v>
      </c>
      <c r="U88" s="48">
        <v>4041</v>
      </c>
      <c r="V88" s="48">
        <v>2827</v>
      </c>
      <c r="W88" s="48">
        <v>1613</v>
      </c>
      <c r="X88" s="48">
        <v>14497</v>
      </c>
      <c r="Y88" s="48">
        <v>12952</v>
      </c>
      <c r="AE88" s="26"/>
      <c r="AF88" s="26"/>
    </row>
    <row r="89" spans="2:32">
      <c r="C89" s="49"/>
      <c r="D89" s="49"/>
      <c r="E89" s="49"/>
      <c r="F89" s="49"/>
      <c r="G89" s="49"/>
      <c r="H89" s="49"/>
      <c r="I89" s="49"/>
      <c r="J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82"/>
      <c r="AB89" s="82"/>
      <c r="AE89" s="26"/>
      <c r="AF89" s="26"/>
    </row>
    <row r="90" spans="2:32">
      <c r="B90" s="62" t="s">
        <v>50</v>
      </c>
      <c r="C90" s="66">
        <v>1578112</v>
      </c>
      <c r="D90" s="66">
        <v>1675100</v>
      </c>
      <c r="E90" s="66">
        <v>1142450</v>
      </c>
      <c r="F90" s="66">
        <v>1055356</v>
      </c>
      <c r="G90" s="66">
        <v>1230687.26819</v>
      </c>
      <c r="H90" s="66">
        <v>1266319.4940414359</v>
      </c>
      <c r="I90" s="66">
        <v>1251694</v>
      </c>
      <c r="J90" s="66">
        <f>+J91+J100+J108</f>
        <v>1210806</v>
      </c>
      <c r="L90" s="66">
        <v>1075644</v>
      </c>
      <c r="M90" s="66">
        <v>1086481</v>
      </c>
      <c r="N90" s="66">
        <v>1188550</v>
      </c>
      <c r="O90" s="66">
        <v>1274369.3088830221</v>
      </c>
      <c r="P90" s="66">
        <v>1261795.2641893285</v>
      </c>
      <c r="Q90" s="66">
        <v>1272889.7752857618</v>
      </c>
      <c r="R90" s="66">
        <v>1258872.8699999999</v>
      </c>
      <c r="S90" s="66">
        <v>1245471.2680610891</v>
      </c>
      <c r="T90" s="66">
        <v>1263689</v>
      </c>
      <c r="U90" s="66">
        <v>1242552</v>
      </c>
      <c r="V90" s="66">
        <v>1232406</v>
      </c>
      <c r="W90" s="66">
        <v>1198260</v>
      </c>
      <c r="X90" s="66">
        <v>1233569</v>
      </c>
      <c r="Y90" s="66">
        <f>Y91+Y100+Y108</f>
        <v>1209891</v>
      </c>
      <c r="Z90" s="81"/>
      <c r="AB90" s="81"/>
      <c r="AE90" s="26"/>
      <c r="AF90" s="26"/>
    </row>
    <row r="91" spans="2:32">
      <c r="B91" s="25" t="s">
        <v>30</v>
      </c>
      <c r="C91" s="50">
        <v>90177</v>
      </c>
      <c r="D91" s="50">
        <v>127395</v>
      </c>
      <c r="E91" s="50">
        <v>98849</v>
      </c>
      <c r="F91" s="50">
        <v>76486</v>
      </c>
      <c r="G91" s="50">
        <f>SUM(G92:G97)</f>
        <v>142438</v>
      </c>
      <c r="H91" s="50">
        <v>222379</v>
      </c>
      <c r="I91" s="50">
        <v>160031</v>
      </c>
      <c r="J91" s="50">
        <f>+SUM(J92:J98)</f>
        <v>183240</v>
      </c>
      <c r="L91" s="50">
        <v>87988</v>
      </c>
      <c r="M91" s="50">
        <v>93523</v>
      </c>
      <c r="N91" s="50">
        <v>134361</v>
      </c>
      <c r="O91" s="50">
        <v>185544</v>
      </c>
      <c r="P91" s="50">
        <v>199478</v>
      </c>
      <c r="Q91" s="50">
        <v>203350</v>
      </c>
      <c r="R91" s="50">
        <v>218772.96000000002</v>
      </c>
      <c r="S91" s="50">
        <v>233883.42806108895</v>
      </c>
      <c r="T91" s="50">
        <v>199264</v>
      </c>
      <c r="U91" s="50">
        <v>177991</v>
      </c>
      <c r="V91" s="50">
        <v>191904</v>
      </c>
      <c r="W91" s="50">
        <v>187612</v>
      </c>
      <c r="X91" s="50">
        <v>189327</v>
      </c>
      <c r="Y91" s="50">
        <f>SUM(Y92:Y98)</f>
        <v>188989</v>
      </c>
      <c r="AE91" s="26"/>
      <c r="AF91" s="26"/>
    </row>
    <row r="92" spans="2:32">
      <c r="B92" s="20" t="s">
        <v>51</v>
      </c>
      <c r="C92" s="48">
        <v>9581</v>
      </c>
      <c r="D92" s="48">
        <v>11374</v>
      </c>
      <c r="E92" s="48">
        <v>8287</v>
      </c>
      <c r="F92" s="48">
        <v>5531</v>
      </c>
      <c r="G92" s="48">
        <v>21075</v>
      </c>
      <c r="H92" s="48">
        <v>17322</v>
      </c>
      <c r="I92" s="48">
        <v>28313</v>
      </c>
      <c r="J92" s="48">
        <v>22290</v>
      </c>
      <c r="L92" s="48">
        <v>13946</v>
      </c>
      <c r="M92" s="48">
        <v>13226</v>
      </c>
      <c r="N92" s="48">
        <v>21204</v>
      </c>
      <c r="O92" s="48">
        <v>21313.568380000001</v>
      </c>
      <c r="P92" s="48">
        <v>23368.131641848035</v>
      </c>
      <c r="Q92" s="48">
        <v>18915.058398993824</v>
      </c>
      <c r="R92" s="48">
        <v>17521.54</v>
      </c>
      <c r="S92" s="48">
        <v>19674.71</v>
      </c>
      <c r="T92" s="48">
        <v>19913</v>
      </c>
      <c r="U92" s="48">
        <v>26102</v>
      </c>
      <c r="V92" s="48">
        <v>24931</v>
      </c>
      <c r="W92" s="48">
        <v>21590</v>
      </c>
      <c r="X92" s="48">
        <v>24212</v>
      </c>
      <c r="Y92" s="48">
        <v>26164</v>
      </c>
      <c r="AE92" s="26"/>
      <c r="AF92" s="26"/>
    </row>
    <row r="93" spans="2:32">
      <c r="B93" s="20" t="s">
        <v>52</v>
      </c>
      <c r="C93" s="48">
        <v>67978</v>
      </c>
      <c r="D93" s="48">
        <v>104711</v>
      </c>
      <c r="E93" s="48">
        <v>81682</v>
      </c>
      <c r="F93" s="48">
        <v>62690</v>
      </c>
      <c r="G93" s="48">
        <v>107685</v>
      </c>
      <c r="H93" s="48">
        <v>177975</v>
      </c>
      <c r="I93" s="48">
        <v>103206</v>
      </c>
      <c r="J93" s="48">
        <v>141730</v>
      </c>
      <c r="L93" s="48">
        <v>66850</v>
      </c>
      <c r="M93" s="48">
        <v>68188</v>
      </c>
      <c r="N93" s="48">
        <v>97665</v>
      </c>
      <c r="O93" s="48">
        <v>134881</v>
      </c>
      <c r="P93" s="48">
        <v>154901</v>
      </c>
      <c r="Q93" s="48">
        <v>155813</v>
      </c>
      <c r="R93" s="48">
        <v>173821.33</v>
      </c>
      <c r="S93" s="48">
        <v>186180.62</v>
      </c>
      <c r="T93" s="48">
        <v>149237</v>
      </c>
      <c r="U93" s="48">
        <v>123512</v>
      </c>
      <c r="V93" s="48">
        <v>143319</v>
      </c>
      <c r="W93" s="48">
        <v>143310</v>
      </c>
      <c r="X93" s="48">
        <v>141268</v>
      </c>
      <c r="Y93" s="48">
        <v>134564</v>
      </c>
      <c r="AE93" s="26"/>
      <c r="AF93" s="26"/>
    </row>
    <row r="94" spans="2:32">
      <c r="B94" s="20" t="s">
        <v>53</v>
      </c>
      <c r="C94" s="48">
        <v>12034.8</v>
      </c>
      <c r="D94" s="48">
        <v>11030</v>
      </c>
      <c r="E94" s="48">
        <v>8766</v>
      </c>
      <c r="F94" s="48">
        <v>7724</v>
      </c>
      <c r="G94" s="48">
        <v>9364</v>
      </c>
      <c r="H94" s="48">
        <v>13445</v>
      </c>
      <c r="I94" s="48">
        <v>17681</v>
      </c>
      <c r="J94" s="48">
        <v>13761</v>
      </c>
      <c r="L94" s="48">
        <v>6439</v>
      </c>
      <c r="M94" s="48">
        <v>8865</v>
      </c>
      <c r="N94" s="48">
        <v>11116</v>
      </c>
      <c r="O94" s="48">
        <v>15825</v>
      </c>
      <c r="P94" s="48">
        <v>14456</v>
      </c>
      <c r="Q94" s="48">
        <v>16599</v>
      </c>
      <c r="R94" s="48">
        <v>17486.509999999998</v>
      </c>
      <c r="S94" s="48">
        <v>18044.52</v>
      </c>
      <c r="T94" s="48">
        <v>21065</v>
      </c>
      <c r="U94" s="48">
        <v>20975</v>
      </c>
      <c r="V94" s="48">
        <v>16930</v>
      </c>
      <c r="W94" s="48">
        <v>18402</v>
      </c>
      <c r="X94" s="48">
        <v>17452</v>
      </c>
      <c r="Y94" s="48">
        <v>20038</v>
      </c>
      <c r="AE94" s="26"/>
      <c r="AF94" s="26"/>
    </row>
    <row r="95" spans="2:32">
      <c r="B95" s="20" t="s">
        <v>54</v>
      </c>
      <c r="C95" s="48">
        <v>332.6</v>
      </c>
      <c r="D95" s="48">
        <v>280</v>
      </c>
      <c r="E95" s="48">
        <v>114</v>
      </c>
      <c r="F95" s="48">
        <v>541</v>
      </c>
      <c r="G95" s="48">
        <v>2061</v>
      </c>
      <c r="H95" s="48">
        <v>5555</v>
      </c>
      <c r="I95" s="48">
        <v>6260</v>
      </c>
      <c r="J95" s="48">
        <v>3061</v>
      </c>
      <c r="L95" s="48">
        <v>692</v>
      </c>
      <c r="M95" s="48">
        <v>1314</v>
      </c>
      <c r="N95" s="48">
        <v>2418</v>
      </c>
      <c r="O95" s="48">
        <v>4050</v>
      </c>
      <c r="P95" s="48">
        <v>2486</v>
      </c>
      <c r="Q95" s="48">
        <v>2743</v>
      </c>
      <c r="R95" s="48">
        <v>3063.26</v>
      </c>
      <c r="S95" s="48">
        <v>3794.04</v>
      </c>
      <c r="T95" s="48">
        <v>4271</v>
      </c>
      <c r="U95" s="48">
        <v>3724</v>
      </c>
      <c r="V95" s="48">
        <v>4402</v>
      </c>
      <c r="W95" s="48">
        <v>1945</v>
      </c>
      <c r="X95" s="48">
        <v>1643</v>
      </c>
      <c r="Y95" s="48">
        <v>3419</v>
      </c>
      <c r="AE95" s="26"/>
      <c r="AF95" s="26"/>
    </row>
    <row r="96" spans="2:32">
      <c r="B96" s="20" t="s">
        <v>36</v>
      </c>
      <c r="C96" s="48">
        <v>250.6</v>
      </c>
      <c r="D96" s="48" t="s">
        <v>45</v>
      </c>
      <c r="E96" s="48">
        <v>0</v>
      </c>
      <c r="F96" s="48">
        <v>0</v>
      </c>
      <c r="G96" s="48">
        <v>801</v>
      </c>
      <c r="H96" s="48">
        <v>435</v>
      </c>
      <c r="I96" s="48">
        <v>105</v>
      </c>
      <c r="J96" s="48">
        <v>1981</v>
      </c>
      <c r="L96" s="48">
        <v>60</v>
      </c>
      <c r="M96" s="48">
        <v>605</v>
      </c>
      <c r="N96" s="48">
        <v>606</v>
      </c>
      <c r="O96" s="48">
        <v>5029</v>
      </c>
      <c r="P96" s="48">
        <v>67</v>
      </c>
      <c r="Q96" s="48">
        <v>0</v>
      </c>
      <c r="R96" s="48">
        <v>139.94999999999999</v>
      </c>
      <c r="S96" s="48">
        <v>191.3180610889774</v>
      </c>
      <c r="T96" s="48">
        <v>0</v>
      </c>
      <c r="U96" s="48">
        <v>14</v>
      </c>
      <c r="V96" s="48">
        <v>358</v>
      </c>
      <c r="W96" s="48">
        <v>1678</v>
      </c>
      <c r="X96" s="48">
        <v>303</v>
      </c>
      <c r="Y96" s="48">
        <v>751</v>
      </c>
      <c r="AE96" s="26"/>
      <c r="AF96" s="26"/>
    </row>
    <row r="97" spans="2:32">
      <c r="B97" s="20" t="s">
        <v>55</v>
      </c>
      <c r="C97" s="48" t="s">
        <v>45</v>
      </c>
      <c r="D97" s="48" t="s">
        <v>45</v>
      </c>
      <c r="E97" s="48" t="s">
        <v>45</v>
      </c>
      <c r="F97" s="48" t="s">
        <v>45</v>
      </c>
      <c r="G97" s="48">
        <v>1452</v>
      </c>
      <c r="H97" s="48">
        <v>7647</v>
      </c>
      <c r="I97" s="48">
        <v>4466</v>
      </c>
      <c r="J97" s="48">
        <v>417</v>
      </c>
      <c r="L97" s="48">
        <v>0</v>
      </c>
      <c r="M97" s="48">
        <v>1325</v>
      </c>
      <c r="N97" s="48">
        <v>1352</v>
      </c>
      <c r="O97" s="48">
        <v>3841</v>
      </c>
      <c r="P97" s="48">
        <v>3625</v>
      </c>
      <c r="Q97" s="48">
        <v>8723</v>
      </c>
      <c r="R97" s="48">
        <v>6740.37</v>
      </c>
      <c r="S97" s="48">
        <v>5998.22</v>
      </c>
      <c r="T97" s="48">
        <v>4778</v>
      </c>
      <c r="U97" s="48">
        <v>3664</v>
      </c>
      <c r="V97" s="48">
        <v>1964</v>
      </c>
      <c r="W97" s="48">
        <v>687</v>
      </c>
      <c r="X97" s="48">
        <v>4449</v>
      </c>
      <c r="Y97" s="48">
        <v>4053</v>
      </c>
      <c r="AE97" s="26"/>
      <c r="AF97" s="26"/>
    </row>
    <row r="98" spans="2:32">
      <c r="B98" s="20" t="s">
        <v>56</v>
      </c>
      <c r="C98" s="29" t="s">
        <v>45</v>
      </c>
      <c r="D98" s="29" t="s">
        <v>45</v>
      </c>
      <c r="E98" s="48" t="s">
        <v>45</v>
      </c>
      <c r="F98" s="48" t="s">
        <v>45</v>
      </c>
      <c r="G98" s="29" t="s">
        <v>45</v>
      </c>
      <c r="H98" s="29">
        <v>0</v>
      </c>
      <c r="I98" s="29">
        <v>0</v>
      </c>
      <c r="J98" s="29">
        <v>0</v>
      </c>
      <c r="K98" s="29"/>
      <c r="L98" s="48" t="s">
        <v>45</v>
      </c>
      <c r="M98" s="48" t="s">
        <v>45</v>
      </c>
      <c r="N98" s="48" t="s">
        <v>45</v>
      </c>
      <c r="O98" s="48">
        <v>604.43161999999995</v>
      </c>
      <c r="P98" s="48">
        <v>574.86835815196639</v>
      </c>
      <c r="Q98" s="48">
        <v>556.94160100617762</v>
      </c>
      <c r="R98" s="48">
        <v>0</v>
      </c>
      <c r="S98" s="48">
        <v>0</v>
      </c>
      <c r="T98" s="48">
        <v>0</v>
      </c>
      <c r="U98" s="29">
        <v>0</v>
      </c>
      <c r="V98" s="29">
        <v>0</v>
      </c>
      <c r="W98" s="29">
        <v>0</v>
      </c>
      <c r="X98" s="29">
        <v>0</v>
      </c>
      <c r="Y98" s="29">
        <v>0</v>
      </c>
      <c r="AE98" s="26"/>
      <c r="AF98" s="26"/>
    </row>
    <row r="99" spans="2:32">
      <c r="C99" s="48"/>
      <c r="D99" s="48"/>
      <c r="E99" s="48"/>
      <c r="F99" s="48"/>
      <c r="G99" s="48"/>
      <c r="H99" s="48"/>
      <c r="I99" s="48"/>
      <c r="J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AE99" s="26"/>
      <c r="AF99" s="26"/>
    </row>
    <row r="100" spans="2:32">
      <c r="B100" s="25" t="s">
        <v>41</v>
      </c>
      <c r="C100" s="50">
        <v>947677</v>
      </c>
      <c r="D100" s="50">
        <v>954275</v>
      </c>
      <c r="E100" s="50">
        <v>836153</v>
      </c>
      <c r="F100" s="50">
        <v>747387</v>
      </c>
      <c r="G100" s="50">
        <f>SUM(G101:G106)</f>
        <v>784157.26818999997</v>
      </c>
      <c r="H100" s="50">
        <v>722187.49404143589</v>
      </c>
      <c r="I100" s="50">
        <v>748683</v>
      </c>
      <c r="J100" s="50">
        <f>+SUM(J101:J106)</f>
        <v>693234</v>
      </c>
      <c r="L100" s="50">
        <v>760471</v>
      </c>
      <c r="M100" s="50">
        <v>741180</v>
      </c>
      <c r="N100" s="50">
        <v>766634</v>
      </c>
      <c r="O100" s="50">
        <v>774171.30888302205</v>
      </c>
      <c r="P100" s="50">
        <v>745296.26418932842</v>
      </c>
      <c r="Q100" s="50">
        <v>752292.7752857618</v>
      </c>
      <c r="R100" s="50">
        <v>714176.2</v>
      </c>
      <c r="S100" s="50">
        <v>677461.43</v>
      </c>
      <c r="T100" s="50">
        <v>732594</v>
      </c>
      <c r="U100" s="50">
        <v>729036</v>
      </c>
      <c r="V100" s="50">
        <v>712475</v>
      </c>
      <c r="W100" s="50">
        <v>695268</v>
      </c>
      <c r="X100" s="50">
        <v>693789</v>
      </c>
      <c r="Y100" s="50">
        <f>SUM(Y101:Y106)</f>
        <v>664823</v>
      </c>
      <c r="AE100" s="26"/>
      <c r="AF100" s="26"/>
    </row>
    <row r="101" spans="2:32">
      <c r="B101" s="20" t="s">
        <v>51</v>
      </c>
      <c r="C101" s="48">
        <v>1363</v>
      </c>
      <c r="D101" s="48">
        <v>443</v>
      </c>
      <c r="E101" s="48">
        <v>3</v>
      </c>
      <c r="F101" s="48">
        <v>5</v>
      </c>
      <c r="G101" s="48">
        <v>2</v>
      </c>
      <c r="H101" s="48">
        <v>2</v>
      </c>
      <c r="I101" s="48">
        <v>2</v>
      </c>
      <c r="J101" s="48">
        <v>2</v>
      </c>
      <c r="L101" s="48">
        <v>5</v>
      </c>
      <c r="M101" s="48">
        <v>2</v>
      </c>
      <c r="N101" s="48">
        <v>2</v>
      </c>
      <c r="O101" s="48">
        <v>2</v>
      </c>
      <c r="P101" s="48">
        <v>2</v>
      </c>
      <c r="Q101" s="48">
        <v>2</v>
      </c>
      <c r="R101" s="48">
        <v>2.13</v>
      </c>
      <c r="S101" s="48">
        <v>2.25</v>
      </c>
      <c r="T101" s="48">
        <v>2</v>
      </c>
      <c r="U101" s="48">
        <v>2</v>
      </c>
      <c r="V101" s="48">
        <v>2</v>
      </c>
      <c r="W101" s="48">
        <v>2</v>
      </c>
      <c r="X101" s="48">
        <v>2</v>
      </c>
      <c r="Y101" s="48">
        <v>2</v>
      </c>
      <c r="AE101" s="26"/>
      <c r="AF101" s="26"/>
    </row>
    <row r="102" spans="2:32">
      <c r="B102" s="20" t="s">
        <v>52</v>
      </c>
      <c r="C102" s="48">
        <v>876389.2</v>
      </c>
      <c r="D102" s="48">
        <v>897398</v>
      </c>
      <c r="E102" s="48">
        <v>819582</v>
      </c>
      <c r="F102" s="48">
        <v>725641</v>
      </c>
      <c r="G102" s="48">
        <v>749478</v>
      </c>
      <c r="H102" s="48">
        <v>671756</v>
      </c>
      <c r="I102" s="48">
        <v>699667</v>
      </c>
      <c r="J102" s="48">
        <v>637984</v>
      </c>
      <c r="L102" s="48">
        <v>732157</v>
      </c>
      <c r="M102" s="48">
        <v>712430</v>
      </c>
      <c r="N102" s="48">
        <v>734831</v>
      </c>
      <c r="O102" s="48">
        <v>725808</v>
      </c>
      <c r="P102" s="48">
        <v>693200</v>
      </c>
      <c r="Q102" s="48">
        <v>703638</v>
      </c>
      <c r="R102" s="48">
        <v>664530.21</v>
      </c>
      <c r="S102" s="48">
        <v>630454.57999999996</v>
      </c>
      <c r="T102" s="48">
        <v>681550</v>
      </c>
      <c r="U102" s="48">
        <v>674900</v>
      </c>
      <c r="V102" s="48">
        <v>652236</v>
      </c>
      <c r="W102" s="48">
        <v>630703</v>
      </c>
      <c r="X102" s="48">
        <v>625247</v>
      </c>
      <c r="Y102" s="48">
        <v>597116</v>
      </c>
      <c r="AE102" s="26"/>
      <c r="AF102" s="26"/>
    </row>
    <row r="103" spans="2:32">
      <c r="B103" s="20" t="s">
        <v>57</v>
      </c>
      <c r="C103" s="48">
        <v>10140.4</v>
      </c>
      <c r="D103" s="48">
        <v>10568</v>
      </c>
      <c r="E103" s="48">
        <v>6613</v>
      </c>
      <c r="F103" s="48">
        <v>5520</v>
      </c>
      <c r="G103" s="48">
        <v>5674</v>
      </c>
      <c r="H103" s="48">
        <v>8029</v>
      </c>
      <c r="I103" s="48">
        <v>7957</v>
      </c>
      <c r="J103" s="48">
        <v>15923</v>
      </c>
      <c r="L103" s="48">
        <v>5035</v>
      </c>
      <c r="M103" s="48">
        <v>6132</v>
      </c>
      <c r="N103" s="48">
        <v>6495</v>
      </c>
      <c r="O103" s="48">
        <v>6683</v>
      </c>
      <c r="P103" s="48">
        <v>6528</v>
      </c>
      <c r="Q103" s="48">
        <v>6304</v>
      </c>
      <c r="R103" s="48">
        <v>8060.93</v>
      </c>
      <c r="S103" s="48">
        <v>7022.18</v>
      </c>
      <c r="T103" s="48">
        <v>7840</v>
      </c>
      <c r="U103" s="48">
        <v>6904</v>
      </c>
      <c r="V103" s="48">
        <v>7469</v>
      </c>
      <c r="W103" s="48">
        <v>16960</v>
      </c>
      <c r="X103" s="48">
        <v>18051</v>
      </c>
      <c r="Y103" s="48">
        <v>19116</v>
      </c>
      <c r="AE103" s="26"/>
      <c r="AF103" s="26"/>
    </row>
    <row r="104" spans="2:32">
      <c r="B104" s="20" t="s">
        <v>36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2035</v>
      </c>
      <c r="L104" s="48">
        <v>0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0</v>
      </c>
      <c r="S104" s="48">
        <v>0</v>
      </c>
      <c r="T104" s="48">
        <v>0</v>
      </c>
      <c r="U104" s="48">
        <v>0</v>
      </c>
      <c r="V104" s="48">
        <v>0</v>
      </c>
      <c r="W104" s="48">
        <v>0</v>
      </c>
      <c r="X104" s="48">
        <v>39852</v>
      </c>
      <c r="Y104" s="48">
        <v>40100</v>
      </c>
      <c r="AE104" s="26"/>
      <c r="AF104" s="26"/>
    </row>
    <row r="105" spans="2:32">
      <c r="B105" s="20" t="s">
        <v>44</v>
      </c>
      <c r="C105" s="48">
        <v>59784.4</v>
      </c>
      <c r="D105" s="48">
        <v>45866</v>
      </c>
      <c r="E105" s="48">
        <v>9955</v>
      </c>
      <c r="F105" s="48">
        <v>16221</v>
      </c>
      <c r="G105" s="48">
        <v>21537.268190000003</v>
      </c>
      <c r="H105" s="48">
        <v>36925.494041435886</v>
      </c>
      <c r="I105" s="48">
        <v>40625</v>
      </c>
      <c r="J105" s="48">
        <v>37290</v>
      </c>
      <c r="L105" s="48">
        <v>23274</v>
      </c>
      <c r="M105" s="48">
        <v>21340</v>
      </c>
      <c r="N105" s="48">
        <v>24405</v>
      </c>
      <c r="O105" s="48">
        <v>25835.308883022077</v>
      </c>
      <c r="P105" s="48">
        <v>32027.264189328365</v>
      </c>
      <c r="Q105" s="48">
        <v>35652.775285761847</v>
      </c>
      <c r="R105" s="48">
        <v>37341.72</v>
      </c>
      <c r="S105" s="48">
        <v>37002.26</v>
      </c>
      <c r="T105" s="48">
        <v>41065</v>
      </c>
      <c r="U105" s="48">
        <v>47230</v>
      </c>
      <c r="V105" s="48">
        <v>52768</v>
      </c>
      <c r="W105" s="48">
        <v>47603</v>
      </c>
      <c r="X105" s="48">
        <v>921</v>
      </c>
      <c r="Y105" s="48">
        <v>0</v>
      </c>
      <c r="AE105" s="26"/>
      <c r="AF105" s="26"/>
    </row>
    <row r="106" spans="2:32">
      <c r="B106" s="20" t="s">
        <v>55</v>
      </c>
      <c r="C106" s="48" t="s">
        <v>45</v>
      </c>
      <c r="D106" s="48" t="s">
        <v>45</v>
      </c>
      <c r="E106" s="48" t="s">
        <v>45</v>
      </c>
      <c r="F106" s="48" t="s">
        <v>45</v>
      </c>
      <c r="G106" s="48">
        <v>7466</v>
      </c>
      <c r="H106" s="48">
        <v>5475</v>
      </c>
      <c r="I106" s="48">
        <v>432</v>
      </c>
      <c r="J106" s="48">
        <v>0</v>
      </c>
      <c r="L106" s="48">
        <v>0</v>
      </c>
      <c r="M106" s="48">
        <v>1276</v>
      </c>
      <c r="N106" s="48">
        <v>901</v>
      </c>
      <c r="O106" s="48">
        <v>15843</v>
      </c>
      <c r="P106" s="48">
        <v>13539</v>
      </c>
      <c r="Q106" s="48">
        <v>6696</v>
      </c>
      <c r="R106" s="48">
        <v>4241.21</v>
      </c>
      <c r="S106" s="48">
        <v>2980.16</v>
      </c>
      <c r="T106" s="48">
        <v>2137</v>
      </c>
      <c r="U106" s="48">
        <v>0</v>
      </c>
      <c r="V106" s="48">
        <v>0</v>
      </c>
      <c r="W106" s="48">
        <v>0</v>
      </c>
      <c r="X106" s="48">
        <v>9716</v>
      </c>
      <c r="Y106" s="48">
        <v>8489</v>
      </c>
      <c r="AE106" s="26"/>
      <c r="AF106" s="26"/>
    </row>
    <row r="107" spans="2:32">
      <c r="C107" s="49"/>
      <c r="D107" s="49"/>
      <c r="E107" s="49"/>
      <c r="F107" s="49"/>
      <c r="G107" s="49"/>
      <c r="H107" s="48"/>
      <c r="I107" s="48"/>
      <c r="J107" s="48"/>
      <c r="L107" s="49"/>
      <c r="M107" s="49"/>
      <c r="N107" s="49"/>
      <c r="O107" s="49"/>
      <c r="P107" s="49"/>
      <c r="Q107" s="49"/>
      <c r="R107" s="48"/>
      <c r="S107" s="48"/>
      <c r="T107" s="48"/>
      <c r="U107" s="48"/>
      <c r="V107" s="48"/>
      <c r="W107" s="48"/>
      <c r="X107" s="48"/>
      <c r="Y107" s="48"/>
      <c r="AE107" s="26"/>
      <c r="AF107" s="26"/>
    </row>
    <row r="108" spans="2:32">
      <c r="B108" s="25" t="s">
        <v>58</v>
      </c>
      <c r="C108" s="50">
        <v>540258</v>
      </c>
      <c r="D108" s="50">
        <v>593430</v>
      </c>
      <c r="E108" s="50">
        <v>207448</v>
      </c>
      <c r="F108" s="50">
        <v>231484</v>
      </c>
      <c r="G108" s="50">
        <v>304092</v>
      </c>
      <c r="H108" s="50">
        <v>321753</v>
      </c>
      <c r="I108" s="50">
        <v>342980</v>
      </c>
      <c r="J108" s="50">
        <f>+SUM(J109:J112)</f>
        <v>334332</v>
      </c>
      <c r="L108" s="50">
        <v>227185</v>
      </c>
      <c r="M108" s="50">
        <v>251778</v>
      </c>
      <c r="N108" s="50">
        <v>287554</v>
      </c>
      <c r="O108" s="50">
        <v>314654</v>
      </c>
      <c r="P108" s="50">
        <v>317021</v>
      </c>
      <c r="Q108" s="50">
        <v>317247</v>
      </c>
      <c r="R108" s="50">
        <v>325923.71000000002</v>
      </c>
      <c r="S108" s="50">
        <v>334126.40999999997</v>
      </c>
      <c r="T108" s="50">
        <v>331831</v>
      </c>
      <c r="U108" s="50">
        <v>335525</v>
      </c>
      <c r="V108" s="50">
        <v>328027</v>
      </c>
      <c r="W108" s="50">
        <v>315380</v>
      </c>
      <c r="X108" s="50">
        <v>350453</v>
      </c>
      <c r="Y108" s="50">
        <f>SUM(Y109:Y112)</f>
        <v>356079</v>
      </c>
      <c r="AE108" s="26"/>
      <c r="AF108" s="26"/>
    </row>
    <row r="109" spans="2:32">
      <c r="B109" s="20" t="s">
        <v>59</v>
      </c>
      <c r="C109" s="48">
        <v>488131</v>
      </c>
      <c r="D109" s="48">
        <v>488131</v>
      </c>
      <c r="E109" s="48">
        <v>293633</v>
      </c>
      <c r="F109" s="48">
        <v>293633</v>
      </c>
      <c r="G109" s="48">
        <v>336150</v>
      </c>
      <c r="H109" s="48">
        <v>336207</v>
      </c>
      <c r="I109" s="48">
        <v>336207</v>
      </c>
      <c r="J109" s="48">
        <v>336207</v>
      </c>
      <c r="L109" s="48">
        <v>293633</v>
      </c>
      <c r="M109" s="48">
        <v>293633</v>
      </c>
      <c r="N109" s="48">
        <v>336516</v>
      </c>
      <c r="O109" s="48">
        <v>336150</v>
      </c>
      <c r="P109" s="48">
        <v>336150</v>
      </c>
      <c r="Q109" s="48">
        <v>336150</v>
      </c>
      <c r="R109" s="48">
        <v>336206.86</v>
      </c>
      <c r="S109" s="48">
        <v>336206.86</v>
      </c>
      <c r="T109" s="48">
        <v>336207</v>
      </c>
      <c r="U109" s="48">
        <v>336207</v>
      </c>
      <c r="V109" s="48">
        <v>336207</v>
      </c>
      <c r="W109" s="48">
        <v>336207</v>
      </c>
      <c r="X109" s="48">
        <v>336207</v>
      </c>
      <c r="Y109" s="48">
        <v>336207</v>
      </c>
      <c r="AE109" s="26"/>
      <c r="AF109" s="26"/>
    </row>
    <row r="110" spans="2:32">
      <c r="B110" s="20" t="s">
        <v>60</v>
      </c>
      <c r="C110" s="48">
        <v>81688.800000000003</v>
      </c>
      <c r="D110" s="48">
        <v>80970.8</v>
      </c>
      <c r="E110" s="48">
        <v>74081</v>
      </c>
      <c r="F110" s="48">
        <v>74081</v>
      </c>
      <c r="G110" s="48">
        <v>73163</v>
      </c>
      <c r="H110" s="48">
        <v>73055</v>
      </c>
      <c r="I110" s="48">
        <v>72947</v>
      </c>
      <c r="J110" s="48">
        <v>72947</v>
      </c>
      <c r="L110" s="48">
        <v>74081</v>
      </c>
      <c r="M110" s="48">
        <v>73163</v>
      </c>
      <c r="N110" s="48">
        <v>73163</v>
      </c>
      <c r="O110" s="48">
        <v>73163</v>
      </c>
      <c r="P110" s="48">
        <v>73055</v>
      </c>
      <c r="Q110" s="48">
        <v>73055</v>
      </c>
      <c r="R110" s="48">
        <v>73054.649999999994</v>
      </c>
      <c r="S110" s="48">
        <v>72946.34</v>
      </c>
      <c r="T110" s="48">
        <v>72946</v>
      </c>
      <c r="U110" s="48">
        <v>72946</v>
      </c>
      <c r="V110" s="48">
        <v>72946</v>
      </c>
      <c r="W110" s="48">
        <v>72946</v>
      </c>
      <c r="X110" s="48">
        <v>72947</v>
      </c>
      <c r="Y110" s="48">
        <v>72947</v>
      </c>
    </row>
    <row r="111" spans="2:32">
      <c r="B111" s="20" t="s">
        <v>61</v>
      </c>
      <c r="C111" s="48">
        <v>168285.6</v>
      </c>
      <c r="D111" s="48">
        <v>215312.6</v>
      </c>
      <c r="E111" s="48">
        <v>5912</v>
      </c>
      <c r="F111" s="48">
        <v>3058</v>
      </c>
      <c r="G111" s="48">
        <v>3106</v>
      </c>
      <c r="H111" s="48">
        <v>5014</v>
      </c>
      <c r="I111" s="48">
        <v>7947</v>
      </c>
      <c r="J111" s="48">
        <v>-7371</v>
      </c>
      <c r="L111" s="48">
        <v>2398</v>
      </c>
      <c r="M111" s="48">
        <v>2989</v>
      </c>
      <c r="N111" s="48">
        <v>2258</v>
      </c>
      <c r="O111" s="48">
        <v>6796</v>
      </c>
      <c r="P111" s="48">
        <v>3966</v>
      </c>
      <c r="Q111" s="48">
        <v>2586</v>
      </c>
      <c r="R111" s="48">
        <v>6984.4</v>
      </c>
      <c r="S111" s="48">
        <v>9429.0300000000007</v>
      </c>
      <c r="T111" s="48">
        <v>7662</v>
      </c>
      <c r="U111" s="48">
        <v>6281</v>
      </c>
      <c r="V111" s="48">
        <v>3698</v>
      </c>
      <c r="W111" s="48">
        <v>2392</v>
      </c>
      <c r="X111" s="48">
        <v>609</v>
      </c>
      <c r="Y111" s="48">
        <v>6189</v>
      </c>
    </row>
    <row r="112" spans="2:32">
      <c r="B112" s="20" t="s">
        <v>62</v>
      </c>
      <c r="C112" s="48">
        <v>-197847.4</v>
      </c>
      <c r="D112" s="48">
        <v>-190984.4</v>
      </c>
      <c r="E112" s="48">
        <v>-166178</v>
      </c>
      <c r="F112" s="48">
        <v>-139288</v>
      </c>
      <c r="G112" s="48">
        <v>-108327</v>
      </c>
      <c r="H112" s="48">
        <v>-92523</v>
      </c>
      <c r="I112" s="48">
        <v>-74121</v>
      </c>
      <c r="J112" s="48">
        <v>-67451</v>
      </c>
      <c r="L112" s="48">
        <v>-142927</v>
      </c>
      <c r="M112" s="48">
        <v>-118007</v>
      </c>
      <c r="N112" s="48">
        <v>-124383</v>
      </c>
      <c r="O112" s="48">
        <v>-101455</v>
      </c>
      <c r="P112" s="48">
        <v>-96150</v>
      </c>
      <c r="Q112" s="48">
        <v>-94544</v>
      </c>
      <c r="R112" s="48">
        <v>-90322.2</v>
      </c>
      <c r="S112" s="48">
        <v>-84455.82</v>
      </c>
      <c r="T112" s="48">
        <v>-84984</v>
      </c>
      <c r="U112" s="48">
        <v>-79909</v>
      </c>
      <c r="V112" s="48">
        <v>-84824</v>
      </c>
      <c r="W112" s="48">
        <v>-96165</v>
      </c>
      <c r="X112" s="48">
        <v>-59310</v>
      </c>
      <c r="Y112" s="48">
        <v>-59264</v>
      </c>
    </row>
    <row r="113" spans="2:25">
      <c r="C113" s="49"/>
      <c r="D113" s="49"/>
      <c r="E113" s="49"/>
      <c r="F113" s="49"/>
      <c r="G113" s="49"/>
      <c r="H113" s="49"/>
      <c r="I113" s="49"/>
      <c r="J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</row>
    <row r="114" spans="2:25">
      <c r="B114" s="44" t="s">
        <v>66</v>
      </c>
      <c r="C114" s="49"/>
      <c r="D114" s="49"/>
      <c r="E114" s="49"/>
      <c r="F114" s="49"/>
      <c r="G114" s="49"/>
      <c r="H114" s="49"/>
      <c r="I114" s="49"/>
      <c r="J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</row>
    <row r="115" spans="2:25">
      <c r="B115" s="44" t="s">
        <v>67</v>
      </c>
      <c r="C115" s="49"/>
      <c r="D115" s="49"/>
      <c r="E115" s="49"/>
      <c r="F115" s="49"/>
      <c r="G115" s="49"/>
      <c r="H115" s="49"/>
      <c r="I115" s="49"/>
      <c r="J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</row>
    <row r="116" spans="2:25">
      <c r="C116" s="49"/>
      <c r="D116" s="49"/>
      <c r="E116" s="49"/>
      <c r="F116" s="49"/>
      <c r="G116" s="49"/>
      <c r="H116" s="49"/>
      <c r="I116" s="49"/>
      <c r="J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</row>
    <row r="117" spans="2:25">
      <c r="C117" s="49"/>
      <c r="D117" s="49"/>
      <c r="E117" s="49"/>
      <c r="F117" s="49"/>
      <c r="G117" s="49"/>
      <c r="H117" s="49"/>
      <c r="I117" s="49"/>
      <c r="J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</row>
    <row r="118" spans="2:25">
      <c r="C118" s="49"/>
      <c r="D118" s="49"/>
      <c r="E118" s="49"/>
      <c r="F118" s="49"/>
      <c r="G118" s="49"/>
      <c r="H118" s="49"/>
      <c r="I118" s="49"/>
      <c r="J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</row>
    <row r="119" spans="2:25">
      <c r="C119" s="49"/>
      <c r="D119" s="49"/>
      <c r="E119" s="49"/>
      <c r="F119" s="49"/>
      <c r="G119" s="49"/>
      <c r="H119" s="49"/>
      <c r="I119" s="49"/>
      <c r="J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</row>
    <row r="120" spans="2:25">
      <c r="C120" s="49"/>
      <c r="D120" s="49"/>
      <c r="E120" s="49"/>
      <c r="F120" s="49"/>
      <c r="G120" s="49"/>
      <c r="H120" s="49"/>
      <c r="I120" s="49"/>
      <c r="J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</row>
    <row r="121" spans="2:25">
      <c r="C121" s="49"/>
      <c r="D121" s="49"/>
      <c r="E121" s="49"/>
      <c r="F121" s="49"/>
      <c r="G121" s="49"/>
      <c r="H121" s="49"/>
      <c r="I121" s="49"/>
      <c r="J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</row>
    <row r="122" spans="2:25">
      <c r="C122" s="49"/>
      <c r="D122" s="49"/>
      <c r="E122" s="49"/>
      <c r="F122" s="49"/>
      <c r="G122" s="49"/>
      <c r="H122" s="49"/>
      <c r="I122" s="49"/>
      <c r="J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</row>
    <row r="123" spans="2:25">
      <c r="C123" s="49"/>
      <c r="D123" s="49"/>
      <c r="E123" s="49"/>
      <c r="F123" s="49"/>
      <c r="G123" s="49"/>
      <c r="H123" s="49"/>
      <c r="I123" s="49"/>
      <c r="J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</row>
    <row r="124" spans="2:25">
      <c r="C124" s="49"/>
      <c r="D124" s="49"/>
      <c r="E124" s="49"/>
      <c r="F124" s="49"/>
      <c r="G124" s="49"/>
      <c r="H124" s="49"/>
      <c r="I124" s="49"/>
      <c r="J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</row>
    <row r="125" spans="2:25">
      <c r="C125" s="49"/>
      <c r="D125" s="49"/>
      <c r="E125" s="49"/>
      <c r="F125" s="49"/>
      <c r="G125" s="49"/>
      <c r="H125" s="49"/>
      <c r="I125" s="49"/>
      <c r="J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</row>
    <row r="126" spans="2:25">
      <c r="C126" s="49"/>
      <c r="D126" s="49"/>
      <c r="E126" s="49"/>
      <c r="F126" s="49"/>
      <c r="G126" s="49"/>
      <c r="H126" s="49"/>
      <c r="I126" s="49"/>
      <c r="J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</row>
    <row r="127" spans="2:25">
      <c r="C127" s="49"/>
      <c r="D127" s="49"/>
      <c r="E127" s="49"/>
      <c r="F127" s="49"/>
      <c r="G127" s="49"/>
      <c r="H127" s="49"/>
      <c r="I127" s="49"/>
      <c r="J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</row>
    <row r="128" spans="2:25">
      <c r="C128" s="49"/>
      <c r="D128" s="49"/>
      <c r="E128" s="49"/>
      <c r="F128" s="49"/>
      <c r="G128" s="49"/>
      <c r="H128" s="49"/>
      <c r="I128" s="49"/>
      <c r="J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</row>
    <row r="129" spans="2:25">
      <c r="C129" s="49"/>
      <c r="D129" s="49"/>
      <c r="E129" s="49"/>
      <c r="F129" s="49"/>
      <c r="G129" s="49"/>
      <c r="H129" s="49"/>
      <c r="I129" s="49"/>
      <c r="J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</row>
    <row r="130" spans="2:25">
      <c r="C130" s="49"/>
      <c r="D130" s="49"/>
      <c r="E130" s="49"/>
      <c r="F130" s="49"/>
      <c r="G130" s="49"/>
      <c r="H130" s="49"/>
      <c r="I130" s="49"/>
      <c r="J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</row>
    <row r="131" spans="2:25">
      <c r="C131" s="49"/>
      <c r="D131" s="49"/>
      <c r="E131" s="49"/>
      <c r="F131" s="49"/>
      <c r="G131" s="49"/>
      <c r="H131" s="49"/>
      <c r="I131" s="49"/>
      <c r="J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</row>
    <row r="132" spans="2:25">
      <c r="C132" s="49"/>
      <c r="D132" s="49"/>
      <c r="E132" s="49"/>
      <c r="F132" s="49"/>
      <c r="G132" s="49"/>
      <c r="H132" s="49"/>
      <c r="I132" s="49"/>
      <c r="J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</row>
    <row r="133" spans="2:25">
      <c r="C133" s="49"/>
      <c r="D133" s="49"/>
      <c r="E133" s="49"/>
      <c r="F133" s="49"/>
      <c r="G133" s="49"/>
      <c r="H133" s="49"/>
      <c r="I133" s="49"/>
      <c r="J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</row>
    <row r="134" spans="2:25">
      <c r="C134" s="49"/>
      <c r="D134" s="49"/>
      <c r="E134" s="49"/>
      <c r="F134" s="49"/>
      <c r="G134" s="49"/>
      <c r="H134" s="49"/>
      <c r="I134" s="49"/>
      <c r="J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</row>
    <row r="135" spans="2:25">
      <c r="C135" s="49"/>
      <c r="D135" s="49"/>
      <c r="E135" s="49"/>
      <c r="F135" s="49"/>
      <c r="G135" s="49"/>
      <c r="H135" s="49"/>
      <c r="I135" s="49"/>
      <c r="J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</row>
    <row r="136" spans="2:25">
      <c r="C136" s="49"/>
      <c r="D136" s="49"/>
      <c r="E136" s="49"/>
      <c r="F136" s="49"/>
      <c r="G136" s="49"/>
      <c r="H136" s="49"/>
      <c r="I136" s="49"/>
      <c r="J136" s="49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49"/>
      <c r="Y136" s="49"/>
    </row>
    <row r="137" spans="2:25">
      <c r="C137" s="49"/>
      <c r="D137" s="49"/>
      <c r="E137" s="49"/>
      <c r="F137" s="49"/>
      <c r="G137" s="49"/>
      <c r="H137" s="49"/>
      <c r="I137" s="49"/>
      <c r="J137" s="49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49"/>
      <c r="Y137" s="49"/>
    </row>
    <row r="138" spans="2:25">
      <c r="C138" s="49"/>
      <c r="D138" s="49"/>
      <c r="E138" s="49"/>
      <c r="F138" s="49"/>
      <c r="G138" s="49"/>
      <c r="H138" s="49"/>
      <c r="I138" s="49"/>
      <c r="J138" s="49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49"/>
      <c r="Y138" s="49"/>
    </row>
    <row r="139" spans="2:25">
      <c r="C139" s="31"/>
      <c r="D139" s="31"/>
      <c r="E139" s="31"/>
      <c r="F139" s="31"/>
      <c r="G139" s="31"/>
      <c r="H139" s="31"/>
      <c r="I139" s="31"/>
      <c r="J139" s="31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1"/>
      <c r="Y139" s="31"/>
    </row>
    <row r="140" spans="2:25">
      <c r="C140" s="31"/>
      <c r="D140" s="31"/>
      <c r="E140" s="31"/>
      <c r="F140" s="31"/>
      <c r="G140" s="31"/>
      <c r="H140" s="31"/>
      <c r="I140" s="31"/>
      <c r="J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</row>
    <row r="141" spans="2:25">
      <c r="C141" s="31"/>
      <c r="D141" s="31"/>
      <c r="E141" s="31"/>
      <c r="F141" s="31"/>
      <c r="G141" s="31"/>
      <c r="H141" s="31"/>
      <c r="I141" s="31"/>
      <c r="J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</row>
    <row r="142" spans="2:25">
      <c r="B142" s="27"/>
      <c r="C142" s="31"/>
      <c r="D142" s="31"/>
      <c r="E142" s="33"/>
      <c r="F142" s="33"/>
      <c r="G142" s="33"/>
      <c r="H142" s="33"/>
      <c r="I142" s="33"/>
      <c r="J142" s="33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3"/>
      <c r="Y142" s="33"/>
    </row>
    <row r="143" spans="2:25">
      <c r="C143" s="31"/>
      <c r="D143" s="31"/>
      <c r="E143" s="31"/>
      <c r="F143" s="31"/>
      <c r="G143" s="31"/>
      <c r="H143" s="31"/>
      <c r="I143" s="31"/>
      <c r="J143" s="31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31"/>
      <c r="Y143" s="31"/>
    </row>
    <row r="144" spans="2:25">
      <c r="C144" s="31"/>
      <c r="D144" s="31"/>
      <c r="E144" s="31"/>
      <c r="F144" s="31"/>
      <c r="G144" s="31"/>
      <c r="H144" s="31"/>
      <c r="I144" s="31"/>
      <c r="J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</row>
    <row r="145" spans="3:25">
      <c r="C145" s="31"/>
      <c r="D145" s="31"/>
      <c r="E145" s="31"/>
      <c r="F145" s="31"/>
      <c r="G145" s="31"/>
      <c r="H145" s="31"/>
      <c r="I145" s="31"/>
      <c r="J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</row>
    <row r="146" spans="3:25">
      <c r="C146" s="31"/>
      <c r="D146" s="31"/>
      <c r="E146" s="29"/>
      <c r="F146" s="29"/>
      <c r="G146" s="29"/>
      <c r="H146" s="29"/>
      <c r="I146" s="29"/>
      <c r="J146" s="29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29"/>
      <c r="Y146" s="29"/>
    </row>
    <row r="147" spans="3:25">
      <c r="C147" s="31"/>
      <c r="D147" s="31"/>
      <c r="E147" s="31"/>
      <c r="F147" s="31"/>
      <c r="G147" s="31"/>
      <c r="H147" s="31"/>
      <c r="I147" s="31"/>
      <c r="J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</row>
    <row r="148" spans="3:25">
      <c r="C148" s="31"/>
      <c r="D148" s="31"/>
      <c r="E148" s="31"/>
      <c r="F148" s="31"/>
      <c r="G148" s="31"/>
      <c r="H148" s="31"/>
      <c r="I148" s="31"/>
      <c r="J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</row>
    <row r="149" spans="3:25">
      <c r="C149" s="31"/>
      <c r="D149" s="31"/>
      <c r="E149" s="31"/>
      <c r="F149" s="31"/>
      <c r="G149" s="31"/>
      <c r="H149" s="31"/>
      <c r="I149" s="31"/>
      <c r="J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</row>
    <row r="150" spans="3:25">
      <c r="C150" s="31"/>
      <c r="D150" s="31"/>
      <c r="E150" s="31"/>
      <c r="F150" s="31"/>
      <c r="G150" s="31"/>
      <c r="H150" s="31"/>
      <c r="I150" s="31"/>
      <c r="J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</row>
    <row r="151" spans="3:25">
      <c r="C151" s="31"/>
      <c r="D151" s="31"/>
      <c r="E151" s="31"/>
      <c r="F151" s="31"/>
      <c r="G151" s="31"/>
      <c r="H151" s="31"/>
      <c r="I151" s="31"/>
      <c r="J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</row>
    <row r="152" spans="3:25">
      <c r="C152" s="31"/>
      <c r="D152" s="31"/>
      <c r="E152" s="31"/>
      <c r="F152" s="31"/>
      <c r="G152" s="31"/>
      <c r="H152" s="31"/>
      <c r="I152" s="31"/>
      <c r="J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</row>
    <row r="153" spans="3:25">
      <c r="C153" s="31"/>
      <c r="D153" s="31"/>
      <c r="E153" s="31"/>
      <c r="F153" s="31"/>
      <c r="G153" s="31"/>
      <c r="H153" s="31"/>
      <c r="I153" s="31"/>
      <c r="J153" s="31"/>
      <c r="X153" s="31"/>
      <c r="Y153" s="31"/>
    </row>
    <row r="154" spans="3:25">
      <c r="C154" s="31"/>
      <c r="D154" s="31"/>
      <c r="E154" s="31"/>
      <c r="F154" s="31"/>
      <c r="G154" s="31"/>
      <c r="H154" s="31"/>
      <c r="I154" s="31"/>
      <c r="J154" s="31"/>
      <c r="X154" s="31"/>
      <c r="Y154" s="31"/>
    </row>
    <row r="155" spans="3:25">
      <c r="C155" s="31"/>
      <c r="D155" s="31"/>
      <c r="E155" s="31"/>
      <c r="F155" s="31"/>
      <c r="G155" s="31"/>
      <c r="H155" s="31"/>
      <c r="I155" s="31"/>
      <c r="J155" s="31"/>
      <c r="X155" s="31"/>
      <c r="Y155" s="31"/>
    </row>
  </sheetData>
  <mergeCells count="2">
    <mergeCell ref="C4:G4"/>
    <mergeCell ref="L4:N4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M60:N60 C60:F60 K60:L6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3786-9D75-4CE9-981E-069DC2AEF90B}">
  <sheetPr codeName="Planilha4"/>
  <dimension ref="B1:AS61"/>
  <sheetViews>
    <sheetView showGridLines="0" zoomScale="55" zoomScaleNormal="55" workbookViewId="0">
      <pane xSplit="2" ySplit="5" topLeftCell="AL6" activePane="bottomRight" state="frozen"/>
      <selection pane="topRight" activeCell="C1" sqref="C1"/>
      <selection pane="bottomLeft" activeCell="A6" sqref="A6"/>
      <selection pane="bottomRight" activeCell="B3" sqref="B3"/>
    </sheetView>
  </sheetViews>
  <sheetFormatPr defaultColWidth="9.1796875" defaultRowHeight="20"/>
  <cols>
    <col min="1" max="1" width="1" style="20" customWidth="1"/>
    <col min="2" max="2" width="89.7265625" style="20" customWidth="1"/>
    <col min="3" max="4" width="21" style="21" bestFit="1" customWidth="1"/>
    <col min="5" max="5" width="20.1796875" style="21" customWidth="1"/>
    <col min="6" max="10" width="23" style="21" customWidth="1"/>
    <col min="11" max="11" width="10.26953125" style="20" customWidth="1"/>
    <col min="12" max="15" width="27" style="21" hidden="1" customWidth="1"/>
    <col min="16" max="16" width="10.26953125" style="20" hidden="1" customWidth="1"/>
    <col min="17" max="22" width="27" style="21" hidden="1" customWidth="1"/>
    <col min="23" max="23" width="26.81640625" style="21" hidden="1" customWidth="1"/>
    <col min="24" max="24" width="30.1796875" style="21" hidden="1" customWidth="1"/>
    <col min="25" max="28" width="27.453125" style="21" hidden="1" customWidth="1"/>
    <col min="29" max="35" width="27" style="21" hidden="1" customWidth="1"/>
    <col min="36" max="38" width="27" style="21" customWidth="1"/>
    <col min="39" max="39" width="17.26953125" style="20" bestFit="1" customWidth="1"/>
    <col min="40" max="40" width="14.1796875" style="20" bestFit="1" customWidth="1"/>
    <col min="41" max="41" width="10.453125" style="20" customWidth="1"/>
    <col min="42" max="42" width="9.1796875" style="20"/>
    <col min="43" max="43" width="11.7265625" style="20" customWidth="1"/>
    <col min="44" max="44" width="10.7265625" style="20" customWidth="1"/>
    <col min="45" max="16384" width="9.1796875" style="20"/>
  </cols>
  <sheetData>
    <row r="1" spans="2:43" ht="55.5" customHeight="1">
      <c r="P1" s="83"/>
    </row>
    <row r="2" spans="2:43">
      <c r="B2" s="18" t="s">
        <v>68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84"/>
      <c r="AF2" s="84"/>
      <c r="AG2" s="84"/>
      <c r="AH2" s="84"/>
      <c r="AI2" s="22"/>
      <c r="AJ2" s="22"/>
      <c r="AK2" s="22"/>
      <c r="AL2" s="22"/>
      <c r="AM2" s="23"/>
    </row>
    <row r="3" spans="2:43">
      <c r="B3" s="44" t="s">
        <v>69</v>
      </c>
    </row>
    <row r="4" spans="2:43" ht="19.5" customHeight="1">
      <c r="C4" s="91"/>
      <c r="D4" s="91"/>
      <c r="E4" s="91"/>
      <c r="F4" s="91"/>
      <c r="G4" s="91"/>
      <c r="H4" s="79"/>
      <c r="I4" s="79"/>
      <c r="J4" s="79"/>
      <c r="K4" s="34"/>
      <c r="L4" s="80"/>
      <c r="M4" s="80"/>
      <c r="N4" s="80"/>
      <c r="O4" s="80"/>
      <c r="P4" s="34"/>
      <c r="Q4" s="92"/>
      <c r="R4" s="92"/>
      <c r="S4" s="92"/>
      <c r="T4" s="92"/>
      <c r="U4" s="92"/>
      <c r="V4" s="92"/>
      <c r="W4" s="92"/>
      <c r="X4" s="92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</row>
    <row r="5" spans="2:43">
      <c r="B5" s="18"/>
      <c r="C5" s="19">
        <v>2017</v>
      </c>
      <c r="D5" s="19">
        <v>2018</v>
      </c>
      <c r="E5" s="19">
        <v>2019</v>
      </c>
      <c r="F5" s="19">
        <v>2020</v>
      </c>
      <c r="G5" s="19">
        <v>2021</v>
      </c>
      <c r="H5" s="53">
        <v>2022</v>
      </c>
      <c r="I5" s="53">
        <v>2023</v>
      </c>
      <c r="J5" s="53">
        <v>2024</v>
      </c>
      <c r="L5" s="53" t="s">
        <v>22</v>
      </c>
      <c r="M5" s="53" t="s">
        <v>25</v>
      </c>
      <c r="N5" s="53" t="s">
        <v>28</v>
      </c>
      <c r="O5" s="53" t="s">
        <v>135</v>
      </c>
      <c r="Q5" s="19" t="s">
        <v>70</v>
      </c>
      <c r="R5" s="19" t="s">
        <v>71</v>
      </c>
      <c r="S5" s="19" t="s">
        <v>72</v>
      </c>
      <c r="T5" s="53" t="s">
        <v>73</v>
      </c>
      <c r="U5" s="19" t="s">
        <v>74</v>
      </c>
      <c r="V5" s="19" t="s">
        <v>75</v>
      </c>
      <c r="W5" s="19" t="s">
        <v>76</v>
      </c>
      <c r="X5" s="53" t="s">
        <v>77</v>
      </c>
      <c r="Y5" s="53" t="s">
        <v>78</v>
      </c>
      <c r="Z5" s="53" t="s">
        <v>79</v>
      </c>
      <c r="AA5" s="53" t="s">
        <v>80</v>
      </c>
      <c r="AB5" s="53" t="s">
        <v>81</v>
      </c>
      <c r="AC5" s="53" t="s">
        <v>82</v>
      </c>
      <c r="AD5" s="53" t="s">
        <v>83</v>
      </c>
      <c r="AE5" s="53" t="s">
        <v>128</v>
      </c>
      <c r="AF5" s="53" t="s">
        <v>130</v>
      </c>
      <c r="AG5" s="53" t="s">
        <v>133</v>
      </c>
      <c r="AH5" s="53" t="s">
        <v>136</v>
      </c>
      <c r="AI5" s="53" t="s">
        <v>138</v>
      </c>
      <c r="AJ5" s="53" t="s">
        <v>140</v>
      </c>
      <c r="AK5" s="53" t="s">
        <v>142</v>
      </c>
      <c r="AL5" s="53" t="s">
        <v>144</v>
      </c>
    </row>
    <row r="7" spans="2:43">
      <c r="B7" s="20" t="s">
        <v>84</v>
      </c>
      <c r="C7" s="29">
        <v>569757</v>
      </c>
      <c r="D7" s="29">
        <v>853593</v>
      </c>
      <c r="E7" s="29">
        <v>1109344</v>
      </c>
      <c r="F7" s="48">
        <v>1315888</v>
      </c>
      <c r="G7" s="48">
        <v>1410454.1166790002</v>
      </c>
      <c r="H7" s="48">
        <v>1828366</v>
      </c>
      <c r="I7" s="48">
        <v>1918603.99</v>
      </c>
      <c r="J7" s="48">
        <v>1981051</v>
      </c>
      <c r="L7" s="48">
        <v>636806</v>
      </c>
      <c r="M7" s="48">
        <v>874246</v>
      </c>
      <c r="N7" s="48">
        <v>939546.99</v>
      </c>
      <c r="O7" s="48">
        <v>1011668</v>
      </c>
      <c r="Q7" s="48">
        <v>322752</v>
      </c>
      <c r="R7" s="48">
        <v>346539</v>
      </c>
      <c r="S7" s="48">
        <v>332175</v>
      </c>
      <c r="T7" s="21">
        <v>314422</v>
      </c>
      <c r="U7" s="48">
        <v>315001</v>
      </c>
      <c r="V7" s="48">
        <v>321805</v>
      </c>
      <c r="W7" s="48">
        <v>372532</v>
      </c>
      <c r="X7" s="48">
        <v>401116</v>
      </c>
      <c r="Y7" s="48">
        <v>427726</v>
      </c>
      <c r="Z7" s="48">
        <v>446520</v>
      </c>
      <c r="AA7" s="48">
        <v>461219</v>
      </c>
      <c r="AB7" s="48">
        <v>492901</v>
      </c>
      <c r="AC7" s="48">
        <v>479734.74</v>
      </c>
      <c r="AD7" s="48">
        <v>459812.25</v>
      </c>
      <c r="AE7" s="48">
        <v>479195</v>
      </c>
      <c r="AF7" s="48">
        <v>499862</v>
      </c>
      <c r="AG7" s="48">
        <v>499084</v>
      </c>
      <c r="AH7" s="48">
        <v>512584</v>
      </c>
      <c r="AI7" s="48">
        <v>430433</v>
      </c>
      <c r="AJ7" s="48">
        <v>538950</v>
      </c>
      <c r="AK7" s="48">
        <v>556702</v>
      </c>
      <c r="AL7" s="48">
        <v>503073</v>
      </c>
    </row>
    <row r="8" spans="2:43">
      <c r="B8" s="20" t="s">
        <v>85</v>
      </c>
      <c r="C8" s="29">
        <v>-375643</v>
      </c>
      <c r="D8" s="29">
        <v>-463782</v>
      </c>
      <c r="E8" s="29">
        <v>-551625</v>
      </c>
      <c r="F8" s="48">
        <v>-663956</v>
      </c>
      <c r="G8" s="48">
        <v>-850801.35009207716</v>
      </c>
      <c r="H8" s="48">
        <v>-1372935</v>
      </c>
      <c r="I8" s="48">
        <v>-1507717</v>
      </c>
      <c r="J8" s="48">
        <v>-1446110</v>
      </c>
      <c r="L8" s="48">
        <v>636806</v>
      </c>
      <c r="M8" s="48">
        <v>874246</v>
      </c>
      <c r="N8" s="48">
        <v>939546.99</v>
      </c>
      <c r="O8" s="48">
        <v>1011668</v>
      </c>
      <c r="Q8" s="48">
        <v>322752</v>
      </c>
      <c r="R8" s="48">
        <v>346539</v>
      </c>
      <c r="S8" s="48">
        <v>332175</v>
      </c>
      <c r="T8" s="21">
        <v>314422</v>
      </c>
      <c r="U8" s="48">
        <v>315001</v>
      </c>
      <c r="V8" s="48">
        <v>321805</v>
      </c>
      <c r="W8" s="48">
        <v>372532</v>
      </c>
      <c r="X8" s="48">
        <v>401116</v>
      </c>
      <c r="Y8" s="48">
        <v>427726</v>
      </c>
      <c r="Z8" s="48">
        <v>446520</v>
      </c>
      <c r="AA8" s="48">
        <v>461219</v>
      </c>
      <c r="AB8" s="48">
        <v>492901</v>
      </c>
      <c r="AC8" s="48">
        <v>479734.74</v>
      </c>
      <c r="AD8" s="48">
        <v>459812.25</v>
      </c>
      <c r="AE8" s="48">
        <v>479195</v>
      </c>
      <c r="AF8" s="48">
        <v>499862</v>
      </c>
      <c r="AG8" s="48">
        <v>499084</v>
      </c>
      <c r="AH8" s="48">
        <v>512584</v>
      </c>
      <c r="AI8" s="48">
        <v>430433</v>
      </c>
      <c r="AJ8" s="48">
        <v>-258680</v>
      </c>
      <c r="AK8" s="48">
        <v>-405654</v>
      </c>
      <c r="AL8" s="48">
        <v>-407236</v>
      </c>
    </row>
    <row r="9" spans="2:43">
      <c r="C9" s="29"/>
      <c r="D9" s="29"/>
      <c r="E9" s="29"/>
      <c r="F9" s="48"/>
      <c r="G9" s="48"/>
      <c r="H9" s="48"/>
      <c r="I9" s="48"/>
      <c r="J9" s="48"/>
      <c r="L9" s="48"/>
      <c r="M9" s="48"/>
      <c r="N9" s="48"/>
      <c r="O9" s="20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F9" s="48"/>
    </row>
    <row r="10" spans="2:43">
      <c r="B10" s="36" t="s">
        <v>86</v>
      </c>
      <c r="C10" s="41">
        <v>194114</v>
      </c>
      <c r="D10" s="41">
        <v>389811</v>
      </c>
      <c r="E10" s="41">
        <v>557719</v>
      </c>
      <c r="F10" s="51">
        <v>651932</v>
      </c>
      <c r="G10" s="51">
        <v>559653</v>
      </c>
      <c r="H10" s="51">
        <v>455431</v>
      </c>
      <c r="I10" s="51">
        <v>410886.99000000005</v>
      </c>
      <c r="J10" s="51">
        <f>+SUM(J7:J8)</f>
        <v>534941</v>
      </c>
      <c r="L10" s="51">
        <v>311647</v>
      </c>
      <c r="M10" s="51">
        <v>216793</v>
      </c>
      <c r="N10" s="51">
        <v>189721.88999999996</v>
      </c>
      <c r="O10" s="51">
        <v>176631</v>
      </c>
      <c r="Q10" s="51">
        <v>167981</v>
      </c>
      <c r="R10" s="51">
        <v>182100</v>
      </c>
      <c r="S10" s="51">
        <v>154005</v>
      </c>
      <c r="T10" s="51">
        <v>147846</v>
      </c>
      <c r="U10" s="51">
        <v>143758</v>
      </c>
      <c r="V10" s="51">
        <v>167889</v>
      </c>
      <c r="W10" s="51">
        <v>124900</v>
      </c>
      <c r="X10" s="51">
        <v>123106</v>
      </c>
      <c r="Y10" s="51">
        <v>98943.979430000007</v>
      </c>
      <c r="Z10" s="51">
        <v>117849.02056999999</v>
      </c>
      <c r="AA10" s="51">
        <v>125764</v>
      </c>
      <c r="AB10" s="51">
        <v>112874</v>
      </c>
      <c r="AC10" s="51">
        <v>98297.589999999967</v>
      </c>
      <c r="AD10" s="51">
        <v>91424.299999999988</v>
      </c>
      <c r="AE10" s="51">
        <v>96103</v>
      </c>
      <c r="AF10" s="51">
        <v>125062.10000000009</v>
      </c>
      <c r="AG10" s="51">
        <v>89324</v>
      </c>
      <c r="AH10" s="51">
        <v>87307</v>
      </c>
      <c r="AI10" s="51">
        <v>78040</v>
      </c>
      <c r="AJ10" s="51">
        <v>280270</v>
      </c>
      <c r="AK10" s="51">
        <v>151048</v>
      </c>
      <c r="AL10" s="51">
        <f>SUM(AL7:AL8)</f>
        <v>95837</v>
      </c>
    </row>
    <row r="11" spans="2:43">
      <c r="C11" s="29"/>
      <c r="D11" s="29"/>
      <c r="E11" s="29"/>
      <c r="F11" s="48"/>
      <c r="G11" s="48"/>
      <c r="H11" s="48"/>
      <c r="I11" s="48"/>
      <c r="J11" s="48"/>
      <c r="L11" s="48"/>
      <c r="M11" s="48"/>
      <c r="N11" s="48"/>
      <c r="O11" s="20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F11" s="48"/>
    </row>
    <row r="12" spans="2:43">
      <c r="B12" s="20" t="s">
        <v>87</v>
      </c>
      <c r="C12" s="29">
        <v>-76436</v>
      </c>
      <c r="D12" s="29">
        <v>-81281</v>
      </c>
      <c r="E12" s="29">
        <v>-103793</v>
      </c>
      <c r="F12" s="48">
        <v>-132634</v>
      </c>
      <c r="G12" s="48">
        <v>-179374.15953999991</v>
      </c>
      <c r="H12" s="48">
        <v>-158083</v>
      </c>
      <c r="I12" s="48">
        <v>-152195.20000000001</v>
      </c>
      <c r="J12" s="48">
        <v>-174998</v>
      </c>
      <c r="L12" s="48"/>
      <c r="M12" s="48"/>
      <c r="N12" s="48"/>
      <c r="O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>
        <v>-45290</v>
      </c>
      <c r="AK12" s="48">
        <v>-40797</v>
      </c>
      <c r="AL12" s="48">
        <v>-42199</v>
      </c>
    </row>
    <row r="13" spans="2:43">
      <c r="B13" s="20" t="s">
        <v>88</v>
      </c>
      <c r="C13" s="29" t="s">
        <v>45</v>
      </c>
      <c r="D13" s="29" t="s">
        <v>45</v>
      </c>
      <c r="E13" s="48">
        <v>-88854</v>
      </c>
      <c r="F13" s="48">
        <v>73657</v>
      </c>
      <c r="G13" s="48">
        <v>-21462</v>
      </c>
      <c r="H13" s="48">
        <v>3788</v>
      </c>
      <c r="I13" s="48">
        <v>34621.589999999997</v>
      </c>
      <c r="J13" s="48">
        <v>-78267</v>
      </c>
      <c r="L13" s="48"/>
      <c r="M13" s="48"/>
      <c r="N13" s="48"/>
      <c r="O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>
        <v>-78267</v>
      </c>
      <c r="AK13" s="48">
        <v>0</v>
      </c>
      <c r="AL13" s="48">
        <v>0</v>
      </c>
    </row>
    <row r="14" spans="2:43">
      <c r="B14" s="20" t="s">
        <v>89</v>
      </c>
      <c r="C14" s="29">
        <v>8963</v>
      </c>
      <c r="D14" s="29">
        <v>8876</v>
      </c>
      <c r="E14" s="48">
        <v>-14529</v>
      </c>
      <c r="F14" s="48">
        <v>-125913</v>
      </c>
      <c r="G14" s="48">
        <v>19849.135839999999</v>
      </c>
      <c r="H14" s="48">
        <v>9975</v>
      </c>
      <c r="I14" s="48">
        <v>36194.26</v>
      </c>
      <c r="J14" s="48">
        <v>17564</v>
      </c>
      <c r="L14" s="48"/>
      <c r="M14" s="48"/>
      <c r="N14" s="48"/>
      <c r="O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>
        <v>30245</v>
      </c>
      <c r="AK14" s="48">
        <v>13359</v>
      </c>
      <c r="AL14" s="48">
        <v>28467</v>
      </c>
    </row>
    <row r="15" spans="2:43">
      <c r="C15" s="29"/>
      <c r="D15" s="29"/>
      <c r="E15" s="29"/>
      <c r="F15" s="48"/>
      <c r="G15" s="48"/>
      <c r="H15" s="48"/>
      <c r="I15" s="48"/>
      <c r="J15" s="48"/>
      <c r="L15" s="48"/>
      <c r="M15" s="48"/>
      <c r="N15" s="48"/>
      <c r="O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F15" s="48"/>
      <c r="AM15"/>
      <c r="AN15"/>
      <c r="AO15"/>
      <c r="AP15"/>
      <c r="AQ15"/>
    </row>
    <row r="16" spans="2:43">
      <c r="B16" s="36" t="s">
        <v>90</v>
      </c>
      <c r="C16" s="41">
        <v>126641</v>
      </c>
      <c r="D16" s="41">
        <v>317406</v>
      </c>
      <c r="E16" s="41">
        <v>350543</v>
      </c>
      <c r="F16" s="51">
        <v>467042</v>
      </c>
      <c r="G16" s="51">
        <v>378665</v>
      </c>
      <c r="H16" s="51">
        <v>311111</v>
      </c>
      <c r="I16" s="51">
        <v>329507.64</v>
      </c>
      <c r="J16" s="51">
        <f>+SUM(J10:J14)</f>
        <v>299240</v>
      </c>
      <c r="L16" s="51">
        <v>262424.7428869232</v>
      </c>
      <c r="M16" s="51">
        <v>135780</v>
      </c>
      <c r="N16" s="51">
        <v>138375.94999999995</v>
      </c>
      <c r="O16" s="51">
        <v>100400</v>
      </c>
      <c r="Q16" s="51">
        <v>138621</v>
      </c>
      <c r="R16" s="51">
        <v>153481</v>
      </c>
      <c r="S16" s="51">
        <v>121947</v>
      </c>
      <c r="T16" s="51">
        <v>52997.000000000007</v>
      </c>
      <c r="U16" s="51">
        <v>108500</v>
      </c>
      <c r="V16" s="51">
        <v>153927</v>
      </c>
      <c r="W16" s="51">
        <v>83122</v>
      </c>
      <c r="X16" s="51">
        <v>33118.400000000001</v>
      </c>
      <c r="Y16" s="51">
        <v>52283.000000000015</v>
      </c>
      <c r="Z16" s="51">
        <v>83496.999999999985</v>
      </c>
      <c r="AA16" s="51">
        <v>92161</v>
      </c>
      <c r="AB16" s="51">
        <v>83170</v>
      </c>
      <c r="AC16" s="51">
        <v>68691.049999999959</v>
      </c>
      <c r="AD16" s="51">
        <v>69684.89999999998</v>
      </c>
      <c r="AE16" s="51">
        <v>58004</v>
      </c>
      <c r="AF16" s="51">
        <v>133127.69000000009</v>
      </c>
      <c r="AG16" s="51">
        <v>54656</v>
      </c>
      <c r="AH16" s="51">
        <v>45744</v>
      </c>
      <c r="AI16" s="51">
        <v>11882</v>
      </c>
      <c r="AJ16" s="51">
        <v>186958</v>
      </c>
      <c r="AK16" s="51">
        <v>123610</v>
      </c>
      <c r="AL16" s="51">
        <f>SUM(AL10:AL14)</f>
        <v>82105</v>
      </c>
      <c r="AM16"/>
      <c r="AN16"/>
      <c r="AO16"/>
      <c r="AP16"/>
      <c r="AQ16"/>
    </row>
    <row r="17" spans="2:43">
      <c r="C17" s="29"/>
      <c r="D17" s="29"/>
      <c r="E17" s="29"/>
      <c r="F17" s="48"/>
      <c r="G17" s="48"/>
      <c r="H17" s="48"/>
      <c r="I17" s="48"/>
      <c r="J17" s="48"/>
      <c r="L17" s="48"/>
      <c r="M17" s="48"/>
      <c r="N17" s="48"/>
      <c r="O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M17"/>
      <c r="AN17"/>
      <c r="AO17"/>
      <c r="AP17"/>
      <c r="AQ17"/>
    </row>
    <row r="18" spans="2:43">
      <c r="B18" s="20" t="s">
        <v>91</v>
      </c>
      <c r="C18" s="29">
        <v>17003</v>
      </c>
      <c r="D18" s="29">
        <v>33543</v>
      </c>
      <c r="E18" s="29">
        <v>45988</v>
      </c>
      <c r="F18" s="48">
        <v>103552</v>
      </c>
      <c r="G18" s="48">
        <v>45880.165110000002</v>
      </c>
      <c r="H18" s="48">
        <v>45624</v>
      </c>
      <c r="I18" s="48">
        <v>41978.8</v>
      </c>
      <c r="J18" s="48">
        <v>91038</v>
      </c>
      <c r="L18" s="48">
        <v>22812</v>
      </c>
      <c r="M18" s="48">
        <v>31110</v>
      </c>
      <c r="N18" s="48">
        <v>15294.8</v>
      </c>
      <c r="O18" s="48">
        <v>51250</v>
      </c>
      <c r="Q18" s="48">
        <v>53116</v>
      </c>
      <c r="R18" s="48">
        <v>17250</v>
      </c>
      <c r="S18" s="48">
        <v>25985</v>
      </c>
      <c r="T18" s="48">
        <v>7201</v>
      </c>
      <c r="U18" s="48">
        <v>15857</v>
      </c>
      <c r="V18" s="48">
        <v>6955</v>
      </c>
      <c r="W18" s="48">
        <v>15972</v>
      </c>
      <c r="X18" s="48">
        <v>7096</v>
      </c>
      <c r="Y18" s="48">
        <v>6319</v>
      </c>
      <c r="Z18" s="48">
        <v>24791</v>
      </c>
      <c r="AA18" s="48">
        <v>8868</v>
      </c>
      <c r="AB18" s="48">
        <v>5646</v>
      </c>
      <c r="AC18" s="48">
        <v>6291.25</v>
      </c>
      <c r="AD18" s="48">
        <v>9003.5499999999993</v>
      </c>
      <c r="AE18" s="48">
        <v>18214</v>
      </c>
      <c r="AF18" s="48">
        <v>8470</v>
      </c>
      <c r="AG18" s="48">
        <v>10936</v>
      </c>
      <c r="AH18" s="48">
        <v>40314</v>
      </c>
      <c r="AI18" s="48">
        <v>8998</v>
      </c>
      <c r="AJ18" s="48">
        <v>30790</v>
      </c>
      <c r="AK18" s="48">
        <v>2072</v>
      </c>
      <c r="AL18" s="48">
        <v>12169</v>
      </c>
      <c r="AM18"/>
      <c r="AN18"/>
      <c r="AO18"/>
      <c r="AP18"/>
      <c r="AQ18"/>
    </row>
    <row r="19" spans="2:43">
      <c r="B19" s="20" t="s">
        <v>92</v>
      </c>
      <c r="C19" s="31">
        <v>-130520</v>
      </c>
      <c r="D19" s="31">
        <v>-198739</v>
      </c>
      <c r="E19" s="31">
        <v>-219906</v>
      </c>
      <c r="F19" s="49">
        <v>-261897</v>
      </c>
      <c r="G19" s="48">
        <v>-231214.40604999999</v>
      </c>
      <c r="H19" s="48">
        <v>-245796</v>
      </c>
      <c r="I19" s="48">
        <v>-268886.15000000002</v>
      </c>
      <c r="J19" s="48">
        <v>-275385</v>
      </c>
      <c r="L19" s="48">
        <v>-120161</v>
      </c>
      <c r="M19" s="48">
        <v>-124576</v>
      </c>
      <c r="N19" s="48">
        <v>-126302.15</v>
      </c>
      <c r="O19" s="48">
        <v>-129921</v>
      </c>
      <c r="Q19" s="48">
        <v>-50926</v>
      </c>
      <c r="R19" s="48">
        <v>-66602</v>
      </c>
      <c r="S19" s="48">
        <v>-66068</v>
      </c>
      <c r="T19" s="48">
        <v>-78301</v>
      </c>
      <c r="U19" s="48">
        <v>-51304</v>
      </c>
      <c r="V19" s="48">
        <v>-68857</v>
      </c>
      <c r="W19" s="48">
        <v>-54584</v>
      </c>
      <c r="X19" s="48">
        <v>-56469</v>
      </c>
      <c r="Y19" s="48">
        <v>-67447</v>
      </c>
      <c r="Z19" s="48">
        <v>-57129</v>
      </c>
      <c r="AA19" s="48">
        <v>-57181</v>
      </c>
      <c r="AB19" s="48">
        <v>-64039</v>
      </c>
      <c r="AC19" s="48">
        <v>-61436.76</v>
      </c>
      <c r="AD19" s="48">
        <v>-64865.39</v>
      </c>
      <c r="AE19" s="48">
        <v>-59297</v>
      </c>
      <c r="AF19" s="48">
        <v>-83287</v>
      </c>
      <c r="AG19" s="48">
        <v>-63156</v>
      </c>
      <c r="AH19" s="48">
        <v>-66765</v>
      </c>
      <c r="AI19" s="48">
        <v>-78286</v>
      </c>
      <c r="AJ19" s="48">
        <v>-67178</v>
      </c>
      <c r="AK19" s="48">
        <v>-87986</v>
      </c>
      <c r="AL19" s="48">
        <v>-86829</v>
      </c>
      <c r="AM19"/>
      <c r="AN19"/>
      <c r="AO19"/>
      <c r="AP19"/>
      <c r="AQ19"/>
    </row>
    <row r="20" spans="2:43">
      <c r="B20" s="20" t="s">
        <v>93</v>
      </c>
      <c r="C20" s="31">
        <v>2528</v>
      </c>
      <c r="D20" s="31">
        <v>5843</v>
      </c>
      <c r="E20" s="31">
        <v>-7728</v>
      </c>
      <c r="F20" s="49">
        <v>-1868</v>
      </c>
      <c r="G20" s="48">
        <v>-4386.5184100000006</v>
      </c>
      <c r="H20" s="48">
        <v>4643</v>
      </c>
      <c r="I20" s="48">
        <v>-1405.69</v>
      </c>
      <c r="J20" s="48">
        <v>-10313</v>
      </c>
      <c r="L20" s="48">
        <v>-17324</v>
      </c>
      <c r="M20" s="48">
        <v>11364</v>
      </c>
      <c r="N20" s="48">
        <v>913.31</v>
      </c>
      <c r="O20" s="48">
        <v>33040</v>
      </c>
      <c r="Q20" s="48">
        <v>-2282</v>
      </c>
      <c r="R20" s="48">
        <v>-2287</v>
      </c>
      <c r="S20" s="48">
        <v>-2</v>
      </c>
      <c r="T20" s="48">
        <v>2699</v>
      </c>
      <c r="U20" s="48">
        <v>-3296</v>
      </c>
      <c r="V20" s="48">
        <v>-14028</v>
      </c>
      <c r="W20" s="48">
        <v>5554</v>
      </c>
      <c r="X20" s="48">
        <v>7383</v>
      </c>
      <c r="Y20" s="48">
        <v>-36936</v>
      </c>
      <c r="Z20" s="48">
        <v>48300</v>
      </c>
      <c r="AA20" s="48">
        <v>-1963</v>
      </c>
      <c r="AB20" s="48">
        <v>-4758</v>
      </c>
      <c r="AC20" s="48">
        <v>1750</v>
      </c>
      <c r="AD20" s="48">
        <v>-836.69</v>
      </c>
      <c r="AE20" s="48">
        <v>555</v>
      </c>
      <c r="AF20" s="48">
        <v>-2874</v>
      </c>
      <c r="AG20" s="48">
        <v>3242</v>
      </c>
      <c r="AH20" s="48">
        <v>29798</v>
      </c>
      <c r="AI20" s="48">
        <v>-30308</v>
      </c>
      <c r="AJ20" s="48">
        <v>-13045</v>
      </c>
      <c r="AK20" s="48">
        <v>-12390</v>
      </c>
      <c r="AL20" s="48">
        <v>3971</v>
      </c>
      <c r="AM20"/>
      <c r="AN20"/>
      <c r="AO20"/>
      <c r="AP20"/>
      <c r="AQ20"/>
    </row>
    <row r="21" spans="2:43">
      <c r="B21" s="20" t="s">
        <v>94</v>
      </c>
      <c r="C21" s="31">
        <v>-54502</v>
      </c>
      <c r="D21" s="31">
        <v>-540452</v>
      </c>
      <c r="E21" s="31">
        <v>-13297</v>
      </c>
      <c r="F21" s="49">
        <v>-142728</v>
      </c>
      <c r="G21" s="48">
        <v>-32866.716890000011</v>
      </c>
      <c r="H21" s="48">
        <v>11190</v>
      </c>
      <c r="I21" s="48">
        <v>32507</v>
      </c>
      <c r="J21" s="48">
        <v>-103859</v>
      </c>
      <c r="L21" s="48">
        <v>28331</v>
      </c>
      <c r="M21" s="48">
        <v>18844</v>
      </c>
      <c r="N21" s="48">
        <v>34643.08</v>
      </c>
      <c r="O21" s="48">
        <v>-62177</v>
      </c>
      <c r="Q21" s="48">
        <v>-176126</v>
      </c>
      <c r="R21" s="48">
        <v>3001</v>
      </c>
      <c r="S21" s="48">
        <v>-19829</v>
      </c>
      <c r="T21" s="48">
        <v>50226</v>
      </c>
      <c r="U21" s="48">
        <v>-63652</v>
      </c>
      <c r="V21" s="48">
        <v>91983</v>
      </c>
      <c r="W21" s="48">
        <v>-57662</v>
      </c>
      <c r="X21" s="48">
        <v>-3536</v>
      </c>
      <c r="Y21" s="48">
        <v>74866</v>
      </c>
      <c r="Z21" s="48">
        <v>-56022</v>
      </c>
      <c r="AA21" s="48">
        <v>-29681</v>
      </c>
      <c r="AB21" s="48">
        <v>22027</v>
      </c>
      <c r="AC21" s="48">
        <v>12458.16</v>
      </c>
      <c r="AD21" s="48">
        <v>22184.92</v>
      </c>
      <c r="AE21" s="48">
        <v>-14115</v>
      </c>
      <c r="AF21" s="48">
        <v>11978.919999999998</v>
      </c>
      <c r="AG21" s="48">
        <v>-15454</v>
      </c>
      <c r="AH21" s="48">
        <v>-46723</v>
      </c>
      <c r="AI21" s="48">
        <v>13178</v>
      </c>
      <c r="AJ21" s="48">
        <v>-54860</v>
      </c>
      <c r="AK21" s="48">
        <v>40544</v>
      </c>
      <c r="AL21" s="48">
        <v>12565</v>
      </c>
      <c r="AM21"/>
      <c r="AN21"/>
      <c r="AO21"/>
      <c r="AP21"/>
      <c r="AQ21"/>
    </row>
    <row r="22" spans="2:43">
      <c r="C22" s="29"/>
      <c r="D22" s="29"/>
      <c r="E22" s="29"/>
      <c r="F22" s="48"/>
      <c r="G22" s="48"/>
      <c r="H22" s="48"/>
      <c r="I22" s="48"/>
      <c r="J22" s="48"/>
      <c r="L22" s="48"/>
      <c r="M22" s="48"/>
      <c r="N22" s="48"/>
      <c r="O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F22" s="48"/>
      <c r="AM22"/>
      <c r="AN22"/>
      <c r="AO22"/>
      <c r="AP22"/>
      <c r="AQ22"/>
    </row>
    <row r="23" spans="2:43">
      <c r="B23" s="36" t="s">
        <v>95</v>
      </c>
      <c r="C23" s="41">
        <v>-38850</v>
      </c>
      <c r="D23" s="41">
        <v>-382399</v>
      </c>
      <c r="E23" s="41">
        <v>155600</v>
      </c>
      <c r="F23" s="51">
        <v>164101</v>
      </c>
      <c r="G23" s="51">
        <v>156077.52376000001</v>
      </c>
      <c r="H23" s="51">
        <v>126772</v>
      </c>
      <c r="I23" s="51">
        <v>133701.60000000003</v>
      </c>
      <c r="J23" s="51">
        <f>+SUM(J16:J21)</f>
        <v>721</v>
      </c>
      <c r="L23" s="51">
        <v>176083.26664692318</v>
      </c>
      <c r="M23" s="51">
        <v>72522</v>
      </c>
      <c r="N23" s="51">
        <v>62924.989999999932</v>
      </c>
      <c r="O23" s="51">
        <v>-7408</v>
      </c>
      <c r="Q23" s="51">
        <v>-37597</v>
      </c>
      <c r="R23" s="51">
        <v>104843</v>
      </c>
      <c r="S23" s="51">
        <v>62033</v>
      </c>
      <c r="T23" s="51">
        <v>34822.000000000007</v>
      </c>
      <c r="U23" s="51">
        <v>6105</v>
      </c>
      <c r="V23" s="51">
        <v>169980</v>
      </c>
      <c r="W23" s="51">
        <v>-7598</v>
      </c>
      <c r="X23" s="51">
        <v>-12407.599999999999</v>
      </c>
      <c r="Y23" s="51">
        <v>29085.000000000015</v>
      </c>
      <c r="Z23" s="51">
        <v>43436.999999999985</v>
      </c>
      <c r="AA23" s="51">
        <v>12204</v>
      </c>
      <c r="AB23" s="51">
        <v>42046</v>
      </c>
      <c r="AC23" s="51">
        <v>27753.699999999953</v>
      </c>
      <c r="AD23" s="51">
        <v>35171.289999999979</v>
      </c>
      <c r="AE23" s="51">
        <v>3361</v>
      </c>
      <c r="AF23" s="51">
        <v>67415.610000000088</v>
      </c>
      <c r="AG23" s="51">
        <v>-9776</v>
      </c>
      <c r="AH23" s="51">
        <v>2368</v>
      </c>
      <c r="AI23" s="51">
        <v>-74536</v>
      </c>
      <c r="AJ23" s="51">
        <v>82665</v>
      </c>
      <c r="AK23" s="51">
        <v>65850</v>
      </c>
      <c r="AL23" s="51">
        <f>SUM(AL16:AL21)</f>
        <v>23981</v>
      </c>
      <c r="AM23"/>
      <c r="AN23"/>
      <c r="AO23"/>
      <c r="AP23"/>
      <c r="AQ23"/>
    </row>
    <row r="24" spans="2:43">
      <c r="C24" s="29"/>
      <c r="D24" s="29"/>
      <c r="E24" s="29"/>
      <c r="F24" s="48"/>
      <c r="G24" s="48"/>
      <c r="H24" s="48"/>
      <c r="I24" s="48"/>
      <c r="J24" s="48"/>
      <c r="L24" s="48"/>
      <c r="M24" s="48"/>
      <c r="N24" s="48"/>
      <c r="O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/>
      <c r="AN24"/>
      <c r="AO24"/>
      <c r="AP24"/>
      <c r="AQ24"/>
    </row>
    <row r="25" spans="2:43">
      <c r="B25" s="20" t="s">
        <v>96</v>
      </c>
      <c r="C25" s="31">
        <v>-10878</v>
      </c>
      <c r="D25" s="31">
        <v>-1717</v>
      </c>
      <c r="E25" s="31">
        <v>-3943</v>
      </c>
      <c r="F25" s="49">
        <v>-33732</v>
      </c>
      <c r="G25" s="48">
        <v>-2770.7336499999983</v>
      </c>
      <c r="H25" s="48">
        <v>-9189</v>
      </c>
      <c r="I25" s="48">
        <v>-23411</v>
      </c>
      <c r="J25" s="48">
        <v>-12819</v>
      </c>
      <c r="L25" s="48">
        <v>-11782</v>
      </c>
      <c r="M25" s="48">
        <v>-1941</v>
      </c>
      <c r="N25" s="48">
        <v>-797.2600000000001</v>
      </c>
      <c r="O25" s="48">
        <v>-6064</v>
      </c>
      <c r="Q25" s="49">
        <v>-12165</v>
      </c>
      <c r="R25" s="49">
        <v>-3719</v>
      </c>
      <c r="S25" s="49">
        <v>-11962</v>
      </c>
      <c r="T25" s="49">
        <v>-5886</v>
      </c>
      <c r="U25" s="49">
        <v>-4872</v>
      </c>
      <c r="V25" s="49">
        <v>-6910</v>
      </c>
      <c r="W25" s="49">
        <v>-24</v>
      </c>
      <c r="X25" s="49">
        <v>9035</v>
      </c>
      <c r="Y25" s="49">
        <v>-50</v>
      </c>
      <c r="Z25" s="49">
        <v>-1891</v>
      </c>
      <c r="AA25" s="49">
        <v>-815</v>
      </c>
      <c r="AB25" s="49">
        <v>-6433</v>
      </c>
      <c r="AC25" s="49">
        <v>-1094.1500000000001</v>
      </c>
      <c r="AD25" s="49">
        <v>296.89</v>
      </c>
      <c r="AE25" s="49">
        <v>-2794</v>
      </c>
      <c r="AF25" s="49">
        <v>-19819.739999999998</v>
      </c>
      <c r="AG25" s="49">
        <v>-2910</v>
      </c>
      <c r="AH25" s="49">
        <v>-3154</v>
      </c>
      <c r="AI25" s="49">
        <v>-1625</v>
      </c>
      <c r="AJ25" s="49">
        <v>-5130</v>
      </c>
      <c r="AK25" s="49">
        <v>-1648</v>
      </c>
      <c r="AL25" s="49">
        <v>-7695</v>
      </c>
      <c r="AM25"/>
      <c r="AN25"/>
      <c r="AO25"/>
      <c r="AP25"/>
      <c r="AQ25"/>
    </row>
    <row r="26" spans="2:43">
      <c r="B26" s="20" t="s">
        <v>97</v>
      </c>
      <c r="C26" s="31">
        <v>6014</v>
      </c>
      <c r="D26" s="31">
        <v>25062</v>
      </c>
      <c r="E26" s="31">
        <v>134275</v>
      </c>
      <c r="F26" s="49">
        <v>28542</v>
      </c>
      <c r="G26" s="48">
        <v>19495.345000000001</v>
      </c>
      <c r="H26" s="48">
        <v>-46773</v>
      </c>
      <c r="I26" s="48">
        <v>-43512</v>
      </c>
      <c r="J26" s="48">
        <v>56893</v>
      </c>
      <c r="L26" s="48">
        <v>-52583</v>
      </c>
      <c r="M26" s="48">
        <v>-21248</v>
      </c>
      <c r="N26" s="48">
        <v>-32690.489999999998</v>
      </c>
      <c r="O26" s="48">
        <v>-4099</v>
      </c>
      <c r="Q26" s="49">
        <v>12927</v>
      </c>
      <c r="R26" s="49">
        <v>-14620</v>
      </c>
      <c r="S26" s="49">
        <v>-12977</v>
      </c>
      <c r="T26" s="49">
        <v>43212</v>
      </c>
      <c r="U26" s="49">
        <v>-20394</v>
      </c>
      <c r="V26" s="49">
        <v>-32189</v>
      </c>
      <c r="W26" s="49">
        <v>-26835</v>
      </c>
      <c r="X26" s="49">
        <v>98913</v>
      </c>
      <c r="Y26" s="49">
        <v>-12898</v>
      </c>
      <c r="Z26" s="49">
        <v>-8350</v>
      </c>
      <c r="AA26" s="49">
        <v>-1237</v>
      </c>
      <c r="AB26" s="49">
        <v>-24288</v>
      </c>
      <c r="AC26" s="49">
        <v>-15854.88</v>
      </c>
      <c r="AD26" s="49">
        <v>-16835.61</v>
      </c>
      <c r="AE26" s="49">
        <v>1186</v>
      </c>
      <c r="AF26" s="49">
        <v>-12007.510000000002</v>
      </c>
      <c r="AG26" s="49">
        <v>-12077</v>
      </c>
      <c r="AH26" s="49">
        <v>7978</v>
      </c>
      <c r="AI26" s="49">
        <v>7312</v>
      </c>
      <c r="AJ26" s="49">
        <v>53680</v>
      </c>
      <c r="AK26" s="49">
        <v>-4133</v>
      </c>
      <c r="AL26" s="49">
        <v>3796</v>
      </c>
      <c r="AM26"/>
      <c r="AN26"/>
      <c r="AO26"/>
      <c r="AP26"/>
      <c r="AQ26"/>
    </row>
    <row r="27" spans="2:43">
      <c r="C27" s="29"/>
      <c r="D27" s="29"/>
      <c r="E27" s="29"/>
      <c r="F27" s="48"/>
      <c r="G27" s="48"/>
      <c r="H27" s="48"/>
      <c r="I27" s="48"/>
      <c r="J27" s="48"/>
      <c r="L27" s="48"/>
      <c r="M27" s="48"/>
      <c r="N27" s="48"/>
      <c r="O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/>
      <c r="AN27"/>
      <c r="AO27"/>
      <c r="AP27"/>
      <c r="AQ27"/>
    </row>
    <row r="28" spans="2:43">
      <c r="B28" s="36" t="s">
        <v>98</v>
      </c>
      <c r="C28" s="41">
        <v>-43714</v>
      </c>
      <c r="D28" s="41">
        <v>-359054</v>
      </c>
      <c r="E28" s="41">
        <v>285932</v>
      </c>
      <c r="F28" s="51">
        <v>158911</v>
      </c>
      <c r="G28" s="51">
        <v>172802</v>
      </c>
      <c r="H28" s="51">
        <v>70810</v>
      </c>
      <c r="I28" s="51">
        <v>66778.60000000002</v>
      </c>
      <c r="J28" s="51">
        <f>+SUM(J23:J26)</f>
        <v>44795</v>
      </c>
      <c r="L28" s="51">
        <v>111718.87799692318</v>
      </c>
      <c r="M28" s="51">
        <v>49333</v>
      </c>
      <c r="N28" s="51">
        <v>29437.239999999932</v>
      </c>
      <c r="O28" s="51">
        <v>-17571</v>
      </c>
      <c r="Q28" s="51">
        <v>-36835</v>
      </c>
      <c r="R28" s="51">
        <v>86504</v>
      </c>
      <c r="S28" s="51">
        <v>37094</v>
      </c>
      <c r="T28" s="51">
        <v>72148</v>
      </c>
      <c r="U28" s="51">
        <v>-19161</v>
      </c>
      <c r="V28" s="51">
        <v>130881</v>
      </c>
      <c r="W28" s="51">
        <v>-34457</v>
      </c>
      <c r="X28" s="51">
        <v>95540.4</v>
      </c>
      <c r="Y28" s="51">
        <v>16137.000000000015</v>
      </c>
      <c r="Z28" s="51">
        <v>33195.999999999985</v>
      </c>
      <c r="AA28" s="51">
        <v>10152</v>
      </c>
      <c r="AB28" s="51">
        <v>11325</v>
      </c>
      <c r="AC28" s="51">
        <v>10804.669999999955</v>
      </c>
      <c r="AD28" s="51">
        <v>18632.569999999978</v>
      </c>
      <c r="AE28" s="51">
        <v>1753</v>
      </c>
      <c r="AF28" s="51">
        <v>35588.360000000088</v>
      </c>
      <c r="AG28" s="51">
        <v>-24763</v>
      </c>
      <c r="AH28" s="51">
        <v>7192</v>
      </c>
      <c r="AI28" s="51">
        <v>-68849</v>
      </c>
      <c r="AJ28" s="51">
        <v>131215</v>
      </c>
      <c r="AK28" s="51">
        <v>60069</v>
      </c>
      <c r="AL28" s="51">
        <f>SUM(AL23:AL26)</f>
        <v>20082</v>
      </c>
      <c r="AM28"/>
      <c r="AN28"/>
      <c r="AO28"/>
      <c r="AP28"/>
      <c r="AQ28"/>
    </row>
    <row r="29" spans="2:43">
      <c r="C29" s="29"/>
      <c r="D29" s="29"/>
      <c r="E29" s="29"/>
      <c r="F29" s="29"/>
      <c r="G29" s="29"/>
      <c r="H29" s="29"/>
      <c r="I29" s="29"/>
      <c r="J29" s="29"/>
      <c r="L29" s="29"/>
      <c r="M29" s="29"/>
      <c r="N29" s="29"/>
      <c r="O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/>
      <c r="AN29"/>
      <c r="AO29"/>
      <c r="AP29"/>
      <c r="AQ29"/>
    </row>
    <row r="30" spans="2:43">
      <c r="C30" s="31"/>
      <c r="D30" s="31"/>
      <c r="E30" s="31"/>
      <c r="F30" s="31"/>
      <c r="G30" s="31"/>
      <c r="H30" s="31"/>
      <c r="I30" s="31"/>
      <c r="J30" s="31"/>
      <c r="L30" s="31"/>
      <c r="M30" s="31"/>
      <c r="N30" s="31"/>
      <c r="O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/>
      <c r="AN30"/>
      <c r="AO30"/>
      <c r="AP30"/>
      <c r="AQ30"/>
    </row>
    <row r="31" spans="2:43">
      <c r="C31" s="31"/>
      <c r="D31" s="31"/>
      <c r="E31" s="31"/>
      <c r="F31" s="31"/>
      <c r="G31" s="31"/>
      <c r="H31" s="31"/>
      <c r="I31" s="31"/>
      <c r="J31" s="31"/>
      <c r="L31" s="31"/>
      <c r="M31" s="31"/>
      <c r="N31" s="31"/>
      <c r="O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/>
      <c r="AN31"/>
      <c r="AO31"/>
      <c r="AP31"/>
      <c r="AQ31"/>
    </row>
    <row r="32" spans="2:43" ht="23">
      <c r="B32" s="39" t="s">
        <v>63</v>
      </c>
      <c r="C32" s="45" t="s">
        <v>64</v>
      </c>
      <c r="D32" s="45" t="s">
        <v>64</v>
      </c>
      <c r="E32" s="45" t="s">
        <v>65</v>
      </c>
      <c r="F32" s="45" t="s">
        <v>65</v>
      </c>
      <c r="G32" s="45" t="s">
        <v>65</v>
      </c>
      <c r="H32" s="45" t="s">
        <v>65</v>
      </c>
      <c r="I32" s="45" t="s">
        <v>65</v>
      </c>
      <c r="J32" s="45" t="s">
        <v>65</v>
      </c>
      <c r="L32" s="45" t="s">
        <v>65</v>
      </c>
      <c r="M32" s="45" t="s">
        <v>65</v>
      </c>
      <c r="N32" s="45" t="s">
        <v>65</v>
      </c>
      <c r="O32" s="45" t="s">
        <v>65</v>
      </c>
      <c r="Q32" s="45" t="s">
        <v>65</v>
      </c>
      <c r="R32" s="45" t="s">
        <v>65</v>
      </c>
      <c r="S32" s="45" t="s">
        <v>65</v>
      </c>
      <c r="T32" s="45" t="s">
        <v>65</v>
      </c>
      <c r="U32" s="45" t="s">
        <v>65</v>
      </c>
      <c r="V32" s="45" t="s">
        <v>65</v>
      </c>
      <c r="W32" s="45" t="s">
        <v>65</v>
      </c>
      <c r="X32" s="45" t="s">
        <v>65</v>
      </c>
      <c r="Y32" s="45" t="s">
        <v>65</v>
      </c>
      <c r="Z32" s="45" t="s">
        <v>65</v>
      </c>
      <c r="AA32" s="45" t="s">
        <v>65</v>
      </c>
      <c r="AB32" s="45" t="s">
        <v>65</v>
      </c>
      <c r="AC32" s="45" t="s">
        <v>65</v>
      </c>
      <c r="AD32" s="45" t="s">
        <v>65</v>
      </c>
      <c r="AE32" s="45" t="s">
        <v>65</v>
      </c>
      <c r="AF32" s="45" t="s">
        <v>65</v>
      </c>
      <c r="AG32" s="45" t="s">
        <v>65</v>
      </c>
      <c r="AH32" s="45" t="s">
        <v>65</v>
      </c>
      <c r="AI32" s="45" t="s">
        <v>65</v>
      </c>
      <c r="AJ32" s="45" t="s">
        <v>65</v>
      </c>
      <c r="AK32" s="45" t="s">
        <v>65</v>
      </c>
      <c r="AL32" s="45"/>
      <c r="AM32"/>
      <c r="AN32"/>
      <c r="AO32"/>
      <c r="AP32"/>
      <c r="AQ32"/>
    </row>
    <row r="33" spans="2:45">
      <c r="C33" s="24"/>
      <c r="D33" s="24"/>
      <c r="E33" s="24"/>
      <c r="F33" s="44"/>
      <c r="G33" s="44"/>
      <c r="H33" s="44"/>
      <c r="I33" s="44"/>
      <c r="J33" s="44"/>
      <c r="L33" s="44"/>
      <c r="M33" s="44"/>
      <c r="N33" s="44"/>
      <c r="O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/>
      <c r="AN33"/>
      <c r="AO33"/>
      <c r="AP33"/>
      <c r="AQ33"/>
    </row>
    <row r="34" spans="2:45">
      <c r="B34" s="20" t="s">
        <v>84</v>
      </c>
      <c r="C34" s="48">
        <v>178395</v>
      </c>
      <c r="D34" s="48">
        <v>232093.5</v>
      </c>
      <c r="E34" s="48">
        <v>280066</v>
      </c>
      <c r="F34" s="48">
        <v>253584</v>
      </c>
      <c r="G34" s="48">
        <v>260287.73906923068</v>
      </c>
      <c r="H34" s="48">
        <v>354172.95619076927</v>
      </c>
      <c r="I34" s="48">
        <v>385989.93000000005</v>
      </c>
      <c r="J34" s="48">
        <v>364517.6</v>
      </c>
      <c r="L34" s="48">
        <v>118478.14361846153</v>
      </c>
      <c r="M34" s="48">
        <v>172668.63571</v>
      </c>
      <c r="N34" s="48">
        <v>186121.93</v>
      </c>
      <c r="O34" s="48">
        <v>196730</v>
      </c>
      <c r="Q34" s="48">
        <v>71068</v>
      </c>
      <c r="R34" s="48">
        <v>63141</v>
      </c>
      <c r="S34" s="48">
        <v>60934</v>
      </c>
      <c r="T34" s="48">
        <v>58441</v>
      </c>
      <c r="U34" s="48">
        <v>56903</v>
      </c>
      <c r="V34" s="48">
        <v>61575</v>
      </c>
      <c r="W34" s="48">
        <v>70500</v>
      </c>
      <c r="X34" s="48">
        <v>71309.896433543239</v>
      </c>
      <c r="Y34" s="48">
        <v>83484.855709230746</v>
      </c>
      <c r="Z34" s="48">
        <v>89183.780000769257</v>
      </c>
      <c r="AA34" s="48">
        <v>87739.320480769267</v>
      </c>
      <c r="AB34" s="48">
        <v>93765</v>
      </c>
      <c r="AC34" s="48">
        <v>92488.02</v>
      </c>
      <c r="AD34" s="48">
        <v>93633.91</v>
      </c>
      <c r="AE34" s="48">
        <v>98114</v>
      </c>
      <c r="AF34" s="48">
        <v>101754</v>
      </c>
      <c r="AG34" s="48">
        <v>100195</v>
      </c>
      <c r="AH34" s="48">
        <v>96535</v>
      </c>
      <c r="AI34" s="48">
        <v>77006</v>
      </c>
      <c r="AJ34" s="48">
        <v>90781.6</v>
      </c>
      <c r="AK34" s="48">
        <v>96690</v>
      </c>
      <c r="AL34" s="48">
        <v>89365</v>
      </c>
      <c r="AM34"/>
      <c r="AN34"/>
      <c r="AO34"/>
      <c r="AP34"/>
      <c r="AQ34"/>
    </row>
    <row r="35" spans="2:45">
      <c r="B35" s="20" t="s">
        <v>85</v>
      </c>
      <c r="C35" s="48">
        <v>-129790</v>
      </c>
      <c r="D35" s="48">
        <v>-145969.5</v>
      </c>
      <c r="E35" s="48">
        <v>-139210</v>
      </c>
      <c r="F35" s="48">
        <v>-128721</v>
      </c>
      <c r="G35" s="48">
        <v>-156639.57301160853</v>
      </c>
      <c r="H35" s="48">
        <v>-267303.13041029504</v>
      </c>
      <c r="I35" s="48">
        <v>-300315</v>
      </c>
      <c r="J35" s="48">
        <v>-265178.40000000002</v>
      </c>
      <c r="L35" s="48">
        <v>-60649.241290999991</v>
      </c>
      <c r="M35" s="48">
        <v>-129100.377031538</v>
      </c>
      <c r="N35" s="48">
        <v>-147452.47999999998</v>
      </c>
      <c r="O35" s="48">
        <v>-163070</v>
      </c>
      <c r="Q35" s="48">
        <v>-34504</v>
      </c>
      <c r="R35" s="48">
        <v>-30400</v>
      </c>
      <c r="S35" s="48">
        <v>-33340</v>
      </c>
      <c r="T35" s="48">
        <v>-30477</v>
      </c>
      <c r="U35" s="48">
        <v>-31127</v>
      </c>
      <c r="V35" s="48">
        <v>-29522.241290999998</v>
      </c>
      <c r="W35" s="48">
        <v>-47731</v>
      </c>
      <c r="X35" s="48">
        <v>-48259.383801212956</v>
      </c>
      <c r="Y35" s="48">
        <v>-62890.227031538459</v>
      </c>
      <c r="Z35" s="48">
        <v>-66210.149999999994</v>
      </c>
      <c r="AA35" s="48">
        <v>-66303.103019999893</v>
      </c>
      <c r="AB35" s="48">
        <v>-72317.139827987441</v>
      </c>
      <c r="AC35" s="48">
        <v>-73866.41</v>
      </c>
      <c r="AD35" s="48">
        <v>-73586.17</v>
      </c>
      <c r="AE35" s="48">
        <v>-77473</v>
      </c>
      <c r="AF35" s="48">
        <v>-75389.520000000019</v>
      </c>
      <c r="AG35" s="48">
        <v>-82115</v>
      </c>
      <c r="AH35" s="48">
        <v>-80955</v>
      </c>
      <c r="AI35" s="48">
        <v>-64351</v>
      </c>
      <c r="AJ35" s="48">
        <v>-37757.4</v>
      </c>
      <c r="AK35" s="48">
        <v>-69804</v>
      </c>
      <c r="AL35" s="48">
        <v>-69627</v>
      </c>
      <c r="AM35"/>
      <c r="AN35"/>
      <c r="AO35"/>
      <c r="AP35"/>
      <c r="AQ35"/>
    </row>
    <row r="36" spans="2:45">
      <c r="C36" s="48"/>
      <c r="D36" s="48"/>
      <c r="E36" s="48"/>
      <c r="F36" s="48"/>
      <c r="G36" s="48"/>
      <c r="H36" s="48"/>
      <c r="I36" s="48"/>
      <c r="J36" s="48"/>
      <c r="L36" s="48"/>
      <c r="M36" s="48"/>
      <c r="N36" s="48"/>
      <c r="O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/>
      <c r="AN36"/>
      <c r="AO36"/>
      <c r="AP36"/>
      <c r="AQ36"/>
    </row>
    <row r="37" spans="2:45">
      <c r="B37" s="60" t="s">
        <v>86</v>
      </c>
      <c r="C37" s="61">
        <v>48605</v>
      </c>
      <c r="D37" s="61">
        <v>86124</v>
      </c>
      <c r="E37" s="61">
        <v>140856</v>
      </c>
      <c r="F37" s="61">
        <v>124863</v>
      </c>
      <c r="G37" s="61">
        <f>G34+G35</f>
        <v>103648.16605762215</v>
      </c>
      <c r="H37" s="61">
        <v>86869.825780474232</v>
      </c>
      <c r="I37" s="61">
        <v>85675.93</v>
      </c>
      <c r="J37" s="61">
        <f>+SUM(J34:J35)+1</f>
        <v>99340.199999999953</v>
      </c>
      <c r="L37" s="61">
        <v>57829</v>
      </c>
      <c r="M37" s="61">
        <v>43568.258678462007</v>
      </c>
      <c r="N37" s="61">
        <v>38670.450000000012</v>
      </c>
      <c r="O37" s="61">
        <v>33660</v>
      </c>
      <c r="Q37" s="61">
        <v>36564</v>
      </c>
      <c r="R37" s="61">
        <v>32741</v>
      </c>
      <c r="S37" s="61">
        <v>27594</v>
      </c>
      <c r="T37" s="61">
        <v>27964</v>
      </c>
      <c r="U37" s="61">
        <v>25776</v>
      </c>
      <c r="V37" s="61">
        <v>32053</v>
      </c>
      <c r="W37" s="61">
        <v>22769</v>
      </c>
      <c r="X37" s="61">
        <v>23050.512632330283</v>
      </c>
      <c r="Y37" s="61">
        <v>20594.628677692286</v>
      </c>
      <c r="Z37" s="61">
        <v>22973.630000769263</v>
      </c>
      <c r="AA37" s="61">
        <v>21436.217460769374</v>
      </c>
      <c r="AB37" s="61">
        <v>21447.860172012559</v>
      </c>
      <c r="AC37" s="61">
        <v>18621.61</v>
      </c>
      <c r="AD37" s="61">
        <v>20047.740000000005</v>
      </c>
      <c r="AE37" s="61">
        <v>20641</v>
      </c>
      <c r="AF37" s="61">
        <v>26364.479999999981</v>
      </c>
      <c r="AG37" s="61">
        <v>18080</v>
      </c>
      <c r="AH37" s="61">
        <v>15580</v>
      </c>
      <c r="AI37" s="61">
        <v>12656</v>
      </c>
      <c r="AJ37" s="61">
        <v>53024.200000000004</v>
      </c>
      <c r="AK37" s="61">
        <v>26886</v>
      </c>
      <c r="AL37" s="61">
        <f>SUM(AL34:AL35)</f>
        <v>19738</v>
      </c>
      <c r="AM37"/>
      <c r="AN37"/>
      <c r="AO37"/>
      <c r="AP37"/>
      <c r="AQ37"/>
    </row>
    <row r="38" spans="2:45">
      <c r="C38" s="48"/>
      <c r="D38" s="48"/>
      <c r="E38" s="48"/>
      <c r="F38" s="48"/>
      <c r="G38" s="48"/>
      <c r="H38" s="48"/>
      <c r="I38" s="48"/>
      <c r="J38" s="48"/>
      <c r="L38" s="48"/>
      <c r="M38" s="48"/>
      <c r="N38" s="48"/>
      <c r="O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/>
      <c r="AN38"/>
      <c r="AO38"/>
      <c r="AP38"/>
      <c r="AQ38"/>
      <c r="AS38" s="24"/>
    </row>
    <row r="39" spans="2:45">
      <c r="B39" s="20" t="s">
        <v>87</v>
      </c>
      <c r="C39" s="48">
        <v>-21384.400000000001</v>
      </c>
      <c r="D39" s="48">
        <v>-22317</v>
      </c>
      <c r="E39" s="48">
        <v>-26534</v>
      </c>
      <c r="F39" s="48">
        <v>-25589</v>
      </c>
      <c r="G39" s="48">
        <v>-31753.770145775958</v>
      </c>
      <c r="H39" s="48">
        <v>-29943.317652307673</v>
      </c>
      <c r="I39" s="48">
        <v>-31113.1</v>
      </c>
      <c r="J39" s="48">
        <v>-32588</v>
      </c>
      <c r="L39" s="48">
        <v>-13023</v>
      </c>
      <c r="M39" s="48">
        <v>-14966.994769999999</v>
      </c>
      <c r="N39" s="48">
        <v>-15094.099999999999</v>
      </c>
      <c r="O39" s="48">
        <v>-16962</v>
      </c>
      <c r="Q39" s="48">
        <v>-5971</v>
      </c>
      <c r="R39" s="48">
        <v>-5438</v>
      </c>
      <c r="S39" s="48">
        <v>-6317</v>
      </c>
      <c r="T39" s="48">
        <v>-7863</v>
      </c>
      <c r="U39" s="48">
        <v>-6952</v>
      </c>
      <c r="V39" s="48">
        <v>-6071</v>
      </c>
      <c r="W39" s="48">
        <v>-8121</v>
      </c>
      <c r="X39" s="48">
        <v>-10609.931377684443</v>
      </c>
      <c r="Y39" s="48">
        <v>-8723.8047700000207</v>
      </c>
      <c r="Z39" s="48">
        <v>-6243.19</v>
      </c>
      <c r="AA39" s="48">
        <v>-6398.8395923076396</v>
      </c>
      <c r="AB39" s="48">
        <v>-8160</v>
      </c>
      <c r="AC39" s="48">
        <v>-7395.69</v>
      </c>
      <c r="AD39" s="48">
        <v>-7698.11</v>
      </c>
      <c r="AE39" s="48">
        <v>-8650</v>
      </c>
      <c r="AF39" s="48">
        <v>-7369</v>
      </c>
      <c r="AG39" s="48">
        <v>-8719</v>
      </c>
      <c r="AH39" s="48">
        <v>-8243</v>
      </c>
      <c r="AI39" s="48">
        <v>-7705</v>
      </c>
      <c r="AJ39" s="48">
        <v>-7920</v>
      </c>
      <c r="AK39" s="48">
        <v>-6920.4</v>
      </c>
      <c r="AL39" s="48">
        <v>-10067</v>
      </c>
      <c r="AM39"/>
      <c r="AN39"/>
      <c r="AO39"/>
      <c r="AP39"/>
      <c r="AQ39"/>
      <c r="AS39" s="24"/>
    </row>
    <row r="40" spans="2:45">
      <c r="B40" s="20" t="s">
        <v>88</v>
      </c>
      <c r="C40" s="48" t="s">
        <v>45</v>
      </c>
      <c r="D40" s="48" t="s">
        <v>45</v>
      </c>
      <c r="E40" s="48">
        <v>-21737</v>
      </c>
      <c r="F40" s="48">
        <v>13208</v>
      </c>
      <c r="G40" s="48">
        <v>-3807</v>
      </c>
      <c r="H40" s="48">
        <v>726.10293811414954</v>
      </c>
      <c r="I40" s="48">
        <v>7015</v>
      </c>
      <c r="J40" s="48">
        <v>-13882</v>
      </c>
      <c r="L40" s="48">
        <v>0</v>
      </c>
      <c r="M40" s="48">
        <v>0</v>
      </c>
      <c r="N40" s="48">
        <v>0</v>
      </c>
      <c r="O40" s="48">
        <v>0</v>
      </c>
      <c r="Q40" s="48">
        <v>0</v>
      </c>
      <c r="R40" s="48">
        <v>0</v>
      </c>
      <c r="S40" s="48">
        <v>0</v>
      </c>
      <c r="T40" s="48">
        <v>-3490</v>
      </c>
      <c r="U40" s="48">
        <v>0</v>
      </c>
      <c r="V40" s="48">
        <v>0</v>
      </c>
      <c r="W40" s="48">
        <v>0</v>
      </c>
      <c r="X40" s="48">
        <v>-3807</v>
      </c>
      <c r="Y40" s="48">
        <v>0</v>
      </c>
      <c r="Z40" s="48">
        <v>0</v>
      </c>
      <c r="AA40" s="48">
        <v>0</v>
      </c>
      <c r="AB40" s="48">
        <v>726.10293811414954</v>
      </c>
      <c r="AC40" s="48">
        <v>0</v>
      </c>
      <c r="AD40" s="48">
        <v>0</v>
      </c>
      <c r="AE40" s="48">
        <v>0</v>
      </c>
      <c r="AF40" s="48">
        <v>7015</v>
      </c>
      <c r="AG40" s="48">
        <v>0</v>
      </c>
      <c r="AH40" s="48">
        <v>0</v>
      </c>
      <c r="AI40" s="48">
        <v>0</v>
      </c>
      <c r="AJ40" s="48">
        <v>-13881</v>
      </c>
      <c r="AK40" s="48">
        <v>0</v>
      </c>
      <c r="AL40" s="48">
        <v>0</v>
      </c>
      <c r="AM40"/>
      <c r="AN40"/>
      <c r="AO40"/>
      <c r="AP40"/>
      <c r="AQ40"/>
      <c r="AS40" s="24"/>
    </row>
    <row r="41" spans="2:45">
      <c r="B41" s="20" t="s">
        <v>89</v>
      </c>
      <c r="C41" s="48">
        <v>2732.5</v>
      </c>
      <c r="D41" s="48">
        <v>1806</v>
      </c>
      <c r="E41" s="48">
        <v>-4478</v>
      </c>
      <c r="F41" s="48">
        <v>-23445</v>
      </c>
      <c r="G41" s="48">
        <v>3791.3079699999998</v>
      </c>
      <c r="H41" s="48">
        <v>1967.3272600000005</v>
      </c>
      <c r="I41" s="48">
        <v>7498.15</v>
      </c>
      <c r="J41" s="48">
        <v>2911</v>
      </c>
      <c r="L41" s="48">
        <v>4240.2832500000004</v>
      </c>
      <c r="M41" s="48">
        <v>583.07923000000005</v>
      </c>
      <c r="N41" s="48">
        <v>3596.1499999999996</v>
      </c>
      <c r="O41" s="48">
        <v>2011</v>
      </c>
      <c r="Q41" s="48">
        <v>-520</v>
      </c>
      <c r="R41" s="48">
        <v>-904</v>
      </c>
      <c r="S41" s="48">
        <v>390</v>
      </c>
      <c r="T41" s="48">
        <v>-5713</v>
      </c>
      <c r="U41" s="48">
        <v>614</v>
      </c>
      <c r="V41" s="48">
        <v>3626.28325</v>
      </c>
      <c r="W41" s="48">
        <v>620</v>
      </c>
      <c r="X41" s="48">
        <v>-1068.5042149170113</v>
      </c>
      <c r="Y41" s="48">
        <v>-352.06923000000006</v>
      </c>
      <c r="Z41" s="48">
        <v>-232.01</v>
      </c>
      <c r="AA41" s="48">
        <v>787.01636999999982</v>
      </c>
      <c r="AB41" s="48">
        <v>1762.7529600000007</v>
      </c>
      <c r="AC41" s="48">
        <v>1355.28</v>
      </c>
      <c r="AD41" s="48">
        <v>2238.9699999999998</v>
      </c>
      <c r="AE41" s="48">
        <v>81</v>
      </c>
      <c r="AF41" s="48">
        <v>3821</v>
      </c>
      <c r="AG41" s="48">
        <v>1714</v>
      </c>
      <c r="AH41" s="48">
        <v>297</v>
      </c>
      <c r="AI41" s="48">
        <v>-4419</v>
      </c>
      <c r="AJ41" s="48">
        <v>5320</v>
      </c>
      <c r="AK41" s="48">
        <v>2351.6</v>
      </c>
      <c r="AL41" s="48">
        <v>4864</v>
      </c>
      <c r="AM41"/>
      <c r="AN41"/>
      <c r="AO41"/>
      <c r="AP41"/>
      <c r="AQ41"/>
      <c r="AS41" s="24"/>
    </row>
    <row r="42" spans="2:45">
      <c r="C42" s="48"/>
      <c r="D42" s="48"/>
      <c r="E42" s="48"/>
      <c r="F42" s="48"/>
      <c r="G42" s="48"/>
      <c r="H42" s="48"/>
      <c r="I42" s="48"/>
      <c r="J42" s="48"/>
      <c r="L42" s="48">
        <v>0</v>
      </c>
      <c r="M42" s="48"/>
      <c r="N42" s="48"/>
      <c r="O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/>
      <c r="AN42"/>
      <c r="AO42"/>
      <c r="AP42"/>
      <c r="AQ42"/>
      <c r="AS42" s="24"/>
    </row>
    <row r="43" spans="2:45">
      <c r="B43" s="60" t="s">
        <v>90</v>
      </c>
      <c r="C43" s="61">
        <v>29953.1</v>
      </c>
      <c r="D43" s="61">
        <v>65613</v>
      </c>
      <c r="E43" s="61">
        <v>88107</v>
      </c>
      <c r="F43" s="61">
        <v>89037</v>
      </c>
      <c r="G43" s="61">
        <v>71878</v>
      </c>
      <c r="H43" s="61">
        <v>59616.938326280724</v>
      </c>
      <c r="I43" s="61">
        <v>69074.98</v>
      </c>
      <c r="J43" s="61">
        <f>+SUM(J37:J41)+7</f>
        <v>55788.199999999953</v>
      </c>
      <c r="L43" s="61">
        <v>49047</v>
      </c>
      <c r="M43" s="61">
        <v>28017.828017692271</v>
      </c>
      <c r="N43" s="61">
        <v>27171.500000000011</v>
      </c>
      <c r="O43" s="61">
        <v>18708</v>
      </c>
      <c r="Q43" s="61">
        <v>30073</v>
      </c>
      <c r="R43" s="61">
        <v>26399</v>
      </c>
      <c r="S43" s="61">
        <v>21667</v>
      </c>
      <c r="T43" s="61">
        <v>10898</v>
      </c>
      <c r="U43" s="61">
        <v>19438</v>
      </c>
      <c r="V43" s="61">
        <v>29609</v>
      </c>
      <c r="W43" s="61">
        <v>15267</v>
      </c>
      <c r="X43" s="61">
        <v>7564.0770397288288</v>
      </c>
      <c r="Y43" s="61">
        <v>11518.754677692265</v>
      </c>
      <c r="Z43" s="61">
        <v>16499.073340000006</v>
      </c>
      <c r="AA43" s="61">
        <v>15823.394238461735</v>
      </c>
      <c r="AB43" s="61">
        <v>15775.716070126709</v>
      </c>
      <c r="AC43" s="61">
        <v>12583</v>
      </c>
      <c r="AD43" s="61">
        <v>14588.600000000004</v>
      </c>
      <c r="AE43" s="61">
        <v>12072</v>
      </c>
      <c r="AF43" s="61">
        <v>29831.479999999981</v>
      </c>
      <c r="AG43" s="61">
        <v>11075</v>
      </c>
      <c r="AH43" s="61">
        <v>7633</v>
      </c>
      <c r="AI43" s="61">
        <v>529</v>
      </c>
      <c r="AJ43" s="61">
        <v>36543.200000000004</v>
      </c>
      <c r="AK43" s="61">
        <v>22317.199999999997</v>
      </c>
      <c r="AL43" s="61">
        <f>SUM(AL37:AL41)</f>
        <v>14535</v>
      </c>
      <c r="AM43"/>
      <c r="AN43"/>
      <c r="AO43"/>
      <c r="AP43"/>
      <c r="AQ43"/>
      <c r="AS43" s="24"/>
    </row>
    <row r="44" spans="2:45">
      <c r="C44" s="48"/>
      <c r="D44" s="48"/>
      <c r="E44" s="48"/>
      <c r="F44" s="48"/>
      <c r="G44" s="48"/>
      <c r="H44" s="48"/>
      <c r="I44" s="48"/>
      <c r="J44" s="48"/>
      <c r="L44" s="48"/>
      <c r="M44" s="48"/>
      <c r="N44" s="48"/>
      <c r="O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/>
      <c r="AN44"/>
      <c r="AO44"/>
      <c r="AP44"/>
      <c r="AQ44"/>
      <c r="AS44" s="24"/>
    </row>
    <row r="45" spans="2:45">
      <c r="B45" s="20" t="s">
        <v>91</v>
      </c>
      <c r="C45" s="48">
        <v>5314</v>
      </c>
      <c r="D45" s="48">
        <v>1023</v>
      </c>
      <c r="E45" s="48">
        <v>11365</v>
      </c>
      <c r="F45" s="48">
        <v>20146</v>
      </c>
      <c r="G45" s="48">
        <v>8535.8253399999994</v>
      </c>
      <c r="H45" s="48">
        <v>9364.7113875707691</v>
      </c>
      <c r="I45" s="48">
        <v>8457.16</v>
      </c>
      <c r="J45" s="48">
        <v>16379</v>
      </c>
      <c r="L45" s="48">
        <v>4206</v>
      </c>
      <c r="M45" s="48">
        <v>6146.7314800000004</v>
      </c>
      <c r="N45" s="48">
        <v>3028.16</v>
      </c>
      <c r="O45" s="48">
        <v>9717</v>
      </c>
      <c r="Q45" s="48">
        <v>11006</v>
      </c>
      <c r="R45" s="48">
        <v>3179</v>
      </c>
      <c r="S45" s="48">
        <v>4705</v>
      </c>
      <c r="T45" s="48">
        <v>1256</v>
      </c>
      <c r="U45" s="48">
        <v>2898</v>
      </c>
      <c r="V45" s="48">
        <v>1308</v>
      </c>
      <c r="W45" s="48">
        <v>3063</v>
      </c>
      <c r="X45" s="48">
        <v>1266.5894114715766</v>
      </c>
      <c r="Y45" s="48">
        <v>1238.8579500000001</v>
      </c>
      <c r="Z45" s="48">
        <v>4907.8735300000008</v>
      </c>
      <c r="AA45" s="48">
        <v>1683.4567599999982</v>
      </c>
      <c r="AB45" s="48">
        <v>1534.5231475707706</v>
      </c>
      <c r="AC45" s="48">
        <v>1211.24</v>
      </c>
      <c r="AD45" s="48">
        <v>1816.92</v>
      </c>
      <c r="AE45" s="48">
        <v>3717</v>
      </c>
      <c r="AF45" s="48">
        <v>1712</v>
      </c>
      <c r="AG45" s="48">
        <v>2200</v>
      </c>
      <c r="AH45" s="48">
        <v>7517</v>
      </c>
      <c r="AI45" s="48">
        <v>1293</v>
      </c>
      <c r="AJ45" s="48">
        <v>5369</v>
      </c>
      <c r="AK45" s="48">
        <v>363</v>
      </c>
      <c r="AL45" s="48">
        <v>2148</v>
      </c>
      <c r="AM45"/>
      <c r="AN45"/>
      <c r="AO45"/>
      <c r="AP45"/>
      <c r="AQ45"/>
      <c r="AR45" s="24"/>
      <c r="AS45" s="24"/>
    </row>
    <row r="46" spans="2:45">
      <c r="B46" s="20" t="s">
        <v>92</v>
      </c>
      <c r="C46" s="49">
        <v>-40869</v>
      </c>
      <c r="D46" s="49">
        <v>-45978</v>
      </c>
      <c r="E46" s="49">
        <v>-55896</v>
      </c>
      <c r="F46" s="49">
        <v>-50985</v>
      </c>
      <c r="G46" s="49">
        <v>-42841.387459999998</v>
      </c>
      <c r="H46" s="49">
        <v>-47907.475137692301</v>
      </c>
      <c r="I46" s="49">
        <v>-54033.4</v>
      </c>
      <c r="J46" s="49">
        <v>-50644</v>
      </c>
      <c r="L46" s="48">
        <v>-22481.795160000001</v>
      </c>
      <c r="M46" s="48">
        <v>-25400.005020000001</v>
      </c>
      <c r="N46" s="48">
        <v>-25151.4</v>
      </c>
      <c r="O46" s="48">
        <v>-25188</v>
      </c>
      <c r="Q46" s="49">
        <v>-11065</v>
      </c>
      <c r="R46" s="49">
        <v>-12471</v>
      </c>
      <c r="S46" s="49">
        <v>-12637</v>
      </c>
      <c r="T46" s="49">
        <v>-14812</v>
      </c>
      <c r="U46" s="49">
        <v>-9167</v>
      </c>
      <c r="V46" s="49">
        <v>-13315</v>
      </c>
      <c r="W46" s="49">
        <v>-10256</v>
      </c>
      <c r="X46" s="49">
        <v>-10103.648465650633</v>
      </c>
      <c r="Y46" s="48">
        <v>-13358.795019999998</v>
      </c>
      <c r="Z46" s="48">
        <v>-12041.21</v>
      </c>
      <c r="AA46" s="48">
        <v>-11054.250077692301</v>
      </c>
      <c r="AB46" s="48">
        <v>-11870.430039999985</v>
      </c>
      <c r="AC46" s="48">
        <v>-11912.36</v>
      </c>
      <c r="AD46" s="48">
        <v>-13239.04</v>
      </c>
      <c r="AE46" s="48">
        <v>-11939</v>
      </c>
      <c r="AF46" s="48">
        <v>-16943</v>
      </c>
      <c r="AG46" s="48">
        <v>-12643</v>
      </c>
      <c r="AH46" s="48">
        <v>-12545</v>
      </c>
      <c r="AI46" s="48">
        <v>-14130</v>
      </c>
      <c r="AJ46" s="48">
        <v>-11325</v>
      </c>
      <c r="AK46" s="48">
        <v>-15356.6</v>
      </c>
      <c r="AL46" s="48">
        <v>-15504</v>
      </c>
      <c r="AM46"/>
      <c r="AN46"/>
      <c r="AO46"/>
      <c r="AP46"/>
      <c r="AQ46"/>
      <c r="AR46" s="24"/>
      <c r="AS46" s="24"/>
    </row>
    <row r="47" spans="2:45">
      <c r="B47" s="20" t="s">
        <v>93</v>
      </c>
      <c r="C47" s="49">
        <v>802</v>
      </c>
      <c r="D47" s="49">
        <v>1676</v>
      </c>
      <c r="E47" s="49">
        <v>-2010</v>
      </c>
      <c r="F47" s="49">
        <v>-508</v>
      </c>
      <c r="G47" s="49">
        <v>-996.95943999999963</v>
      </c>
      <c r="H47" s="49">
        <v>866.8876999999984</v>
      </c>
      <c r="I47" s="49">
        <v>-330.12</v>
      </c>
      <c r="J47" s="49">
        <v>-1509.6000000000004</v>
      </c>
      <c r="L47" s="48">
        <v>-3411</v>
      </c>
      <c r="M47" s="48">
        <v>2231.6524999999992</v>
      </c>
      <c r="N47" s="48">
        <v>179.88</v>
      </c>
      <c r="O47" s="48">
        <v>5984</v>
      </c>
      <c r="Q47" s="49">
        <v>-591</v>
      </c>
      <c r="R47" s="49">
        <v>-436</v>
      </c>
      <c r="S47" s="49">
        <v>0</v>
      </c>
      <c r="T47" s="49">
        <v>519</v>
      </c>
      <c r="U47" s="49">
        <v>-646</v>
      </c>
      <c r="V47" s="49">
        <v>-2765</v>
      </c>
      <c r="W47" s="49">
        <v>1102</v>
      </c>
      <c r="X47" s="49">
        <v>1312.0536999999997</v>
      </c>
      <c r="Y47" s="49">
        <v>-7708.6459999999979</v>
      </c>
      <c r="Z47" s="49">
        <v>9940.2984999999971</v>
      </c>
      <c r="AA47" s="49">
        <v>-424.73761000000059</v>
      </c>
      <c r="AB47" s="49">
        <v>-940.02718999999934</v>
      </c>
      <c r="AC47" s="48">
        <v>330.14</v>
      </c>
      <c r="AD47" s="48">
        <v>-150.26</v>
      </c>
      <c r="AE47" s="48">
        <v>42</v>
      </c>
      <c r="AF47" s="48">
        <v>-552</v>
      </c>
      <c r="AG47" s="48">
        <v>620</v>
      </c>
      <c r="AH47" s="48">
        <v>5364</v>
      </c>
      <c r="AI47" s="48">
        <v>-5503</v>
      </c>
      <c r="AJ47" s="48">
        <v>-1990.6</v>
      </c>
      <c r="AK47" s="48">
        <v>-2402.6</v>
      </c>
      <c r="AL47" s="48">
        <v>688</v>
      </c>
      <c r="AM47"/>
      <c r="AN47"/>
      <c r="AO47"/>
      <c r="AP47"/>
      <c r="AQ47"/>
      <c r="AR47" s="24"/>
      <c r="AS47" s="24"/>
    </row>
    <row r="48" spans="2:45">
      <c r="B48" s="20" t="s">
        <v>94</v>
      </c>
      <c r="C48" s="49">
        <v>-6799</v>
      </c>
      <c r="D48" s="49">
        <v>-21554</v>
      </c>
      <c r="E48" s="49">
        <v>-4984</v>
      </c>
      <c r="F48" s="49">
        <v>-29774</v>
      </c>
      <c r="G48" s="49">
        <v>-8714.7940200000157</v>
      </c>
      <c r="H48" s="49">
        <v>4690.577580000001</v>
      </c>
      <c r="I48" s="49">
        <v>8630</v>
      </c>
      <c r="J48" s="49">
        <v>-21012.6</v>
      </c>
      <c r="L48" s="48">
        <v>5870</v>
      </c>
      <c r="M48" s="48">
        <v>5355.241750000001</v>
      </c>
      <c r="N48" s="48">
        <v>9438.67</v>
      </c>
      <c r="O48" s="48">
        <v>-13675</v>
      </c>
      <c r="Q48" s="49">
        <v>-37983</v>
      </c>
      <c r="R48" s="49">
        <v>1644</v>
      </c>
      <c r="S48" s="49">
        <v>-2826</v>
      </c>
      <c r="T48" s="49">
        <v>9391</v>
      </c>
      <c r="U48" s="49">
        <v>-11575</v>
      </c>
      <c r="V48" s="49">
        <v>17445</v>
      </c>
      <c r="W48" s="49">
        <v>-10390</v>
      </c>
      <c r="X48" s="49">
        <v>-4195.2830296548009</v>
      </c>
      <c r="Y48" s="49">
        <v>17657.454379999999</v>
      </c>
      <c r="Z48" s="49">
        <v>-12302.212629999998</v>
      </c>
      <c r="AA48" s="49">
        <v>-4098.760650000002</v>
      </c>
      <c r="AB48" s="49">
        <v>3434.0964800000029</v>
      </c>
      <c r="AC48" s="48">
        <v>3252.35</v>
      </c>
      <c r="AD48" s="48">
        <v>6186.32</v>
      </c>
      <c r="AE48" s="48">
        <v>-4012</v>
      </c>
      <c r="AF48" s="48">
        <v>3203.33</v>
      </c>
      <c r="AG48" s="48">
        <v>-3923</v>
      </c>
      <c r="AH48" s="48">
        <v>-9752</v>
      </c>
      <c r="AI48" s="48">
        <v>1350</v>
      </c>
      <c r="AJ48" s="48">
        <v>-8687.5999999999985</v>
      </c>
      <c r="AK48" s="48">
        <v>4170</v>
      </c>
      <c r="AL48" s="48">
        <v>5650</v>
      </c>
      <c r="AM48"/>
      <c r="AN48"/>
      <c r="AO48"/>
      <c r="AP48"/>
      <c r="AQ48"/>
      <c r="AR48" s="24"/>
      <c r="AS48" s="24"/>
    </row>
    <row r="49" spans="2:45">
      <c r="C49" s="48"/>
      <c r="D49" s="48"/>
      <c r="E49" s="48"/>
      <c r="F49" s="48"/>
      <c r="G49" s="48"/>
      <c r="H49" s="48"/>
      <c r="I49" s="48"/>
      <c r="J49" s="48"/>
      <c r="L49" s="48"/>
      <c r="M49" s="48"/>
      <c r="N49" s="48"/>
      <c r="O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/>
      <c r="AN49"/>
      <c r="AO49"/>
      <c r="AP49"/>
      <c r="AQ49"/>
      <c r="AR49" s="24"/>
      <c r="AS49" s="24"/>
    </row>
    <row r="50" spans="2:45">
      <c r="B50" s="60" t="s">
        <v>95</v>
      </c>
      <c r="C50" s="61">
        <v>-11598.900000000001</v>
      </c>
      <c r="D50" s="61">
        <v>780</v>
      </c>
      <c r="E50" s="61">
        <v>36582</v>
      </c>
      <c r="F50" s="61">
        <v>27916</v>
      </c>
      <c r="G50" s="61">
        <v>27860.388301846157</v>
      </c>
      <c r="H50" s="61">
        <v>26631.639856159181</v>
      </c>
      <c r="I50" s="61">
        <v>31798.619999999988</v>
      </c>
      <c r="J50" s="61">
        <f>+SUM(J43:J48)-8</f>
        <v>-1007.0000000000437</v>
      </c>
      <c r="L50" s="61">
        <v>33230</v>
      </c>
      <c r="M50" s="61">
        <v>16351.448727692274</v>
      </c>
      <c r="N50" s="61">
        <v>14666.810000000009</v>
      </c>
      <c r="O50" s="61">
        <v>-4453</v>
      </c>
      <c r="Q50" s="61">
        <v>-8560</v>
      </c>
      <c r="R50" s="61">
        <v>18315</v>
      </c>
      <c r="S50" s="61">
        <v>10909</v>
      </c>
      <c r="T50" s="61">
        <v>7252</v>
      </c>
      <c r="U50" s="61">
        <v>948</v>
      </c>
      <c r="V50" s="61">
        <v>32282</v>
      </c>
      <c r="W50" s="61">
        <v>-1214</v>
      </c>
      <c r="X50" s="61">
        <v>-4156.2113441050278</v>
      </c>
      <c r="Y50" s="61">
        <v>9347.6259876922668</v>
      </c>
      <c r="Z50" s="61">
        <v>7003.8227400000069</v>
      </c>
      <c r="AA50" s="61">
        <v>1929</v>
      </c>
      <c r="AB50" s="61">
        <v>7933.8784676974983</v>
      </c>
      <c r="AC50" s="61">
        <v>5464</v>
      </c>
      <c r="AD50" s="61">
        <v>9202.5400000000027</v>
      </c>
      <c r="AE50" s="61">
        <v>-120</v>
      </c>
      <c r="AF50" s="61">
        <v>17251.809999999983</v>
      </c>
      <c r="AG50" s="61">
        <v>-2671</v>
      </c>
      <c r="AH50" s="61">
        <v>-1782</v>
      </c>
      <c r="AI50" s="61">
        <v>-16460</v>
      </c>
      <c r="AJ50" s="61">
        <v>19908.000000000007</v>
      </c>
      <c r="AK50" s="61">
        <v>9090.9999999999964</v>
      </c>
      <c r="AL50" s="61">
        <f>SUM(AL43:AL48)</f>
        <v>7517</v>
      </c>
      <c r="AM50" s="24"/>
      <c r="AN50" s="24"/>
      <c r="AO50" s="24"/>
      <c r="AP50" s="24"/>
      <c r="AQ50" s="24"/>
      <c r="AR50" s="24"/>
      <c r="AS50" s="24"/>
    </row>
    <row r="51" spans="2:45">
      <c r="C51" s="48"/>
      <c r="D51" s="48"/>
      <c r="E51" s="48"/>
      <c r="F51" s="48"/>
      <c r="G51" s="48"/>
      <c r="H51" s="48"/>
      <c r="I51" s="48"/>
      <c r="J51" s="48"/>
      <c r="L51" s="48"/>
      <c r="M51" s="48"/>
      <c r="N51" s="48"/>
      <c r="O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24"/>
      <c r="AN51" s="24"/>
      <c r="AO51" s="24"/>
      <c r="AP51" s="24"/>
      <c r="AQ51" s="24"/>
      <c r="AR51" s="24"/>
      <c r="AS51" s="24"/>
    </row>
    <row r="52" spans="2:45">
      <c r="B52" s="20" t="s">
        <v>96</v>
      </c>
      <c r="C52" s="49">
        <v>-3478</v>
      </c>
      <c r="D52" s="49">
        <v>-496</v>
      </c>
      <c r="E52" s="49">
        <v>-980</v>
      </c>
      <c r="F52" s="49">
        <v>-6543</v>
      </c>
      <c r="G52" s="49">
        <v>-513.88533999999981</v>
      </c>
      <c r="H52" s="49">
        <v>-1777.8108099999997</v>
      </c>
      <c r="I52" s="49">
        <v>-4687.0000000000009</v>
      </c>
      <c r="J52" s="49">
        <v>-2358.4</v>
      </c>
      <c r="L52" s="48">
        <v>-2187</v>
      </c>
      <c r="M52" s="48">
        <v>-384.38427000000001</v>
      </c>
      <c r="N52" s="48">
        <v>-156.63999999999999</v>
      </c>
      <c r="O52" s="48">
        <v>-1212</v>
      </c>
      <c r="Q52" s="49">
        <v>-2377</v>
      </c>
      <c r="R52" s="49">
        <v>-665</v>
      </c>
      <c r="S52" s="49">
        <v>-2437</v>
      </c>
      <c r="T52" s="49">
        <v>-1064</v>
      </c>
      <c r="U52" s="49">
        <v>-868</v>
      </c>
      <c r="V52" s="49">
        <v>-1319</v>
      </c>
      <c r="W52" s="49">
        <v>-27</v>
      </c>
      <c r="X52" s="49">
        <v>1700.8825700000002</v>
      </c>
      <c r="Y52" s="48">
        <v>-9.6469199999999997</v>
      </c>
      <c r="Z52" s="48">
        <v>-374.73734999999999</v>
      </c>
      <c r="AA52" s="48">
        <v>-152.26190999999994</v>
      </c>
      <c r="AB52" s="48">
        <v>-1241.16463</v>
      </c>
      <c r="AC52" s="48">
        <v>-210.56</v>
      </c>
      <c r="AD52" s="48">
        <v>53.92</v>
      </c>
      <c r="AE52" s="48">
        <v>-560</v>
      </c>
      <c r="AF52" s="48">
        <v>-3970.36</v>
      </c>
      <c r="AG52" s="48">
        <v>-588</v>
      </c>
      <c r="AH52" s="48">
        <v>-624</v>
      </c>
      <c r="AI52" s="48">
        <v>-308</v>
      </c>
      <c r="AJ52" s="48">
        <v>-838.4</v>
      </c>
      <c r="AK52" s="48">
        <v>-284</v>
      </c>
      <c r="AL52" s="48">
        <v>-1377</v>
      </c>
      <c r="AM52" s="24"/>
      <c r="AN52" s="24"/>
      <c r="AO52" s="24"/>
      <c r="AP52" s="24"/>
      <c r="AQ52" s="24"/>
      <c r="AR52" s="24"/>
      <c r="AS52" s="24"/>
    </row>
    <row r="53" spans="2:45">
      <c r="B53" s="20" t="s">
        <v>97</v>
      </c>
      <c r="C53" s="49">
        <v>1897</v>
      </c>
      <c r="D53" s="49">
        <v>6579</v>
      </c>
      <c r="E53" s="49">
        <v>32322</v>
      </c>
      <c r="F53" s="49">
        <v>5517</v>
      </c>
      <c r="G53" s="49">
        <v>3612.5656048767578</v>
      </c>
      <c r="H53" s="49">
        <v>-9047.7181189588118</v>
      </c>
      <c r="I53" s="49">
        <v>-8711</v>
      </c>
      <c r="J53" s="49">
        <v>10034.6</v>
      </c>
      <c r="L53" s="48">
        <v>-9762</v>
      </c>
      <c r="M53" s="48">
        <v>-4208.1275799999985</v>
      </c>
      <c r="N53" s="48">
        <v>-6442.4500000000007</v>
      </c>
      <c r="O53" s="48">
        <v>-5040</v>
      </c>
      <c r="Q53" s="49">
        <v>8903</v>
      </c>
      <c r="R53" s="49">
        <v>-9247</v>
      </c>
      <c r="S53" s="49">
        <v>-2544</v>
      </c>
      <c r="T53" s="49">
        <v>8405</v>
      </c>
      <c r="U53" s="49">
        <v>-3719</v>
      </c>
      <c r="V53" s="49">
        <v>-6043</v>
      </c>
      <c r="W53" s="49">
        <v>-5134</v>
      </c>
      <c r="X53" s="49">
        <v>18508.56414487676</v>
      </c>
      <c r="Y53" s="49">
        <v>-2466.1571600000038</v>
      </c>
      <c r="Z53" s="49">
        <v>-1741.9704199999946</v>
      </c>
      <c r="AA53" s="49">
        <v>-169.81624000000556</v>
      </c>
      <c r="AB53" s="49">
        <v>-4669.7742989588078</v>
      </c>
      <c r="AC53" s="49">
        <v>-3051.19</v>
      </c>
      <c r="AD53" s="49">
        <v>-3391.26</v>
      </c>
      <c r="AE53" s="49">
        <v>152</v>
      </c>
      <c r="AF53" s="49">
        <v>-2420.5499999999993</v>
      </c>
      <c r="AG53" s="49">
        <v>-2530</v>
      </c>
      <c r="AH53" s="49">
        <v>-2510</v>
      </c>
      <c r="AI53" s="49">
        <v>5428</v>
      </c>
      <c r="AJ53" s="49">
        <v>9646.6</v>
      </c>
      <c r="AK53" s="49">
        <v>-666</v>
      </c>
      <c r="AL53" s="49">
        <v>1438</v>
      </c>
      <c r="AM53" s="24"/>
      <c r="AN53" s="24"/>
      <c r="AO53" s="24"/>
      <c r="AP53" s="24"/>
      <c r="AQ53" s="24"/>
      <c r="AR53" s="24"/>
      <c r="AS53" s="24"/>
    </row>
    <row r="54" spans="2:45">
      <c r="C54" s="48"/>
      <c r="D54" s="48"/>
      <c r="E54" s="48"/>
      <c r="F54" s="48"/>
      <c r="G54" s="48"/>
      <c r="H54" s="48"/>
      <c r="I54" s="48"/>
      <c r="J54" s="48"/>
      <c r="L54" s="48"/>
      <c r="M54" s="48"/>
      <c r="N54" s="48"/>
      <c r="O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24"/>
      <c r="AN54" s="24"/>
      <c r="AO54" s="24"/>
      <c r="AP54" s="24"/>
      <c r="AQ54" s="24"/>
      <c r="AR54" s="24"/>
      <c r="AS54" s="24"/>
    </row>
    <row r="55" spans="2:45">
      <c r="B55" s="60" t="s">
        <v>98</v>
      </c>
      <c r="C55" s="61">
        <v>-13179.900000000001</v>
      </c>
      <c r="D55" s="61">
        <v>6863</v>
      </c>
      <c r="E55" s="61">
        <v>67924</v>
      </c>
      <c r="F55" s="61">
        <v>26890</v>
      </c>
      <c r="G55" s="61">
        <v>30960</v>
      </c>
      <c r="H55" s="61">
        <v>15806.11092720037</v>
      </c>
      <c r="I55" s="61">
        <v>18399.619999999992</v>
      </c>
      <c r="J55" s="61">
        <f>+SUM(J50:J53)+1</f>
        <v>6670.1999999999571</v>
      </c>
      <c r="L55" s="61">
        <v>21281</v>
      </c>
      <c r="M55" s="61">
        <v>11758.936877692275</v>
      </c>
      <c r="N55" s="61">
        <v>8066.7200000000084</v>
      </c>
      <c r="O55" s="61">
        <v>-10705</v>
      </c>
      <c r="Q55" s="61">
        <v>-2034</v>
      </c>
      <c r="R55" s="61">
        <v>8403</v>
      </c>
      <c r="S55" s="61">
        <v>5928</v>
      </c>
      <c r="T55" s="61">
        <v>14593</v>
      </c>
      <c r="U55" s="61">
        <v>-3639</v>
      </c>
      <c r="V55" s="61">
        <v>24920</v>
      </c>
      <c r="W55" s="61">
        <v>-6374.5735315103775</v>
      </c>
      <c r="X55" s="61">
        <v>16053.235370771734</v>
      </c>
      <c r="Y55" s="61">
        <v>6871.8219076922633</v>
      </c>
      <c r="Z55" s="61">
        <v>4886.3300000000099</v>
      </c>
      <c r="AA55" s="61">
        <v>1607.0245107694238</v>
      </c>
      <c r="AB55" s="61">
        <v>2022.9395387386903</v>
      </c>
      <c r="AC55" s="61">
        <v>2201.5</v>
      </c>
      <c r="AD55" s="61">
        <v>5865.2000000000025</v>
      </c>
      <c r="AE55" s="61">
        <v>-528</v>
      </c>
      <c r="AF55" s="61">
        <v>10860.899999999983</v>
      </c>
      <c r="AG55" s="61">
        <v>-5789</v>
      </c>
      <c r="AH55" s="61">
        <v>-4916</v>
      </c>
      <c r="AI55" s="61">
        <v>-11340</v>
      </c>
      <c r="AJ55" s="61">
        <v>28714.200000000004</v>
      </c>
      <c r="AK55" s="61">
        <v>8140.9999999999964</v>
      </c>
      <c r="AL55" s="61">
        <f>SUM(AL50:AL53)</f>
        <v>7578</v>
      </c>
      <c r="AM55" s="24"/>
      <c r="AN55" s="24"/>
      <c r="AO55" s="24"/>
      <c r="AP55" s="24"/>
      <c r="AQ55" s="24"/>
      <c r="AR55" s="24"/>
      <c r="AS55" s="24"/>
    </row>
    <row r="56" spans="2:45">
      <c r="C56" s="29"/>
      <c r="D56" s="29"/>
      <c r="E56" s="29"/>
      <c r="F56" s="29"/>
      <c r="G56" s="29"/>
      <c r="H56" s="29"/>
      <c r="I56" s="29"/>
      <c r="J56" s="29"/>
      <c r="L56" s="29"/>
      <c r="M56" s="29"/>
      <c r="N56" s="29"/>
      <c r="O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4"/>
      <c r="AN56" s="24"/>
      <c r="AO56" s="24"/>
      <c r="AP56" s="24"/>
      <c r="AQ56" s="24"/>
      <c r="AR56" s="24"/>
      <c r="AS56" s="24"/>
    </row>
    <row r="58" spans="2:45">
      <c r="B58" s="44" t="s">
        <v>66</v>
      </c>
    </row>
    <row r="59" spans="2:45">
      <c r="B59" s="44" t="s">
        <v>67</v>
      </c>
      <c r="AM59" s="24"/>
      <c r="AN59" s="24"/>
    </row>
    <row r="60" spans="2:45">
      <c r="AM60" s="24"/>
      <c r="AN60" s="24"/>
    </row>
    <row r="61" spans="2:45">
      <c r="AM61" s="24"/>
      <c r="AN61" s="24"/>
    </row>
  </sheetData>
  <mergeCells count="2">
    <mergeCell ref="C4:G4"/>
    <mergeCell ref="Q4:X4"/>
  </mergeCells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8B4D-D065-40B0-99E5-B30BD0087CB4}">
  <sheetPr codeName="Planilha5"/>
  <dimension ref="B1:AL29"/>
  <sheetViews>
    <sheetView showGridLines="0" zoomScale="46" zoomScaleNormal="46" workbookViewId="0">
      <pane xSplit="2" ySplit="5" topLeftCell="AB6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.1796875" defaultRowHeight="20"/>
  <cols>
    <col min="1" max="1" width="1" style="20" customWidth="1"/>
    <col min="2" max="2" width="89" style="20" bestFit="1" customWidth="1"/>
    <col min="3" max="10" width="20.54296875" style="21" customWidth="1"/>
    <col min="11" max="11" width="7.7265625" style="20" customWidth="1"/>
    <col min="12" max="15" width="27" style="21" customWidth="1"/>
    <col min="16" max="16" width="7.7265625" style="20" customWidth="1"/>
    <col min="17" max="19" width="27.1796875" style="21" customWidth="1"/>
    <col min="20" max="20" width="27" style="21" customWidth="1"/>
    <col min="21" max="22" width="27.1796875" style="21" customWidth="1"/>
    <col min="23" max="23" width="25.54296875" style="21" customWidth="1"/>
    <col min="24" max="24" width="25.7265625" style="21" customWidth="1"/>
    <col min="25" max="25" width="25.54296875" style="21" customWidth="1"/>
    <col min="26" max="26" width="25" style="21" customWidth="1"/>
    <col min="27" max="33" width="27.54296875" style="21" customWidth="1"/>
    <col min="34" max="35" width="27.54296875" style="21" hidden="1" customWidth="1"/>
    <col min="36" max="38" width="27.54296875" style="21" customWidth="1"/>
    <col min="39" max="39" width="15.1796875" style="20" customWidth="1"/>
    <col min="40" max="40" width="11.453125" style="20" customWidth="1"/>
    <col min="41" max="41" width="16" style="20" customWidth="1"/>
    <col min="42" max="16384" width="9.1796875" style="20"/>
  </cols>
  <sheetData>
    <row r="1" spans="2:38" ht="55.5" customHeight="1"/>
    <row r="2" spans="2:38">
      <c r="B2" s="18" t="s">
        <v>99</v>
      </c>
      <c r="C2" s="22"/>
      <c r="D2" s="22"/>
      <c r="E2" s="22"/>
      <c r="F2" s="22"/>
      <c r="G2" s="22"/>
      <c r="H2" s="22"/>
      <c r="I2" s="22"/>
      <c r="J2" s="22"/>
      <c r="K2" s="23"/>
      <c r="L2" s="22"/>
      <c r="M2" s="22"/>
      <c r="N2" s="22"/>
      <c r="O2" s="22"/>
      <c r="P2" s="23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2:38">
      <c r="B3" s="44" t="s">
        <v>69</v>
      </c>
    </row>
    <row r="4" spans="2:38" ht="24" customHeight="1">
      <c r="C4" s="92"/>
      <c r="D4" s="92"/>
      <c r="E4" s="92"/>
      <c r="F4" s="92"/>
      <c r="G4" s="92"/>
      <c r="H4" s="80"/>
      <c r="I4" s="80"/>
      <c r="J4" s="80"/>
      <c r="K4" s="71"/>
      <c r="L4" s="80"/>
      <c r="M4" s="80"/>
      <c r="N4" s="80"/>
      <c r="O4" s="80"/>
      <c r="P4" s="71"/>
      <c r="Q4" s="92"/>
      <c r="R4" s="92"/>
      <c r="S4" s="92"/>
      <c r="T4" s="92"/>
      <c r="U4" s="92"/>
      <c r="V4" s="92"/>
      <c r="W4" s="92"/>
      <c r="X4" s="92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</row>
    <row r="5" spans="2:38">
      <c r="B5" s="18"/>
      <c r="C5" s="19">
        <v>2017</v>
      </c>
      <c r="D5" s="19">
        <v>2018</v>
      </c>
      <c r="E5" s="19">
        <v>2019</v>
      </c>
      <c r="F5" s="19">
        <v>2020</v>
      </c>
      <c r="G5" s="53">
        <v>2021</v>
      </c>
      <c r="H5" s="53">
        <v>2022</v>
      </c>
      <c r="I5" s="53">
        <v>2023</v>
      </c>
      <c r="J5" s="53">
        <v>2024</v>
      </c>
      <c r="L5" s="53" t="s">
        <v>22</v>
      </c>
      <c r="M5" s="53" t="s">
        <v>25</v>
      </c>
      <c r="N5" s="53" t="s">
        <v>28</v>
      </c>
      <c r="O5" s="53" t="s">
        <v>135</v>
      </c>
      <c r="Q5" s="19" t="s">
        <v>70</v>
      </c>
      <c r="R5" s="19" t="s">
        <v>71</v>
      </c>
      <c r="S5" s="19" t="s">
        <v>72</v>
      </c>
      <c r="T5" s="53" t="s">
        <v>73</v>
      </c>
      <c r="U5" s="19" t="s">
        <v>74</v>
      </c>
      <c r="V5" s="19" t="s">
        <v>75</v>
      </c>
      <c r="W5" s="19" t="s">
        <v>76</v>
      </c>
      <c r="X5" s="19" t="s">
        <v>77</v>
      </c>
      <c r="Y5" s="19" t="s">
        <v>78</v>
      </c>
      <c r="Z5" s="53" t="s">
        <v>79</v>
      </c>
      <c r="AA5" s="53" t="s">
        <v>80</v>
      </c>
      <c r="AB5" s="53" t="s">
        <v>81</v>
      </c>
      <c r="AC5" s="53" t="s">
        <v>82</v>
      </c>
      <c r="AD5" s="53" t="s">
        <v>83</v>
      </c>
      <c r="AE5" s="53" t="s">
        <v>128</v>
      </c>
      <c r="AF5" s="53" t="s">
        <v>130</v>
      </c>
      <c r="AG5" s="53" t="s">
        <v>133</v>
      </c>
      <c r="AH5" s="53" t="s">
        <v>136</v>
      </c>
      <c r="AI5" s="53" t="s">
        <v>138</v>
      </c>
      <c r="AJ5" s="53" t="s">
        <v>140</v>
      </c>
      <c r="AK5" s="53" t="s">
        <v>142</v>
      </c>
      <c r="AL5" s="53" t="s">
        <v>143</v>
      </c>
    </row>
    <row r="7" spans="2:38">
      <c r="B7" s="35" t="s">
        <v>100</v>
      </c>
      <c r="C7" s="37">
        <v>108642</v>
      </c>
      <c r="D7" s="37">
        <v>75198</v>
      </c>
      <c r="E7" s="37">
        <v>131447</v>
      </c>
      <c r="F7" s="52">
        <v>106243</v>
      </c>
      <c r="G7" s="52">
        <f>F14</f>
        <v>102232</v>
      </c>
      <c r="H7" s="52">
        <v>197233</v>
      </c>
      <c r="I7" s="52">
        <v>68128.37</v>
      </c>
      <c r="J7" s="52">
        <v>55699</v>
      </c>
      <c r="L7" s="52">
        <v>102232</v>
      </c>
      <c r="M7" s="52">
        <v>197233</v>
      </c>
      <c r="N7" s="52">
        <v>68128.37</v>
      </c>
      <c r="O7" s="52">
        <v>55699</v>
      </c>
      <c r="Q7" s="52">
        <v>106243</v>
      </c>
      <c r="R7" s="52">
        <v>143182</v>
      </c>
      <c r="S7" s="52">
        <v>217006</v>
      </c>
      <c r="T7" s="52">
        <v>329940</v>
      </c>
      <c r="U7" s="52">
        <v>102232</v>
      </c>
      <c r="V7" s="52">
        <v>241057</v>
      </c>
      <c r="W7" s="52">
        <v>159310</v>
      </c>
      <c r="X7" s="52">
        <v>217223</v>
      </c>
      <c r="Y7" s="52">
        <v>197233</v>
      </c>
      <c r="Z7" s="52">
        <v>115815</v>
      </c>
      <c r="AA7" s="52">
        <v>31798</v>
      </c>
      <c r="AB7" s="52">
        <v>112183</v>
      </c>
      <c r="AC7" s="52">
        <v>68128.37</v>
      </c>
      <c r="AD7" s="52">
        <v>132363.35</v>
      </c>
      <c r="AE7" s="52">
        <v>110708.43</v>
      </c>
      <c r="AF7" s="52">
        <v>59514</v>
      </c>
      <c r="AG7" s="52">
        <v>55699</v>
      </c>
      <c r="AH7" s="52">
        <v>93906</v>
      </c>
      <c r="AI7" s="52">
        <v>56962</v>
      </c>
      <c r="AJ7" s="52">
        <v>53506</v>
      </c>
      <c r="AK7" s="52">
        <v>46640</v>
      </c>
      <c r="AL7" s="52">
        <v>46640</v>
      </c>
    </row>
    <row r="8" spans="2:38">
      <c r="C8" s="31"/>
      <c r="D8" s="31"/>
      <c r="E8" s="31"/>
      <c r="F8" s="49"/>
      <c r="G8" s="49"/>
      <c r="H8" s="49"/>
      <c r="I8" s="49"/>
      <c r="J8" s="49"/>
      <c r="L8" s="48"/>
      <c r="M8" s="49"/>
      <c r="N8" s="49"/>
      <c r="O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</row>
    <row r="9" spans="2:38">
      <c r="B9" s="20" t="s">
        <v>101</v>
      </c>
      <c r="C9" s="29">
        <v>222223</v>
      </c>
      <c r="D9" s="29">
        <v>403990</v>
      </c>
      <c r="E9" s="29">
        <v>581399</v>
      </c>
      <c r="F9" s="48">
        <v>587098.4</v>
      </c>
      <c r="G9" s="48">
        <v>700505.59088699333</v>
      </c>
      <c r="H9" s="48">
        <v>489184.64999999991</v>
      </c>
      <c r="I9" s="48">
        <v>718384.24257483659</v>
      </c>
      <c r="J9" s="48">
        <v>848658.36343999999</v>
      </c>
      <c r="L9" s="48">
        <v>282430.36065692315</v>
      </c>
      <c r="M9" s="48">
        <v>230644.97283000001</v>
      </c>
      <c r="N9" s="48">
        <v>448357.61401358317</v>
      </c>
      <c r="O9" s="48">
        <v>369244</v>
      </c>
      <c r="Q9" s="48">
        <v>205534</v>
      </c>
      <c r="R9" s="48">
        <v>172957</v>
      </c>
      <c r="S9" s="48">
        <v>135047</v>
      </c>
      <c r="T9" s="21">
        <v>74866</v>
      </c>
      <c r="U9" s="48">
        <v>146467</v>
      </c>
      <c r="V9" s="48">
        <v>135681.97312692308</v>
      </c>
      <c r="W9" s="48">
        <v>267795.00474572903</v>
      </c>
      <c r="X9" s="48">
        <v>148292.22548434115</v>
      </c>
      <c r="Y9" s="48">
        <v>120982.04162999996</v>
      </c>
      <c r="Z9" s="48">
        <v>109662.93120000001</v>
      </c>
      <c r="AA9" s="48">
        <v>100959.47012000001</v>
      </c>
      <c r="AB9" s="48">
        <v>157580.20705000014</v>
      </c>
      <c r="AC9" s="48">
        <v>197451.7690663109</v>
      </c>
      <c r="AD9" s="48">
        <v>250905.84494727227</v>
      </c>
      <c r="AE9" s="48">
        <v>175721.31107045099</v>
      </c>
      <c r="AF9" s="48">
        <v>94305.317490802496</v>
      </c>
      <c r="AG9" s="49">
        <v>234977.55812971343</v>
      </c>
      <c r="AH9" s="49">
        <v>134266.44187028657</v>
      </c>
      <c r="AI9" s="49">
        <v>185229</v>
      </c>
      <c r="AJ9" s="49">
        <v>294185.36343999999</v>
      </c>
      <c r="AK9" s="49">
        <v>236058</v>
      </c>
      <c r="AL9" s="49">
        <v>590861</v>
      </c>
    </row>
    <row r="10" spans="2:38">
      <c r="B10" s="20" t="s">
        <v>102</v>
      </c>
      <c r="C10" s="29">
        <v>-669284</v>
      </c>
      <c r="D10" s="29">
        <v>-490398</v>
      </c>
      <c r="E10" s="29">
        <v>-154607</v>
      </c>
      <c r="F10" s="48">
        <v>58185</v>
      </c>
      <c r="G10" s="48">
        <v>-886817.40853440017</v>
      </c>
      <c r="H10" s="48">
        <v>-499158.79227999994</v>
      </c>
      <c r="I10" s="48">
        <v>-423351.16515000002</v>
      </c>
      <c r="J10" s="48">
        <v>-741795</v>
      </c>
      <c r="L10" s="48">
        <v>-156512.99714000002</v>
      </c>
      <c r="M10" s="48">
        <v>-289083</v>
      </c>
      <c r="N10" s="48">
        <v>-201723.81060667901</v>
      </c>
      <c r="O10" s="48">
        <v>-331149</v>
      </c>
      <c r="Q10" s="48">
        <v>-14438</v>
      </c>
      <c r="R10" s="48">
        <v>-19841</v>
      </c>
      <c r="S10" s="48">
        <v>41992</v>
      </c>
      <c r="T10" s="48">
        <v>50472</v>
      </c>
      <c r="U10" s="48">
        <v>-51229</v>
      </c>
      <c r="V10" s="48">
        <v>-105002.99714000002</v>
      </c>
      <c r="W10" s="48">
        <v>-647692.02134999994</v>
      </c>
      <c r="X10" s="48">
        <v>-82612.390044400236</v>
      </c>
      <c r="Y10" s="48">
        <v>-165124</v>
      </c>
      <c r="Z10" s="48">
        <v>-123959</v>
      </c>
      <c r="AA10" s="48">
        <v>-80532</v>
      </c>
      <c r="AB10" s="48">
        <v>-129543.79227999994</v>
      </c>
      <c r="AC10" s="48">
        <v>-57446</v>
      </c>
      <c r="AD10" s="48">
        <v>-144277.81060667901</v>
      </c>
      <c r="AE10" s="48">
        <v>-281221.07562332106</v>
      </c>
      <c r="AF10" s="48">
        <v>59593.721080000047</v>
      </c>
      <c r="AG10" s="48">
        <v>-157750</v>
      </c>
      <c r="AH10" s="48">
        <v>-173399</v>
      </c>
      <c r="AI10" s="48">
        <v>-58269</v>
      </c>
      <c r="AJ10" s="48">
        <v>-352377</v>
      </c>
      <c r="AK10" s="48">
        <v>-114135</v>
      </c>
      <c r="AL10" s="48">
        <v>-249532</v>
      </c>
    </row>
    <row r="11" spans="2:38">
      <c r="B11" s="20" t="s">
        <v>103</v>
      </c>
      <c r="C11" s="29">
        <v>425203</v>
      </c>
      <c r="D11" s="29">
        <v>135865</v>
      </c>
      <c r="E11" s="29">
        <v>-451996</v>
      </c>
      <c r="F11" s="48">
        <v>-649294</v>
      </c>
      <c r="G11" s="48">
        <v>263701.89042999991</v>
      </c>
      <c r="H11" s="48">
        <v>-119703.09871000014</v>
      </c>
      <c r="I11" s="48">
        <v>-304194.91179000004</v>
      </c>
      <c r="J11" s="48">
        <v>-114981</v>
      </c>
      <c r="L11" s="48">
        <v>-69985.675539999997</v>
      </c>
      <c r="M11" s="48">
        <v>-100086.66764000022</v>
      </c>
      <c r="N11" s="48">
        <v>-206721.45641000007</v>
      </c>
      <c r="O11" s="48">
        <v>-35048</v>
      </c>
      <c r="Q11" s="48">
        <v>-113202</v>
      </c>
      <c r="R11" s="48">
        <v>-107057</v>
      </c>
      <c r="S11" s="48">
        <v>-83403</v>
      </c>
      <c r="T11" s="48">
        <v>-345632</v>
      </c>
      <c r="U11" s="48">
        <v>43587</v>
      </c>
      <c r="V11" s="48">
        <v>-113572.67554</v>
      </c>
      <c r="W11" s="48">
        <v>440676.67553999997</v>
      </c>
      <c r="X11" s="48">
        <v>-105002.10957000003</v>
      </c>
      <c r="Y11" s="48">
        <v>-40487.960780000009</v>
      </c>
      <c r="Z11" s="48">
        <v>-59598.706860000202</v>
      </c>
      <c r="AA11" s="48">
        <v>59604.1530200001</v>
      </c>
      <c r="AB11" s="48">
        <v>-71977.584090000033</v>
      </c>
      <c r="AC11" s="48">
        <v>-76455.20358999999</v>
      </c>
      <c r="AD11" s="48">
        <v>-130266.25282000008</v>
      </c>
      <c r="AE11" s="48">
        <v>61426.498806505988</v>
      </c>
      <c r="AF11" s="48">
        <v>-158899.95418650596</v>
      </c>
      <c r="AG11" s="48">
        <v>-21908.712329999962</v>
      </c>
      <c r="AH11" s="48">
        <v>-13139.287670000038</v>
      </c>
      <c r="AI11" s="48">
        <v>-131862</v>
      </c>
      <c r="AJ11" s="48">
        <v>51929</v>
      </c>
      <c r="AK11" s="48">
        <v>-107269</v>
      </c>
      <c r="AL11" s="48">
        <v>-330156</v>
      </c>
    </row>
    <row r="12" spans="2:38">
      <c r="B12" s="20" t="s">
        <v>104</v>
      </c>
      <c r="C12" s="29">
        <v>-11586</v>
      </c>
      <c r="D12" s="29">
        <v>6792</v>
      </c>
      <c r="E12" s="29">
        <v>0</v>
      </c>
      <c r="F12" s="29">
        <v>0</v>
      </c>
      <c r="G12" s="48">
        <v>17610.327217406913</v>
      </c>
      <c r="H12" s="29">
        <v>572.24099000019487</v>
      </c>
      <c r="I12" s="29">
        <v>-3267.5356348365312</v>
      </c>
      <c r="J12" s="29">
        <v>-941.36343999998644</v>
      </c>
      <c r="L12" s="48">
        <v>1146.3120230768691</v>
      </c>
      <c r="M12" s="48">
        <v>-6909</v>
      </c>
      <c r="N12" s="29">
        <v>2667.7130030958797</v>
      </c>
      <c r="O12" s="49">
        <v>-1784</v>
      </c>
      <c r="Q12" s="29">
        <v>-40955</v>
      </c>
      <c r="R12" s="29">
        <v>27765</v>
      </c>
      <c r="S12" s="29">
        <v>19298</v>
      </c>
      <c r="T12" s="29">
        <v>-7414</v>
      </c>
      <c r="U12" s="29">
        <v>0</v>
      </c>
      <c r="V12" s="29">
        <v>1147</v>
      </c>
      <c r="W12" s="48">
        <v>-2866.658935729065</v>
      </c>
      <c r="X12" s="48">
        <v>19331.674130059109</v>
      </c>
      <c r="Y12" s="29">
        <v>3211.9191500000597</v>
      </c>
      <c r="Z12" s="48">
        <v>-10121.2243399996</v>
      </c>
      <c r="AA12" s="48">
        <v>351.37685999984399</v>
      </c>
      <c r="AB12" s="29">
        <v>-112.83068000013009</v>
      </c>
      <c r="AC12" s="29">
        <v>684.41452368910541</v>
      </c>
      <c r="AD12" s="29">
        <v>1983.2984794067743</v>
      </c>
      <c r="AE12" s="29">
        <v>-7121.1642536358604</v>
      </c>
      <c r="AF12" s="29">
        <v>1185.9156157034449</v>
      </c>
      <c r="AG12" s="29">
        <v>-17111.845799713483</v>
      </c>
      <c r="AH12" s="29">
        <v>15327.845799713483</v>
      </c>
      <c r="AI12" s="29">
        <v>1446</v>
      </c>
      <c r="AJ12" s="29">
        <v>-603.36343999998644</v>
      </c>
      <c r="AK12" s="29">
        <v>678</v>
      </c>
      <c r="AL12" s="29">
        <v>739</v>
      </c>
    </row>
    <row r="13" spans="2:38">
      <c r="C13" s="31"/>
      <c r="D13" s="31"/>
      <c r="E13" s="31"/>
      <c r="F13" s="49"/>
      <c r="G13" s="49"/>
      <c r="H13" s="49"/>
      <c r="I13" s="49"/>
      <c r="J13" s="49"/>
      <c r="L13" s="48"/>
      <c r="M13" s="49"/>
      <c r="N13" s="49"/>
      <c r="O13" s="48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</row>
    <row r="14" spans="2:38">
      <c r="B14" s="35" t="s">
        <v>105</v>
      </c>
      <c r="C14" s="37">
        <v>75198</v>
      </c>
      <c r="D14" s="37">
        <v>131447</v>
      </c>
      <c r="E14" s="37">
        <v>106243</v>
      </c>
      <c r="F14" s="37">
        <v>102232</v>
      </c>
      <c r="G14" s="37">
        <v>197233</v>
      </c>
      <c r="H14" s="37">
        <v>68128</v>
      </c>
      <c r="I14" s="37">
        <v>55699</v>
      </c>
      <c r="J14" s="37">
        <v>46640</v>
      </c>
      <c r="L14" s="52">
        <v>159310</v>
      </c>
      <c r="M14" s="37">
        <v>31798</v>
      </c>
      <c r="N14" s="37">
        <v>110708.43</v>
      </c>
      <c r="O14" s="37">
        <v>56962</v>
      </c>
      <c r="Q14" s="37">
        <v>143182</v>
      </c>
      <c r="R14" s="37">
        <v>217006</v>
      </c>
      <c r="S14" s="37">
        <v>329940</v>
      </c>
      <c r="T14" s="37">
        <v>102232</v>
      </c>
      <c r="U14" s="37">
        <v>241057</v>
      </c>
      <c r="V14" s="37">
        <v>159310</v>
      </c>
      <c r="W14" s="37">
        <v>217223</v>
      </c>
      <c r="X14" s="37">
        <v>197233</v>
      </c>
      <c r="Y14" s="37">
        <v>115815</v>
      </c>
      <c r="Z14" s="37">
        <v>31798</v>
      </c>
      <c r="AA14" s="37">
        <v>112183</v>
      </c>
      <c r="AB14" s="37">
        <v>68128</v>
      </c>
      <c r="AC14" s="37">
        <v>132363.35</v>
      </c>
      <c r="AD14" s="37">
        <v>110708.43</v>
      </c>
      <c r="AE14" s="37">
        <v>59514</v>
      </c>
      <c r="AF14" s="37">
        <v>55699</v>
      </c>
      <c r="AG14" s="37">
        <v>93906</v>
      </c>
      <c r="AH14" s="37">
        <v>56962</v>
      </c>
      <c r="AI14" s="37">
        <v>53506</v>
      </c>
      <c r="AJ14" s="37">
        <v>46640</v>
      </c>
      <c r="AK14" s="37">
        <v>61972</v>
      </c>
      <c r="AL14" s="37">
        <f>SUM(AL7:AL12)</f>
        <v>58552</v>
      </c>
    </row>
    <row r="15" spans="2:38">
      <c r="B15" s="35"/>
      <c r="C15" s="37"/>
      <c r="D15" s="37"/>
      <c r="E15" s="37"/>
      <c r="F15" s="37"/>
      <c r="G15" s="37"/>
      <c r="H15" s="37"/>
      <c r="I15" s="37"/>
      <c r="J15" s="37">
        <f>+SUM(J7:J12)-J14</f>
        <v>0</v>
      </c>
      <c r="L15" s="37"/>
      <c r="M15" s="37"/>
      <c r="N15" s="37"/>
      <c r="O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7" spans="2:38" ht="23">
      <c r="B17" s="39" t="s">
        <v>63</v>
      </c>
      <c r="C17" s="45" t="s">
        <v>64</v>
      </c>
      <c r="D17" s="45" t="s">
        <v>64</v>
      </c>
      <c r="E17" s="45" t="s">
        <v>65</v>
      </c>
      <c r="F17" s="45" t="s">
        <v>65</v>
      </c>
      <c r="G17" s="45" t="s">
        <v>65</v>
      </c>
      <c r="H17" s="45" t="s">
        <v>65</v>
      </c>
      <c r="I17" s="45" t="s">
        <v>65</v>
      </c>
      <c r="J17" s="45" t="s">
        <v>65</v>
      </c>
      <c r="L17" s="45" t="s">
        <v>65</v>
      </c>
      <c r="M17" s="45" t="s">
        <v>65</v>
      </c>
      <c r="N17" s="45" t="s">
        <v>65</v>
      </c>
      <c r="O17" s="45" t="s">
        <v>65</v>
      </c>
      <c r="Q17" s="45" t="s">
        <v>65</v>
      </c>
      <c r="R17" s="45" t="s">
        <v>65</v>
      </c>
      <c r="S17" s="45" t="s">
        <v>65</v>
      </c>
      <c r="T17" s="45" t="s">
        <v>65</v>
      </c>
      <c r="U17" s="45" t="s">
        <v>65</v>
      </c>
      <c r="V17" s="45" t="s">
        <v>65</v>
      </c>
      <c r="W17" s="45" t="s">
        <v>65</v>
      </c>
      <c r="X17" s="45" t="s">
        <v>65</v>
      </c>
      <c r="Y17" s="45" t="s">
        <v>65</v>
      </c>
      <c r="Z17" s="45" t="s">
        <v>65</v>
      </c>
      <c r="AA17" s="45" t="s">
        <v>65</v>
      </c>
      <c r="AB17" s="45" t="s">
        <v>65</v>
      </c>
      <c r="AC17" s="45" t="s">
        <v>65</v>
      </c>
      <c r="AD17" s="45" t="s">
        <v>65</v>
      </c>
      <c r="AE17" s="45" t="s">
        <v>65</v>
      </c>
      <c r="AF17" s="45" t="s">
        <v>65</v>
      </c>
      <c r="AG17" s="45" t="s">
        <v>65</v>
      </c>
      <c r="AH17" s="45" t="s">
        <v>65</v>
      </c>
      <c r="AI17" s="45" t="s">
        <v>65</v>
      </c>
      <c r="AJ17" s="45" t="s">
        <v>65</v>
      </c>
      <c r="AK17" s="45" t="s">
        <v>65</v>
      </c>
      <c r="AL17" s="45" t="s">
        <v>65</v>
      </c>
    </row>
    <row r="19" spans="2:38">
      <c r="B19" s="63" t="s">
        <v>100</v>
      </c>
      <c r="C19" s="64"/>
      <c r="D19" s="64"/>
      <c r="E19" s="65">
        <v>33924</v>
      </c>
      <c r="F19" s="65">
        <v>26359</v>
      </c>
      <c r="G19" s="65">
        <f>F26</f>
        <v>19672</v>
      </c>
      <c r="H19" s="65">
        <v>35343</v>
      </c>
      <c r="I19" s="65">
        <v>13057</v>
      </c>
      <c r="J19" s="65">
        <f>11505+0.4</f>
        <v>11505.4</v>
      </c>
      <c r="L19" s="65">
        <v>19672</v>
      </c>
      <c r="M19" s="65">
        <v>35343</v>
      </c>
      <c r="N19" s="65">
        <v>13057.17</v>
      </c>
      <c r="O19" s="65">
        <v>11505</v>
      </c>
      <c r="Q19" s="65">
        <v>26359</v>
      </c>
      <c r="R19" s="65">
        <v>27542</v>
      </c>
      <c r="S19" s="65">
        <v>39629</v>
      </c>
      <c r="T19" s="65">
        <v>58493</v>
      </c>
      <c r="U19" s="65">
        <v>19672</v>
      </c>
      <c r="V19" s="65">
        <v>42311</v>
      </c>
      <c r="W19" s="65">
        <v>31838</v>
      </c>
      <c r="X19" s="65">
        <v>39935</v>
      </c>
      <c r="Y19" s="65">
        <v>35343</v>
      </c>
      <c r="Z19" s="65">
        <v>24445</v>
      </c>
      <c r="AA19" s="65">
        <v>6071</v>
      </c>
      <c r="AB19" s="65">
        <v>20749</v>
      </c>
      <c r="AC19" s="65">
        <v>13057.17</v>
      </c>
      <c r="AD19" s="65">
        <v>26053.73</v>
      </c>
      <c r="AE19" s="65">
        <v>22972.37</v>
      </c>
      <c r="AF19" s="65">
        <v>11885</v>
      </c>
      <c r="AG19" s="65">
        <v>11505</v>
      </c>
      <c r="AH19" s="65">
        <v>18796</v>
      </c>
      <c r="AI19" s="65">
        <v>10247</v>
      </c>
      <c r="AJ19" s="65">
        <v>9821</v>
      </c>
      <c r="AK19" s="65">
        <v>7532</v>
      </c>
      <c r="AL19" s="65">
        <v>7532</v>
      </c>
    </row>
    <row r="20" spans="2:38">
      <c r="C20" s="31"/>
      <c r="D20" s="31"/>
      <c r="E20" s="49"/>
      <c r="F20" s="49"/>
      <c r="G20" s="49"/>
      <c r="H20" s="49"/>
      <c r="I20" s="49"/>
      <c r="J20" s="49"/>
      <c r="L20" s="49"/>
      <c r="M20" s="49"/>
      <c r="N20" s="49"/>
      <c r="O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</row>
    <row r="21" spans="2:38">
      <c r="B21" s="20" t="s">
        <v>101</v>
      </c>
      <c r="C21" s="29"/>
      <c r="D21" s="29"/>
      <c r="E21" s="48">
        <v>158284</v>
      </c>
      <c r="F21" s="48">
        <v>108264.4</v>
      </c>
      <c r="G21" s="48">
        <v>135559.95120905124</v>
      </c>
      <c r="H21" s="48">
        <v>92424.106750642648</v>
      </c>
      <c r="I21" s="48">
        <v>139848.04269791211</v>
      </c>
      <c r="J21" s="48">
        <f>163880.288462977+0.4</f>
        <v>163880.68846297701</v>
      </c>
      <c r="L21" s="48">
        <v>52219.170381415417</v>
      </c>
      <c r="M21" s="48">
        <v>29890.356997846699</v>
      </c>
      <c r="N21" s="48">
        <v>88049.786269999968</v>
      </c>
      <c r="O21" s="48">
        <v>77943</v>
      </c>
      <c r="Q21" s="48">
        <v>32046</v>
      </c>
      <c r="R21" s="48">
        <v>28320</v>
      </c>
      <c r="S21" s="48">
        <v>28147.599999999999</v>
      </c>
      <c r="T21" s="48">
        <v>19751.399999999994</v>
      </c>
      <c r="U21" s="48">
        <v>27976</v>
      </c>
      <c r="V21" s="48">
        <v>24805.148561415139</v>
      </c>
      <c r="W21" s="48">
        <v>59273.563013864667</v>
      </c>
      <c r="X21" s="48">
        <v>17415.757883100072</v>
      </c>
      <c r="Y21" s="48">
        <v>20002.245927692267</v>
      </c>
      <c r="Z21" s="48">
        <v>9887.1067793852108</v>
      </c>
      <c r="AA21" s="48">
        <v>32881.699364436572</v>
      </c>
      <c r="AB21" s="48">
        <v>29235.050388359399</v>
      </c>
      <c r="AC21" s="48">
        <v>38674.270570000008</v>
      </c>
      <c r="AD21" s="48">
        <v>49375.51569999996</v>
      </c>
      <c r="AE21" s="48">
        <v>33830.311339024774</v>
      </c>
      <c r="AF21" s="48">
        <v>17967.945088887369</v>
      </c>
      <c r="AG21" s="48">
        <v>41717.223925103994</v>
      </c>
      <c r="AH21" s="48">
        <v>36226.013681612581</v>
      </c>
      <c r="AI21" s="48">
        <v>33007.762393283425</v>
      </c>
      <c r="AJ21" s="48">
        <f>52929.2884629773+0.4</f>
        <v>52929.688462977305</v>
      </c>
      <c r="AK21" s="48">
        <v>39132.281844631245</v>
      </c>
      <c r="AL21" s="48">
        <v>100724.37160999945</v>
      </c>
    </row>
    <row r="22" spans="2:38">
      <c r="B22" s="20" t="s">
        <v>102</v>
      </c>
      <c r="C22" s="29"/>
      <c r="D22" s="29"/>
      <c r="E22" s="48">
        <v>-53778</v>
      </c>
      <c r="F22" s="48">
        <v>9448</v>
      </c>
      <c r="G22" s="48">
        <v>-168477.31447916239</v>
      </c>
      <c r="H22" s="48">
        <v>-94069.014480000013</v>
      </c>
      <c r="I22" s="48">
        <v>-82202.18677</v>
      </c>
      <c r="J22" s="48">
        <f>-143843.48623+0.4</f>
        <v>-143843.08623000002</v>
      </c>
      <c r="L22" s="48">
        <v>-28090.642050000006</v>
      </c>
      <c r="M22" s="48">
        <v>-53217</v>
      </c>
      <c r="N22" s="48">
        <v>-37214.13811</v>
      </c>
      <c r="O22" s="48">
        <v>-71273</v>
      </c>
      <c r="Q22" s="48">
        <v>-3379</v>
      </c>
      <c r="R22" s="48">
        <v>-3848</v>
      </c>
      <c r="S22" s="48">
        <v>6836</v>
      </c>
      <c r="T22" s="48">
        <v>9839</v>
      </c>
      <c r="U22" s="48">
        <v>-14089</v>
      </c>
      <c r="V22" s="48">
        <v>-14563.485339999706</v>
      </c>
      <c r="W22" s="48">
        <v>-134374.75212335106</v>
      </c>
      <c r="X22" s="48">
        <v>250.19049868916045</v>
      </c>
      <c r="Y22" s="48">
        <v>-24190</v>
      </c>
      <c r="Z22" s="48">
        <v>-29027</v>
      </c>
      <c r="AA22" s="48">
        <v>-18149</v>
      </c>
      <c r="AB22" s="48">
        <v>-22703.014480000013</v>
      </c>
      <c r="AC22" s="48">
        <v>-11012</v>
      </c>
      <c r="AD22" s="48">
        <v>-26202.13811</v>
      </c>
      <c r="AE22" s="48">
        <v>-57802.046950000004</v>
      </c>
      <c r="AF22" s="48">
        <v>12813.998290000003</v>
      </c>
      <c r="AG22" s="48">
        <v>-32828</v>
      </c>
      <c r="AH22" s="48">
        <v>-38445</v>
      </c>
      <c r="AI22" s="48">
        <v>-9599</v>
      </c>
      <c r="AJ22" s="48">
        <f>-62971.48623+0.4</f>
        <v>-62971.086230000001</v>
      </c>
      <c r="AK22" s="48">
        <v>-18387</v>
      </c>
      <c r="AL22" s="48">
        <v>-41824</v>
      </c>
    </row>
    <row r="23" spans="2:38">
      <c r="B23" s="20" t="s">
        <v>103</v>
      </c>
      <c r="C23" s="29"/>
      <c r="D23" s="29"/>
      <c r="E23" s="48">
        <v>-112071</v>
      </c>
      <c r="F23" s="48">
        <v>-124400</v>
      </c>
      <c r="G23" s="48">
        <v>48588.391531687186</v>
      </c>
      <c r="H23" s="48">
        <v>-21387</v>
      </c>
      <c r="I23" s="48">
        <v>-60654.176730000079</v>
      </c>
      <c r="J23" s="48">
        <f>-22104.47228+0.4</f>
        <v>-22104.07228</v>
      </c>
      <c r="L23" s="48">
        <v>-11961.785279999996</v>
      </c>
      <c r="M23" s="48">
        <v>-5944.4932761120399</v>
      </c>
      <c r="N23" s="48">
        <v>-40920.961130000018</v>
      </c>
      <c r="O23" s="48">
        <v>-6777.1095000000023</v>
      </c>
      <c r="Q23" s="48">
        <v>-24638</v>
      </c>
      <c r="R23" s="48">
        <v>-20795</v>
      </c>
      <c r="S23" s="48">
        <v>-16297</v>
      </c>
      <c r="T23" s="48">
        <v>-62670</v>
      </c>
      <c r="U23" s="48">
        <v>8751</v>
      </c>
      <c r="V23" s="48">
        <v>-20713.256279999994</v>
      </c>
      <c r="W23" s="48">
        <v>83197.22917999998</v>
      </c>
      <c r="X23" s="48">
        <v>-22257.052368312798</v>
      </c>
      <c r="Y23" s="48">
        <v>-6709.9636015184242</v>
      </c>
      <c r="Z23" s="48">
        <v>765.47032540638895</v>
      </c>
      <c r="AA23" s="48">
        <v>-1160.3918966308438</v>
      </c>
      <c r="AB23" s="48">
        <v>-14282.114827257121</v>
      </c>
      <c r="AC23" s="48">
        <v>-14665.056029999992</v>
      </c>
      <c r="AD23" s="48">
        <v>-26255.905100000025</v>
      </c>
      <c r="AE23" s="48">
        <v>11552.634559999977</v>
      </c>
      <c r="AF23" s="48">
        <v>-31285.850160000038</v>
      </c>
      <c r="AG23" s="48">
        <v>-4532.2893599999916</v>
      </c>
      <c r="AH23" s="48">
        <v>-2244</v>
      </c>
      <c r="AI23" s="48">
        <v>-23824.890499999998</v>
      </c>
      <c r="AJ23" s="48">
        <f>8497.52772+0.4</f>
        <v>8497.9277199999997</v>
      </c>
      <c r="AK23" s="48">
        <v>-18159.765590000003</v>
      </c>
      <c r="AL23" s="48">
        <v>-56856.896650000002</v>
      </c>
    </row>
    <row r="24" spans="2:38">
      <c r="B24" s="20" t="s">
        <v>104</v>
      </c>
      <c r="C24" s="29"/>
      <c r="D24" s="29"/>
      <c r="E24" s="48">
        <v>0</v>
      </c>
      <c r="F24" s="48">
        <v>0</v>
      </c>
      <c r="G24" s="48">
        <v>0</v>
      </c>
      <c r="H24" s="48">
        <v>746.29516523210805</v>
      </c>
      <c r="I24" s="48">
        <v>1455.9302220878926</v>
      </c>
      <c r="J24" s="48">
        <f>-1907.45956612273+0.4</f>
        <v>-1907.0595661227298</v>
      </c>
      <c r="L24" s="48">
        <v>0</v>
      </c>
      <c r="M24" s="48">
        <v>0</v>
      </c>
      <c r="N24" s="48">
        <v>0</v>
      </c>
      <c r="O24" s="48">
        <v>-1150.3102067165846</v>
      </c>
      <c r="Q24" s="48">
        <v>-2846</v>
      </c>
      <c r="R24" s="48">
        <v>8410</v>
      </c>
      <c r="S24" s="48">
        <v>177.40000000000146</v>
      </c>
      <c r="T24" s="48">
        <v>-5741.9999999999927</v>
      </c>
      <c r="U24" s="48">
        <v>0</v>
      </c>
      <c r="V24" s="48">
        <v>1</v>
      </c>
      <c r="W24" s="48">
        <v>-1.0400705135980388</v>
      </c>
      <c r="X24" s="48">
        <v>0.17336568568862276</v>
      </c>
      <c r="Y24" s="48">
        <v>0</v>
      </c>
      <c r="Z24" s="48">
        <v>0</v>
      </c>
      <c r="AA24" s="48">
        <v>1106.6925321942799</v>
      </c>
      <c r="AB24" s="48">
        <v>59.078918897728727</v>
      </c>
      <c r="AC24" s="48">
        <v>0</v>
      </c>
      <c r="AD24" s="48">
        <v>0.16751000005751848</v>
      </c>
      <c r="AE24" s="48">
        <v>1330.7310509752679</v>
      </c>
      <c r="AF24" s="48">
        <v>122.90678111267334</v>
      </c>
      <c r="AG24" s="48">
        <v>2933.6086348959998</v>
      </c>
      <c r="AH24" s="48">
        <v>-4086</v>
      </c>
      <c r="AI24" s="48">
        <v>-10.871893283430836</v>
      </c>
      <c r="AJ24" s="48">
        <f>-746.329952977365+0.4</f>
        <v>-745.92995297736502</v>
      </c>
      <c r="AK24" s="48">
        <v>674.5249716594808</v>
      </c>
      <c r="AL24" s="48">
        <v>1153.7067585675773</v>
      </c>
    </row>
    <row r="25" spans="2:38">
      <c r="C25" s="31"/>
      <c r="D25" s="31"/>
      <c r="E25" s="49"/>
      <c r="F25" s="49"/>
      <c r="G25" s="49"/>
      <c r="H25" s="49"/>
      <c r="I25" s="49"/>
      <c r="J25" s="49"/>
      <c r="L25" s="49"/>
      <c r="M25" s="49"/>
      <c r="N25" s="49"/>
      <c r="O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</row>
    <row r="26" spans="2:38">
      <c r="B26" s="63" t="s">
        <v>105</v>
      </c>
      <c r="C26" s="64"/>
      <c r="D26" s="64"/>
      <c r="E26" s="65">
        <v>26359</v>
      </c>
      <c r="F26" s="65">
        <v>19672</v>
      </c>
      <c r="G26" s="65">
        <v>35343</v>
      </c>
      <c r="H26" s="65">
        <v>13057</v>
      </c>
      <c r="I26" s="65">
        <v>11505</v>
      </c>
      <c r="J26" s="65">
        <v>7532</v>
      </c>
      <c r="L26" s="65">
        <v>31838</v>
      </c>
      <c r="M26" s="65">
        <v>6071</v>
      </c>
      <c r="N26" s="65">
        <v>22972.37</v>
      </c>
      <c r="O26" s="65">
        <v>10247</v>
      </c>
      <c r="Q26" s="65">
        <v>27542</v>
      </c>
      <c r="R26" s="65">
        <v>39629</v>
      </c>
      <c r="S26" s="65">
        <v>58493</v>
      </c>
      <c r="T26" s="65">
        <v>19672</v>
      </c>
      <c r="U26" s="65">
        <v>42311</v>
      </c>
      <c r="V26" s="65">
        <v>31838</v>
      </c>
      <c r="W26" s="65">
        <v>39935</v>
      </c>
      <c r="X26" s="65">
        <v>35343</v>
      </c>
      <c r="Y26" s="65">
        <v>24445</v>
      </c>
      <c r="Z26" s="65">
        <v>6071</v>
      </c>
      <c r="AA26" s="65">
        <v>20749</v>
      </c>
      <c r="AB26" s="65">
        <v>13057</v>
      </c>
      <c r="AC26" s="65">
        <v>26053.73</v>
      </c>
      <c r="AD26" s="65">
        <v>22972.37</v>
      </c>
      <c r="AE26" s="65">
        <v>11885</v>
      </c>
      <c r="AF26" s="65">
        <v>11505</v>
      </c>
      <c r="AG26" s="65">
        <v>18796</v>
      </c>
      <c r="AH26" s="65">
        <v>10247</v>
      </c>
      <c r="AI26" s="65">
        <v>9821</v>
      </c>
      <c r="AJ26" s="65">
        <v>7532</v>
      </c>
      <c r="AK26" s="65">
        <v>10792</v>
      </c>
      <c r="AL26" s="65">
        <f>SUM(AL19:AL24)</f>
        <v>10729.181718567024</v>
      </c>
    </row>
    <row r="27" spans="2:38">
      <c r="K27" s="21"/>
      <c r="P27" s="21"/>
    </row>
    <row r="28" spans="2:38">
      <c r="B28" s="44" t="s">
        <v>66</v>
      </c>
    </row>
    <row r="29" spans="2:38">
      <c r="B29" s="44" t="s">
        <v>67</v>
      </c>
    </row>
  </sheetData>
  <mergeCells count="2">
    <mergeCell ref="C4:G4"/>
    <mergeCell ref="Q4:X4"/>
  </mergeCells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E7F99-2DD0-4FBC-A286-6CA821577B73}">
  <sheetPr codeName="Planilha6"/>
  <dimension ref="B1:AE24"/>
  <sheetViews>
    <sheetView showGridLines="0" zoomScale="57" zoomScaleNormal="57" workbookViewId="0">
      <pane xSplit="4" ySplit="5" topLeftCell="Y6" activePane="bottomRight" state="frozen"/>
      <selection pane="topRight" activeCell="E1" sqref="E1"/>
      <selection pane="bottomLeft" activeCell="A6" sqref="A6"/>
      <selection pane="bottomRight" activeCell="B3" sqref="B3"/>
    </sheetView>
  </sheetViews>
  <sheetFormatPr defaultColWidth="9.1796875" defaultRowHeight="20"/>
  <cols>
    <col min="1" max="1" width="1" style="20" customWidth="1"/>
    <col min="2" max="2" width="61.81640625" style="20" bestFit="1" customWidth="1"/>
    <col min="3" max="3" width="40.26953125" style="24" customWidth="1"/>
    <col min="4" max="4" width="2.26953125" style="20" customWidth="1"/>
    <col min="5" max="6" width="21" style="21" bestFit="1" customWidth="1"/>
    <col min="7" max="29" width="20.1796875" style="21" customWidth="1"/>
    <col min="30" max="30" width="20" style="20" customWidth="1"/>
    <col min="31" max="16384" width="9.1796875" style="20"/>
  </cols>
  <sheetData>
    <row r="1" spans="2:31" ht="55.5" customHeight="1">
      <c r="C1" s="21"/>
      <c r="D1" s="21"/>
      <c r="G1" s="20"/>
    </row>
    <row r="2" spans="2:31">
      <c r="B2" s="18" t="s">
        <v>106</v>
      </c>
      <c r="C2" s="19"/>
      <c r="D2" s="18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2:31">
      <c r="B3" s="44" t="s">
        <v>107</v>
      </c>
    </row>
    <row r="4" spans="2:31" ht="45" customHeight="1">
      <c r="E4" s="91"/>
      <c r="F4" s="91"/>
      <c r="G4" s="91"/>
      <c r="H4" s="91"/>
      <c r="I4" s="91"/>
      <c r="J4" s="91"/>
      <c r="K4" s="91"/>
      <c r="L4" s="91"/>
      <c r="M4" s="91"/>
      <c r="N4" s="91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</row>
    <row r="5" spans="2:31">
      <c r="B5" s="18"/>
      <c r="C5" s="19" t="s">
        <v>108</v>
      </c>
      <c r="D5" s="18"/>
      <c r="E5" s="19">
        <v>2017</v>
      </c>
      <c r="F5" s="19">
        <v>2018</v>
      </c>
      <c r="G5" s="19">
        <v>2019</v>
      </c>
      <c r="H5" s="19" t="s">
        <v>70</v>
      </c>
      <c r="I5" s="19" t="s">
        <v>71</v>
      </c>
      <c r="J5" s="19" t="s">
        <v>72</v>
      </c>
      <c r="K5" s="53">
        <v>2020</v>
      </c>
      <c r="L5" s="19" t="s">
        <v>74</v>
      </c>
      <c r="M5" s="19" t="s">
        <v>75</v>
      </c>
      <c r="N5" s="19" t="s">
        <v>76</v>
      </c>
      <c r="O5" s="53">
        <v>2021</v>
      </c>
      <c r="P5" s="19" t="s">
        <v>78</v>
      </c>
      <c r="Q5" s="19" t="s">
        <v>79</v>
      </c>
      <c r="R5" s="53" t="s">
        <v>80</v>
      </c>
      <c r="S5" s="53">
        <v>2022</v>
      </c>
      <c r="T5" s="53" t="s">
        <v>82</v>
      </c>
      <c r="U5" s="53" t="s">
        <v>83</v>
      </c>
      <c r="V5" s="53" t="s">
        <v>128</v>
      </c>
      <c r="W5" s="53">
        <v>2023</v>
      </c>
      <c r="X5" s="53" t="s">
        <v>133</v>
      </c>
      <c r="Y5" s="53" t="s">
        <v>136</v>
      </c>
      <c r="Z5" s="53" t="s">
        <v>138</v>
      </c>
      <c r="AA5" s="53">
        <v>2024</v>
      </c>
      <c r="AB5" s="53" t="s">
        <v>142</v>
      </c>
      <c r="AC5" s="53" t="s">
        <v>144</v>
      </c>
    </row>
    <row r="6" spans="2:31">
      <c r="B6" s="20" t="s">
        <v>109</v>
      </c>
      <c r="C6" s="24" t="s">
        <v>110</v>
      </c>
      <c r="E6" s="42">
        <v>267606</v>
      </c>
      <c r="F6" s="42">
        <v>515780</v>
      </c>
      <c r="G6" s="54">
        <v>639799</v>
      </c>
      <c r="H6" s="54">
        <v>682851</v>
      </c>
      <c r="I6" s="54">
        <v>740661</v>
      </c>
      <c r="J6" s="54">
        <v>835667</v>
      </c>
      <c r="K6" s="54">
        <v>831631</v>
      </c>
      <c r="L6" s="54">
        <v>814184</v>
      </c>
      <c r="M6" s="54">
        <v>817519</v>
      </c>
      <c r="N6" s="54">
        <v>783792</v>
      </c>
      <c r="O6" s="54">
        <v>819419.02984571829</v>
      </c>
      <c r="P6" s="54">
        <v>821488</v>
      </c>
      <c r="Q6" s="54">
        <v>784702</v>
      </c>
      <c r="R6" s="54">
        <v>827244</v>
      </c>
      <c r="S6" s="54">
        <v>901283</v>
      </c>
      <c r="T6" s="54">
        <v>937845</v>
      </c>
      <c r="U6" s="54">
        <v>964396</v>
      </c>
      <c r="V6" s="54">
        <v>953502</v>
      </c>
      <c r="W6" s="54">
        <v>969285.73768000002</v>
      </c>
      <c r="X6" s="54">
        <v>946349.29903999995</v>
      </c>
      <c r="Y6" s="54">
        <v>927450</v>
      </c>
      <c r="Z6" s="54">
        <v>894436</v>
      </c>
      <c r="AA6" s="54">
        <v>854046</v>
      </c>
      <c r="AB6" s="54">
        <v>939855</v>
      </c>
      <c r="AC6" s="54">
        <v>977640.63186999992</v>
      </c>
    </row>
    <row r="7" spans="2:31">
      <c r="B7" s="20" t="s">
        <v>111</v>
      </c>
      <c r="C7" s="24" t="s">
        <v>110</v>
      </c>
      <c r="E7" s="42">
        <v>264753</v>
      </c>
      <c r="F7" s="42">
        <v>532009</v>
      </c>
      <c r="G7" s="54">
        <v>757946</v>
      </c>
      <c r="H7" s="54">
        <v>800988</v>
      </c>
      <c r="I7" s="54">
        <v>855887</v>
      </c>
      <c r="J7" s="54">
        <v>837402</v>
      </c>
      <c r="K7" s="54">
        <v>892140</v>
      </c>
      <c r="L7" s="54">
        <v>870625</v>
      </c>
      <c r="M7" s="54">
        <v>871584</v>
      </c>
      <c r="N7" s="54">
        <v>834111</v>
      </c>
      <c r="O7" s="54">
        <v>843609.54010819725</v>
      </c>
      <c r="P7" s="54">
        <v>843609.54010819737</v>
      </c>
      <c r="Q7" s="54">
        <v>811871</v>
      </c>
      <c r="R7" s="54">
        <v>854070</v>
      </c>
      <c r="S7" s="54">
        <v>897463</v>
      </c>
      <c r="T7" s="54">
        <v>932383</v>
      </c>
      <c r="U7" s="54">
        <v>955657</v>
      </c>
      <c r="V7" s="54">
        <v>952885</v>
      </c>
      <c r="W7" s="54">
        <v>932901.0758600001</v>
      </c>
      <c r="X7" s="54">
        <v>907765.96478000004</v>
      </c>
      <c r="Y7" s="54">
        <v>896498</v>
      </c>
      <c r="Z7" s="54">
        <v>901278</v>
      </c>
      <c r="AA7" s="54">
        <v>969359.15021000011</v>
      </c>
      <c r="AB7" s="54">
        <v>1058339.1814599999</v>
      </c>
      <c r="AC7" s="54">
        <v>1093158.23728936</v>
      </c>
    </row>
    <row r="8" spans="2:31">
      <c r="B8" s="20" t="s">
        <v>112</v>
      </c>
      <c r="C8" s="24" t="s">
        <v>110</v>
      </c>
      <c r="E8" s="38">
        <v>0.46500000000000002</v>
      </c>
      <c r="F8" s="38">
        <v>0.623</v>
      </c>
      <c r="G8" s="55">
        <v>0.68300000000000005</v>
      </c>
      <c r="H8" s="55">
        <v>0.68458172370175374</v>
      </c>
      <c r="I8" s="55">
        <v>0.69399999999999995</v>
      </c>
      <c r="J8" s="55">
        <v>0.65</v>
      </c>
      <c r="K8" s="55">
        <v>0.67800000000000005</v>
      </c>
      <c r="L8" s="55">
        <f>L7/('3. DRE'!U7+'3. DRE'!T7+'3. DRE'!S7+'3. DRE'!R7)</f>
        <v>0.66554573412417817</v>
      </c>
      <c r="M8" s="55">
        <f>M7/('3. DRE'!V7+'3. DRE'!U7+'3. DRE'!T7+'3. DRE'!S7)</f>
        <v>0.67911949714937547</v>
      </c>
      <c r="N8" s="55">
        <f>N7/('3. DRE'!W7+'3. DRE'!V7+'3. DRE'!U7+'3. DRE'!T7)</f>
        <v>0.630107421284825</v>
      </c>
      <c r="O8" s="55">
        <v>0.59811200529835529</v>
      </c>
      <c r="P8" s="55">
        <f>P7/('3. DRE'!X7+'3. DRE'!W7+'3. DRE'!V7+'3. DRE'!U7)</f>
        <v>0.59811205477682883</v>
      </c>
      <c r="Q8" s="55">
        <f>Q7/('3. DRE'!Y7+'3. DRE'!X7+'3. DRE'!W7+'3. DRE'!V7)</f>
        <v>0.5330108936638438</v>
      </c>
      <c r="R8" s="55">
        <f>R7/('3. DRE'!Z7+'3. DRE'!Y7+'3. DRE'!X7+'3. DRE'!W7)</f>
        <v>0.51827969517456829</v>
      </c>
      <c r="S8" s="55">
        <f>49.1%</f>
        <v>0.49099999999999999</v>
      </c>
      <c r="T8" s="55">
        <f>T7/('3. DRE'!AA7+'3. DRE'!Z7+'3. DRE'!Y7+'3. DRE'!X7)</f>
        <v>0.53690729082029576</v>
      </c>
      <c r="U8" s="55">
        <f>U7/('3. DRE'!AB7+'3. DRE'!AA7+'3. DRE'!Z7+'3. DRE'!Y7)</f>
        <v>0.52268364211541896</v>
      </c>
      <c r="V8" s="55">
        <v>0.5082265954139491</v>
      </c>
      <c r="W8" s="55">
        <v>0.4862395161911448</v>
      </c>
      <c r="X8" s="55">
        <v>0.46841479007814046</v>
      </c>
      <c r="Y8" s="55">
        <v>0.45033743987743158</v>
      </c>
      <c r="Z8" s="55">
        <f>Z7/('3. DRE'!AG7+'3. DRE'!AF7+'3. DRE'!AE7+'3. DRE'!AD7)</f>
        <v>0.46506694627437478</v>
      </c>
      <c r="AA8" s="55">
        <v>0.48931559571661715</v>
      </c>
      <c r="AB8" s="55">
        <v>0.54498421517814699</v>
      </c>
      <c r="AC8" s="55">
        <f>AC7/(SUM('3. DRE'!AI7:AL7))</f>
        <v>0.53872504619618578</v>
      </c>
    </row>
    <row r="9" spans="2:31">
      <c r="B9" s="20" t="s">
        <v>113</v>
      </c>
      <c r="C9" s="24" t="s">
        <v>114</v>
      </c>
      <c r="E9" s="42">
        <v>3123966</v>
      </c>
      <c r="F9" s="42">
        <v>3882970</v>
      </c>
      <c r="G9" s="54">
        <v>3632721</v>
      </c>
      <c r="H9" s="54">
        <v>4563744</v>
      </c>
      <c r="I9" s="54">
        <v>4705925</v>
      </c>
      <c r="J9" s="54">
        <v>4772970</v>
      </c>
      <c r="K9" s="54">
        <v>4096721</v>
      </c>
      <c r="L9" s="54">
        <v>4552186</v>
      </c>
      <c r="M9" s="54">
        <v>3904806</v>
      </c>
      <c r="N9" s="54">
        <f>'2. Balanço Patrimonial'!N38+'2. Balanço Patrimonial'!N47</f>
        <v>4528277</v>
      </c>
      <c r="O9" s="54">
        <v>4783397</v>
      </c>
      <c r="P9" s="54">
        <v>4783397</v>
      </c>
      <c r="Q9" s="54">
        <v>4442351</v>
      </c>
      <c r="R9" s="54">
        <v>4646709</v>
      </c>
      <c r="S9" s="54">
        <v>4433644</v>
      </c>
      <c r="T9" s="54">
        <v>4259161.2</v>
      </c>
      <c r="U9" s="54">
        <v>3935528.3600000003</v>
      </c>
      <c r="V9" s="54">
        <v>4160251</v>
      </c>
      <c r="W9" s="54">
        <v>3973811.4259775225</v>
      </c>
      <c r="X9" s="54">
        <v>3908333.5841963007</v>
      </c>
      <c r="Y9" s="54">
        <v>4422410</v>
      </c>
      <c r="Z9" s="54">
        <v>4216898</v>
      </c>
      <c r="AA9" s="54">
        <v>4828225</v>
      </c>
      <c r="AB9" s="54">
        <v>4216898</v>
      </c>
      <c r="AC9" s="54">
        <v>3992852</v>
      </c>
    </row>
    <row r="10" spans="2:31">
      <c r="B10" s="20" t="s">
        <v>115</v>
      </c>
      <c r="C10" s="24" t="s">
        <v>114</v>
      </c>
      <c r="E10" s="42">
        <v>2956942</v>
      </c>
      <c r="F10" s="42">
        <v>3611149</v>
      </c>
      <c r="G10" s="54">
        <v>3368006</v>
      </c>
      <c r="H10" s="54">
        <v>4228459</v>
      </c>
      <c r="I10" s="54">
        <v>4293622</v>
      </c>
      <c r="J10" s="54">
        <v>4330078</v>
      </c>
      <c r="K10" s="54">
        <v>3893678</v>
      </c>
      <c r="L10" s="54">
        <v>4203363</v>
      </c>
      <c r="M10" s="54">
        <v>3647026</v>
      </c>
      <c r="N10" s="54">
        <f>N9-'2. Balanço Patrimonial'!N9-'2. Balanço Patrimonial'!N22</f>
        <v>4204595</v>
      </c>
      <c r="O10" s="54">
        <v>4405071</v>
      </c>
      <c r="P10" s="54">
        <v>4405071</v>
      </c>
      <c r="Q10" s="54">
        <v>4246167</v>
      </c>
      <c r="R10" s="54">
        <f>4399366</f>
        <v>4399366</v>
      </c>
      <c r="S10" s="54">
        <v>4216364</v>
      </c>
      <c r="T10" s="54">
        <v>4003258.62</v>
      </c>
      <c r="U10" s="54">
        <v>3645052.0300000003</v>
      </c>
      <c r="V10" s="54">
        <v>3704395</v>
      </c>
      <c r="W10" s="54">
        <v>3709132.5292957635</v>
      </c>
      <c r="X10" s="54">
        <v>3557275.3824766399</v>
      </c>
      <c r="Y10" s="54">
        <v>3982601</v>
      </c>
      <c r="Z10" s="54">
        <v>3858832</v>
      </c>
      <c r="AA10" s="54">
        <v>4357150</v>
      </c>
      <c r="AB10" s="54">
        <v>3858832</v>
      </c>
      <c r="AC10" s="54">
        <v>3552076</v>
      </c>
    </row>
    <row r="11" spans="2:31">
      <c r="B11" s="20" t="s">
        <v>116</v>
      </c>
      <c r="C11" s="24" t="s">
        <v>117</v>
      </c>
      <c r="E11" s="46">
        <v>11</v>
      </c>
      <c r="F11" s="46">
        <v>7</v>
      </c>
      <c r="G11" s="56">
        <v>5.3</v>
      </c>
      <c r="H11" s="56">
        <v>6.1923596802230652</v>
      </c>
      <c r="I11" s="56">
        <v>5.8</v>
      </c>
      <c r="J11" s="56">
        <v>5.2</v>
      </c>
      <c r="K11" s="56">
        <v>4.7</v>
      </c>
      <c r="L11" s="56">
        <v>5.2</v>
      </c>
      <c r="M11" s="56">
        <v>4.5</v>
      </c>
      <c r="N11" s="56">
        <v>5.4</v>
      </c>
      <c r="O11" s="56">
        <v>5.3758465932007882</v>
      </c>
      <c r="P11" s="56">
        <v>5.4</v>
      </c>
      <c r="Q11" s="56">
        <v>5.4</v>
      </c>
      <c r="R11" s="56">
        <v>5.3180996175251796</v>
      </c>
      <c r="S11" s="56">
        <v>4.6781798835659831</v>
      </c>
      <c r="T11" s="56">
        <v>4.2685716936167495</v>
      </c>
      <c r="U11" s="56">
        <v>3.7796216803056009</v>
      </c>
      <c r="V11" s="56">
        <v>3.8850416674532409</v>
      </c>
      <c r="W11" s="56">
        <v>3.8266657447922712</v>
      </c>
      <c r="X11" s="56">
        <v>3.7589454402145464</v>
      </c>
      <c r="Y11" s="56">
        <f>Y10/Y6</f>
        <v>4.2941409240390316</v>
      </c>
      <c r="Z11" s="56">
        <f>Z10/Z6</f>
        <v>4.3142628427299439</v>
      </c>
      <c r="AA11" s="56">
        <v>5.1017743774925473</v>
      </c>
      <c r="AB11" s="56">
        <v>4.105773762974076</v>
      </c>
      <c r="AC11" s="56">
        <f>AC10/AC6</f>
        <v>3.633314619100581</v>
      </c>
    </row>
    <row r="12" spans="2:31">
      <c r="B12" s="20" t="s">
        <v>118</v>
      </c>
      <c r="C12" s="24" t="s">
        <v>117</v>
      </c>
      <c r="E12" s="46">
        <v>11.2</v>
      </c>
      <c r="F12" s="46">
        <v>6.8</v>
      </c>
      <c r="G12" s="56">
        <v>4.4000000000000004</v>
      </c>
      <c r="H12" s="56">
        <v>5.2790541181640673</v>
      </c>
      <c r="I12" s="56">
        <v>5</v>
      </c>
      <c r="J12" s="56">
        <v>5.2</v>
      </c>
      <c r="K12" s="56">
        <v>4.4000000000000004</v>
      </c>
      <c r="L12" s="56">
        <v>4.8</v>
      </c>
      <c r="M12" s="56">
        <v>4.2</v>
      </c>
      <c r="N12" s="56">
        <v>5</v>
      </c>
      <c r="O12" s="56">
        <v>5.2216941494462317</v>
      </c>
      <c r="P12" s="56">
        <v>5.2</v>
      </c>
      <c r="Q12" s="56">
        <v>5.2</v>
      </c>
      <c r="R12" s="56">
        <v>5.1510602175465712</v>
      </c>
      <c r="S12" s="56">
        <v>4.6980922890414423</v>
      </c>
      <c r="T12" s="56">
        <v>4.2935774461782339</v>
      </c>
      <c r="U12" s="56">
        <v>3.8141844092598078</v>
      </c>
      <c r="V12" s="56">
        <v>3.8762831469649743</v>
      </c>
      <c r="W12" s="56">
        <v>3.9759119431569729</v>
      </c>
      <c r="X12" s="56">
        <v>3.9187142066278691</v>
      </c>
      <c r="Y12" s="56">
        <f>Y10/Y7</f>
        <v>4.4423980867776613</v>
      </c>
      <c r="Z12" s="56">
        <f>Z10/Z7</f>
        <v>4.2815113649728493</v>
      </c>
      <c r="AA12" s="56">
        <f>AA10/AA7</f>
        <v>4.4948768462711426</v>
      </c>
      <c r="AB12" s="56">
        <v>3.6461203247494485</v>
      </c>
      <c r="AC12" s="56">
        <f>AC10/AC7</f>
        <v>3.2493703828348521</v>
      </c>
    </row>
    <row r="13" spans="2:31"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</row>
    <row r="14" spans="2:31" s="69" customFormat="1" ht="19.5" customHeight="1">
      <c r="B14" s="68" t="s">
        <v>63</v>
      </c>
      <c r="C14" s="68"/>
      <c r="D14" s="68"/>
      <c r="E14" s="67" t="s">
        <v>64</v>
      </c>
      <c r="F14" s="67" t="s">
        <v>64</v>
      </c>
      <c r="G14" s="67" t="s">
        <v>65</v>
      </c>
      <c r="H14" s="67" t="s">
        <v>65</v>
      </c>
      <c r="I14" s="67" t="s">
        <v>65</v>
      </c>
      <c r="J14" s="67" t="s">
        <v>65</v>
      </c>
      <c r="K14" s="67" t="s">
        <v>65</v>
      </c>
      <c r="L14" s="67" t="s">
        <v>65</v>
      </c>
      <c r="M14" s="67" t="s">
        <v>65</v>
      </c>
      <c r="N14" s="67" t="s">
        <v>65</v>
      </c>
      <c r="O14" s="67" t="s">
        <v>65</v>
      </c>
      <c r="P14" s="67" t="s">
        <v>65</v>
      </c>
      <c r="Q14" s="67" t="s">
        <v>65</v>
      </c>
      <c r="R14" s="67" t="s">
        <v>65</v>
      </c>
      <c r="S14" s="67" t="s">
        <v>65</v>
      </c>
      <c r="T14" s="67" t="s">
        <v>65</v>
      </c>
      <c r="U14" s="67" t="s">
        <v>65</v>
      </c>
      <c r="V14" s="67" t="s">
        <v>65</v>
      </c>
      <c r="W14" s="67" t="s">
        <v>65</v>
      </c>
      <c r="X14" s="67" t="s">
        <v>65</v>
      </c>
      <c r="Y14" s="67" t="s">
        <v>65</v>
      </c>
      <c r="Z14" s="67" t="s">
        <v>65</v>
      </c>
      <c r="AA14" s="67" t="s">
        <v>65</v>
      </c>
      <c r="AB14" s="67" t="s">
        <v>65</v>
      </c>
      <c r="AC14" s="67" t="s">
        <v>65</v>
      </c>
      <c r="AD14" s="20"/>
      <c r="AE14" s="20"/>
    </row>
    <row r="15" spans="2:31">
      <c r="B15" s="20" t="s">
        <v>109</v>
      </c>
      <c r="C15" s="24" t="s">
        <v>110</v>
      </c>
      <c r="E15" s="42">
        <v>84567</v>
      </c>
      <c r="F15" s="42">
        <v>138769</v>
      </c>
      <c r="G15" s="54">
        <v>160771</v>
      </c>
      <c r="H15" s="54">
        <v>162714</v>
      </c>
      <c r="I15" s="54">
        <v>158988</v>
      </c>
      <c r="J15" s="54">
        <v>168827</v>
      </c>
      <c r="K15" s="54">
        <v>159975</v>
      </c>
      <c r="L15" s="54">
        <v>148176</v>
      </c>
      <c r="M15" s="54">
        <v>152142</v>
      </c>
      <c r="N15" s="54">
        <v>146664</v>
      </c>
      <c r="O15" s="54">
        <v>151027.69586162933</v>
      </c>
      <c r="P15" s="54">
        <v>154650</v>
      </c>
      <c r="Q15" s="54">
        <v>149422</v>
      </c>
      <c r="R15" s="54">
        <v>157662</v>
      </c>
      <c r="S15" s="54">
        <v>174198</v>
      </c>
      <c r="T15" s="54">
        <v>180286</v>
      </c>
      <c r="U15" s="54">
        <v>187123</v>
      </c>
      <c r="V15" s="54">
        <v>188229</v>
      </c>
      <c r="W15" s="54">
        <v>195835.50013999999</v>
      </c>
      <c r="X15" s="54">
        <v>193324.50013999999</v>
      </c>
      <c r="Y15" s="54">
        <v>185173</v>
      </c>
      <c r="Z15" s="54">
        <v>173213</v>
      </c>
      <c r="AA15" s="54">
        <v>152480.45003000001</v>
      </c>
      <c r="AB15" s="54">
        <v>161935.59561000002</v>
      </c>
      <c r="AC15" s="54">
        <v>166498.45360000001</v>
      </c>
    </row>
    <row r="16" spans="2:31">
      <c r="B16" s="20" t="s">
        <v>111</v>
      </c>
      <c r="C16" s="24" t="s">
        <v>110</v>
      </c>
      <c r="E16" s="42">
        <v>83704</v>
      </c>
      <c r="F16" s="42">
        <v>143047</v>
      </c>
      <c r="G16" s="54">
        <v>190593</v>
      </c>
      <c r="H16" s="54">
        <v>192328</v>
      </c>
      <c r="I16" s="54">
        <v>188771</v>
      </c>
      <c r="J16" s="54">
        <v>182734</v>
      </c>
      <c r="K16" s="54">
        <v>171834</v>
      </c>
      <c r="L16" s="54">
        <v>159470</v>
      </c>
      <c r="M16" s="54">
        <v>161698</v>
      </c>
      <c r="N16" s="54">
        <v>155789</v>
      </c>
      <c r="O16" s="54">
        <v>155367.90978113638</v>
      </c>
      <c r="P16" s="54">
        <v>159451.77868882866</v>
      </c>
      <c r="Q16" s="54">
        <v>154213</v>
      </c>
      <c r="R16" s="54">
        <v>162005</v>
      </c>
      <c r="S16" s="54">
        <v>173298</v>
      </c>
      <c r="T16" s="54">
        <v>179111</v>
      </c>
      <c r="U16" s="54">
        <v>185531</v>
      </c>
      <c r="V16" s="54">
        <v>188538.39697076933</v>
      </c>
      <c r="W16" s="54">
        <v>188230.47863999999</v>
      </c>
      <c r="X16" s="54">
        <v>185283.47863999999</v>
      </c>
      <c r="Y16" s="54">
        <v>178456</v>
      </c>
      <c r="Z16" s="54">
        <v>173159</v>
      </c>
      <c r="AA16" s="54">
        <v>173182.25268000001</v>
      </c>
      <c r="AB16" s="54">
        <v>183186.70442000002</v>
      </c>
      <c r="AC16" s="54">
        <v>187256.67296</v>
      </c>
    </row>
    <row r="17" spans="2:29">
      <c r="B17" s="20" t="s">
        <v>112</v>
      </c>
      <c r="C17" s="24" t="s">
        <v>110</v>
      </c>
      <c r="E17" s="38">
        <v>0.46899999999999997</v>
      </c>
      <c r="F17" s="38">
        <v>0.61599999999999999</v>
      </c>
      <c r="G17" s="38">
        <v>0.68100000000000005</v>
      </c>
      <c r="H17" s="38">
        <v>0.68300000000000005</v>
      </c>
      <c r="I17" s="38">
        <v>0.69099999999999995</v>
      </c>
      <c r="J17" s="38">
        <v>0.68899999999999995</v>
      </c>
      <c r="K17" s="55">
        <v>0.67800000000000005</v>
      </c>
      <c r="L17" s="55">
        <f>L16/('3. DRE'!U34+'3. DRE'!T34+'3. DRE'!S34+'3. DRE'!R34)</f>
        <v>0.66607077967913997</v>
      </c>
      <c r="M17" s="55">
        <f>M16/('3. DRE'!V34+'3. DRE'!U34+'3. DRE'!T34+'3. DRE'!S34)</f>
        <v>0.67982325217676465</v>
      </c>
      <c r="N17" s="55">
        <f>N16/('3. DRE'!W34+'3. DRE'!V34+'3. DRE'!U34+'3. DRE'!T34)</f>
        <v>0.62965657447487866</v>
      </c>
      <c r="O17" s="55">
        <v>0.59690829209520302</v>
      </c>
      <c r="P17" s="55">
        <f>P16/('3. DRE'!X34+'3. DRE'!W34+'3. DRE'!V34+'3. DRE'!U34)</f>
        <v>0.61259774608666806</v>
      </c>
      <c r="Q17" s="55">
        <f>Q16/('3. DRE'!Y34+'3. DRE'!X34+'3. DRE'!W34+'3. DRE'!V34)</f>
        <v>0.53757148966771784</v>
      </c>
      <c r="R17" s="55">
        <f>R16/('3. DRE'!Z34+'3. DRE'!Y34+'3. DRE'!X34+'3. DRE'!W34)</f>
        <v>0.51515440146500391</v>
      </c>
      <c r="S17" s="55">
        <v>0.48930605248717068</v>
      </c>
      <c r="T17" s="55">
        <f>T16/('3. DRE'!AA34+'3. DRE'!Z34+'3. DRE'!Y34+'3. DRE'!X34)</f>
        <v>0.53994983562989718</v>
      </c>
      <c r="U17" s="55">
        <f>U16/('3. DRE'!AB34+'3. DRE'!AA34+'3. DRE'!Z34+'3. DRE'!Y34)</f>
        <v>0.52384293254752878</v>
      </c>
      <c r="V17" s="55">
        <v>0.5108568254818151</v>
      </c>
      <c r="W17" s="55">
        <v>0.48765644906850281</v>
      </c>
      <c r="X17" s="55">
        <v>0.47062467073973219</v>
      </c>
      <c r="Y17" s="55">
        <v>0.44996696907195699</v>
      </c>
      <c r="Z17" s="55">
        <f>Z16/('3. DRE'!AG34+'3. DRE'!AF34+'3. DRE'!AE34+'3. DRE'!AD34)</f>
        <v>0.43982819169192866</v>
      </c>
      <c r="AA17" s="55">
        <v>0.47509983792277799</v>
      </c>
      <c r="AB17" s="55">
        <v>0.48786040752083948</v>
      </c>
      <c r="AC17" s="55">
        <f>AC16/(SUM('3. DRE'!AI34:AL34))</f>
        <v>0.5292089560725588</v>
      </c>
    </row>
    <row r="18" spans="2:29">
      <c r="B18" s="20" t="s">
        <v>113</v>
      </c>
      <c r="C18" s="24" t="s">
        <v>114</v>
      </c>
      <c r="E18" s="42">
        <v>944367</v>
      </c>
      <c r="F18" s="42">
        <v>1002108</v>
      </c>
      <c r="G18" s="54">
        <v>901264</v>
      </c>
      <c r="H18" s="54">
        <v>877863</v>
      </c>
      <c r="I18" s="54">
        <v>859373</v>
      </c>
      <c r="J18" s="54">
        <v>846166</v>
      </c>
      <c r="K18" s="54">
        <v>788331</v>
      </c>
      <c r="L18" s="54">
        <v>799007</v>
      </c>
      <c r="M18" s="54">
        <v>780618</v>
      </c>
      <c r="N18" s="54">
        <v>832496</v>
      </c>
      <c r="O18" s="54">
        <v>857163</v>
      </c>
      <c r="P18" s="54">
        <v>860689</v>
      </c>
      <c r="Q18" s="54">
        <v>848101</v>
      </c>
      <c r="R18" s="54">
        <v>859451</v>
      </c>
      <c r="S18" s="54">
        <v>849731</v>
      </c>
      <c r="T18" s="54">
        <v>838351.53999999992</v>
      </c>
      <c r="U18" s="54">
        <v>816635.2</v>
      </c>
      <c r="V18" s="54">
        <v>830787</v>
      </c>
      <c r="W18" s="54">
        <v>802873</v>
      </c>
      <c r="X18" s="54">
        <v>798412</v>
      </c>
      <c r="Y18" s="54">
        <v>795555</v>
      </c>
      <c r="Z18" s="54">
        <v>774013</v>
      </c>
      <c r="AA18" s="54">
        <v>779714</v>
      </c>
      <c r="AB18" s="54">
        <v>766515</v>
      </c>
      <c r="AC18" s="54">
        <v>731680</v>
      </c>
    </row>
    <row r="19" spans="2:29">
      <c r="B19" s="20" t="s">
        <v>115</v>
      </c>
      <c r="C19" s="24" t="s">
        <v>114</v>
      </c>
      <c r="E19" s="42">
        <v>893876</v>
      </c>
      <c r="F19" s="42">
        <v>931958</v>
      </c>
      <c r="G19" s="54">
        <v>835588</v>
      </c>
      <c r="H19" s="54">
        <v>813369</v>
      </c>
      <c r="I19" s="54">
        <v>784080</v>
      </c>
      <c r="J19" s="54">
        <v>767649</v>
      </c>
      <c r="K19" s="54">
        <v>749260</v>
      </c>
      <c r="L19" s="54">
        <v>737781</v>
      </c>
      <c r="M19" s="54">
        <v>729095</v>
      </c>
      <c r="N19" s="54">
        <v>772989</v>
      </c>
      <c r="O19" s="54">
        <v>789369</v>
      </c>
      <c r="P19" s="54">
        <v>810655</v>
      </c>
      <c r="Q19" s="54">
        <v>810646</v>
      </c>
      <c r="R19" s="54">
        <v>813703</v>
      </c>
      <c r="S19" s="54">
        <v>808088</v>
      </c>
      <c r="T19" s="54">
        <v>787980.98</v>
      </c>
      <c r="U19" s="54">
        <v>756360.3899999999</v>
      </c>
      <c r="V19" s="54">
        <v>739754</v>
      </c>
      <c r="W19" s="54">
        <v>749397</v>
      </c>
      <c r="X19" s="54">
        <v>726073</v>
      </c>
      <c r="Y19" s="54">
        <v>716437</v>
      </c>
      <c r="Z19" s="54">
        <v>708290</v>
      </c>
      <c r="AA19" s="54">
        <v>703640</v>
      </c>
      <c r="AB19" s="54">
        <v>686350</v>
      </c>
      <c r="AC19" s="54">
        <v>650909</v>
      </c>
    </row>
    <row r="20" spans="2:29">
      <c r="B20" s="20" t="s">
        <v>116</v>
      </c>
      <c r="C20" s="24" t="s">
        <v>117</v>
      </c>
      <c r="E20" s="21">
        <v>10.6</v>
      </c>
      <c r="F20" s="21">
        <v>6.7</v>
      </c>
      <c r="G20" s="24">
        <v>5.2</v>
      </c>
      <c r="H20" s="56">
        <v>4.9987647037132641</v>
      </c>
      <c r="I20" s="56">
        <v>4.9000000000000004</v>
      </c>
      <c r="J20" s="56">
        <v>4.5</v>
      </c>
      <c r="K20" s="24">
        <v>4.7</v>
      </c>
      <c r="L20" s="56">
        <v>5</v>
      </c>
      <c r="M20" s="56">
        <v>4.8</v>
      </c>
      <c r="N20" s="56">
        <v>5.3</v>
      </c>
      <c r="O20" s="24">
        <v>5.2</v>
      </c>
      <c r="P20" s="56">
        <v>5.2</v>
      </c>
      <c r="Q20" s="56">
        <v>5.4</v>
      </c>
      <c r="R20" s="56">
        <v>5.1610597353832883</v>
      </c>
      <c r="S20" s="56">
        <v>4.5999999999999996</v>
      </c>
      <c r="T20" s="56">
        <v>4.3707275107329462</v>
      </c>
      <c r="U20" s="56">
        <v>4.0420492937800265</v>
      </c>
      <c r="V20" s="56">
        <v>3.9300745368673264</v>
      </c>
      <c r="W20" s="56">
        <v>3.8266657447922712</v>
      </c>
      <c r="X20" s="56">
        <v>3.7557215949049345</v>
      </c>
      <c r="Y20" s="56">
        <v>3.8690143811462794</v>
      </c>
      <c r="Z20" s="56">
        <v>4.089127259501308</v>
      </c>
      <c r="AA20" s="56">
        <f>AA19/AA15</f>
        <v>4.614624365691216</v>
      </c>
      <c r="AB20" s="56">
        <v>4.2384134100632274</v>
      </c>
      <c r="AC20" s="56">
        <f>AC19/AC15</f>
        <v>3.9093996726465692</v>
      </c>
    </row>
    <row r="21" spans="2:29">
      <c r="B21" s="20" t="s">
        <v>118</v>
      </c>
      <c r="C21" s="24" t="s">
        <v>117</v>
      </c>
      <c r="E21" s="21">
        <v>10.7</v>
      </c>
      <c r="F21" s="21">
        <v>6.5</v>
      </c>
      <c r="G21" s="24">
        <v>4.4000000000000004</v>
      </c>
      <c r="H21" s="56">
        <v>4.2290722099746265</v>
      </c>
      <c r="I21" s="56">
        <v>4.2</v>
      </c>
      <c r="J21" s="56">
        <v>4.2</v>
      </c>
      <c r="K21" s="24">
        <v>4.4000000000000004</v>
      </c>
      <c r="L21" s="56">
        <v>4.5999999999999996</v>
      </c>
      <c r="M21" s="56">
        <v>4.5</v>
      </c>
      <c r="N21" s="56">
        <v>5</v>
      </c>
      <c r="O21" s="24">
        <v>5.0999999999999996</v>
      </c>
      <c r="P21" s="56">
        <v>5.0999999999999996</v>
      </c>
      <c r="Q21" s="56">
        <v>5.3</v>
      </c>
      <c r="R21" s="56">
        <v>5.022703002993735</v>
      </c>
      <c r="S21" s="56">
        <v>4.7</v>
      </c>
      <c r="T21" s="56">
        <v>4.3994002601738584</v>
      </c>
      <c r="U21" s="56">
        <v>4.0767332143954373</v>
      </c>
      <c r="V21" s="56">
        <v>3.9236251707109306</v>
      </c>
      <c r="W21" s="56">
        <v>3.9812734123322211</v>
      </c>
      <c r="X21" s="56">
        <v>3.9187142066278731</v>
      </c>
      <c r="Y21" s="56">
        <v>4.0146422647599405</v>
      </c>
      <c r="Z21" s="56">
        <v>4.0904024624766837</v>
      </c>
      <c r="AA21" s="56">
        <f>AA19/AA16</f>
        <v>4.0630029296371433</v>
      </c>
      <c r="AB21" s="85">
        <v>3.7467238802788652</v>
      </c>
      <c r="AC21" s="85">
        <f>AC19/AC16</f>
        <v>3.4760256588508387</v>
      </c>
    </row>
    <row r="22" spans="2:29"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</row>
    <row r="23" spans="2:29">
      <c r="B23" s="44" t="s">
        <v>66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</row>
    <row r="24" spans="2:29">
      <c r="B24" s="44" t="s">
        <v>67</v>
      </c>
    </row>
  </sheetData>
  <mergeCells count="2">
    <mergeCell ref="E4:G4"/>
    <mergeCell ref="H4:N4"/>
  </mergeCells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BEFD-4183-428C-8D80-4BC745902465}">
  <sheetPr codeName="Planilha7"/>
  <dimension ref="B1:AG13"/>
  <sheetViews>
    <sheetView showGridLines="0" zoomScale="50" zoomScaleNormal="70" workbookViewId="0">
      <pane xSplit="2" ySplit="5" topLeftCell="Z6" activePane="bottomRight" state="frozen"/>
      <selection pane="topRight" activeCell="C1" sqref="C1"/>
      <selection pane="bottomLeft" activeCell="A6" sqref="A6"/>
      <selection pane="bottomRight" activeCell="AG6" sqref="AG6"/>
    </sheetView>
  </sheetViews>
  <sheetFormatPr defaultColWidth="9.1796875" defaultRowHeight="20"/>
  <cols>
    <col min="1" max="1" width="1" style="20" customWidth="1"/>
    <col min="2" max="2" width="76.26953125" style="20" customWidth="1"/>
    <col min="3" max="4" width="21" style="21" bestFit="1" customWidth="1"/>
    <col min="5" max="10" width="20.1796875" style="21" customWidth="1"/>
    <col min="11" max="11" width="6.1796875" style="20" customWidth="1"/>
    <col min="12" max="13" width="20.1796875" style="21" customWidth="1"/>
    <col min="14" max="15" width="21.7265625" style="21" customWidth="1"/>
    <col min="16" max="17" width="20.1796875" style="21" customWidth="1"/>
    <col min="18" max="33" width="21.7265625" style="21" customWidth="1"/>
    <col min="34" max="16384" width="9.1796875" style="20"/>
  </cols>
  <sheetData>
    <row r="1" spans="2:33" ht="55.5" customHeight="1">
      <c r="E1" s="20"/>
      <c r="K1" s="21"/>
    </row>
    <row r="2" spans="2:33">
      <c r="B2" s="18" t="s">
        <v>119</v>
      </c>
      <c r="C2" s="22"/>
      <c r="D2" s="22"/>
      <c r="E2" s="22"/>
      <c r="F2" s="22"/>
      <c r="G2" s="22"/>
      <c r="H2" s="22"/>
      <c r="I2" s="22"/>
      <c r="J2" s="22"/>
      <c r="K2" s="23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2:33">
      <c r="B3" s="44" t="s">
        <v>120</v>
      </c>
    </row>
    <row r="4" spans="2:33" ht="45" customHeight="1">
      <c r="C4" s="91"/>
      <c r="D4" s="91"/>
      <c r="E4" s="91"/>
      <c r="F4" s="91"/>
      <c r="G4" s="79"/>
      <c r="H4" s="79"/>
      <c r="I4" s="79"/>
      <c r="J4" s="79"/>
      <c r="L4" s="91"/>
      <c r="M4" s="91"/>
      <c r="N4" s="91"/>
      <c r="O4" s="91"/>
      <c r="P4" s="91"/>
      <c r="Q4" s="91"/>
      <c r="R4" s="91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</row>
    <row r="5" spans="2:33">
      <c r="B5" s="18"/>
      <c r="C5" s="19">
        <v>2017</v>
      </c>
      <c r="D5" s="19">
        <v>2018</v>
      </c>
      <c r="E5" s="19">
        <v>2019</v>
      </c>
      <c r="F5" s="53">
        <v>2020</v>
      </c>
      <c r="G5" s="53">
        <v>2021</v>
      </c>
      <c r="H5" s="53">
        <v>2022</v>
      </c>
      <c r="I5" s="53">
        <v>2023</v>
      </c>
      <c r="J5" s="53">
        <v>2024</v>
      </c>
      <c r="L5" s="19" t="s">
        <v>70</v>
      </c>
      <c r="M5" s="19" t="s">
        <v>71</v>
      </c>
      <c r="N5" s="19" t="s">
        <v>72</v>
      </c>
      <c r="O5" s="19" t="s">
        <v>73</v>
      </c>
      <c r="P5" s="19" t="s">
        <v>74</v>
      </c>
      <c r="Q5" s="19" t="s">
        <v>75</v>
      </c>
      <c r="R5" s="19" t="s">
        <v>76</v>
      </c>
      <c r="S5" s="53" t="s">
        <v>77</v>
      </c>
      <c r="T5" s="53" t="s">
        <v>78</v>
      </c>
      <c r="U5" s="53" t="s">
        <v>79</v>
      </c>
      <c r="V5" s="53" t="s">
        <v>80</v>
      </c>
      <c r="W5" s="53" t="s">
        <v>81</v>
      </c>
      <c r="X5" s="53" t="s">
        <v>82</v>
      </c>
      <c r="Y5" s="53" t="s">
        <v>83</v>
      </c>
      <c r="Z5" s="53" t="s">
        <v>128</v>
      </c>
      <c r="AA5" s="53" t="s">
        <v>130</v>
      </c>
      <c r="AB5" s="53" t="s">
        <v>133</v>
      </c>
      <c r="AC5" s="53" t="s">
        <v>136</v>
      </c>
      <c r="AD5" s="53" t="s">
        <v>138</v>
      </c>
      <c r="AE5" s="53" t="s">
        <v>140</v>
      </c>
      <c r="AF5" s="53" t="s">
        <v>142</v>
      </c>
      <c r="AG5" s="53" t="s">
        <v>144</v>
      </c>
    </row>
    <row r="6" spans="2:33">
      <c r="B6" s="20" t="s">
        <v>121</v>
      </c>
      <c r="C6" s="73">
        <v>0.85</v>
      </c>
      <c r="D6" s="73">
        <v>0.75</v>
      </c>
      <c r="E6" s="74">
        <v>0.78</v>
      </c>
      <c r="F6" s="74">
        <v>0.75</v>
      </c>
      <c r="G6" s="74">
        <v>0.72</v>
      </c>
      <c r="H6" s="74">
        <v>0.81299999999999994</v>
      </c>
      <c r="I6" s="74">
        <v>0.86399999999999999</v>
      </c>
      <c r="J6" s="74">
        <v>0.79700000000000004</v>
      </c>
      <c r="K6" s="75"/>
      <c r="L6" s="74">
        <v>0.78</v>
      </c>
      <c r="M6" s="74">
        <v>0.76</v>
      </c>
      <c r="N6" s="74">
        <v>0.74</v>
      </c>
      <c r="O6" s="74">
        <v>0.73</v>
      </c>
      <c r="P6" s="74">
        <v>0.63</v>
      </c>
      <c r="Q6" s="74">
        <v>0.68</v>
      </c>
      <c r="R6" s="74">
        <v>0.7</v>
      </c>
      <c r="S6" s="74">
        <v>0.77</v>
      </c>
      <c r="T6" s="74">
        <v>0.8</v>
      </c>
      <c r="U6" s="74">
        <v>0.82499999999999996</v>
      </c>
      <c r="V6" s="74">
        <v>0.79900971700611489</v>
      </c>
      <c r="W6" s="74">
        <v>0.82750999999999997</v>
      </c>
      <c r="X6" s="74">
        <v>0.85</v>
      </c>
      <c r="Y6" s="74">
        <v>0.84</v>
      </c>
      <c r="Z6" s="74">
        <v>0.89</v>
      </c>
      <c r="AA6" s="74">
        <v>0.88700000000000001</v>
      </c>
      <c r="AB6" s="74">
        <v>0.86599999999999999</v>
      </c>
      <c r="AC6" s="74">
        <v>0.81100000000000005</v>
      </c>
      <c r="AD6" s="74">
        <v>0.73</v>
      </c>
      <c r="AE6" s="74">
        <v>0.77500000000000002</v>
      </c>
      <c r="AF6" s="74">
        <v>0.77500000000000002</v>
      </c>
      <c r="AG6" s="74">
        <v>0.72399999999999998</v>
      </c>
    </row>
    <row r="7" spans="2:33">
      <c r="C7" s="73"/>
      <c r="D7" s="73"/>
      <c r="E7" s="74"/>
      <c r="F7" s="74"/>
      <c r="G7" s="74"/>
      <c r="H7" s="74"/>
      <c r="I7" s="74"/>
      <c r="J7" s="74"/>
      <c r="K7" s="75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</row>
    <row r="8" spans="2:33">
      <c r="B8" s="18"/>
      <c r="C8" s="19">
        <v>2017</v>
      </c>
      <c r="D8" s="19">
        <v>2018</v>
      </c>
      <c r="E8" s="19">
        <v>2019</v>
      </c>
      <c r="F8" s="53">
        <v>2020</v>
      </c>
      <c r="G8" s="53">
        <v>2021</v>
      </c>
      <c r="H8" s="53">
        <v>2022</v>
      </c>
      <c r="I8" s="53">
        <v>2023</v>
      </c>
      <c r="J8" s="53">
        <v>2024</v>
      </c>
      <c r="L8" s="19" t="s">
        <v>122</v>
      </c>
      <c r="M8" s="19" t="s">
        <v>123</v>
      </c>
      <c r="N8" s="19" t="s">
        <v>124</v>
      </c>
      <c r="O8" s="53">
        <v>2020</v>
      </c>
      <c r="P8" s="19" t="s">
        <v>21</v>
      </c>
      <c r="Q8" s="19" t="s">
        <v>22</v>
      </c>
      <c r="R8" s="19" t="s">
        <v>23</v>
      </c>
      <c r="S8" s="53">
        <v>2021</v>
      </c>
      <c r="T8" s="19" t="s">
        <v>24</v>
      </c>
      <c r="U8" s="53" t="s">
        <v>25</v>
      </c>
      <c r="V8" s="53" t="s">
        <v>26</v>
      </c>
      <c r="W8" s="53">
        <v>2022</v>
      </c>
      <c r="X8" s="53" t="s">
        <v>27</v>
      </c>
      <c r="Y8" s="53" t="s">
        <v>28</v>
      </c>
      <c r="Z8" s="53" t="s">
        <v>129</v>
      </c>
      <c r="AA8" s="53" t="s">
        <v>130</v>
      </c>
      <c r="AB8" s="53" t="s">
        <v>134</v>
      </c>
      <c r="AC8" s="53" t="s">
        <v>135</v>
      </c>
      <c r="AD8" s="53" t="s">
        <v>139</v>
      </c>
      <c r="AE8" s="53">
        <v>2024</v>
      </c>
      <c r="AF8" s="53" t="s">
        <v>141</v>
      </c>
      <c r="AG8" s="53" t="s">
        <v>143</v>
      </c>
    </row>
    <row r="9" spans="2:33" s="76" customFormat="1">
      <c r="B9" s="76" t="s">
        <v>125</v>
      </c>
      <c r="C9" s="77">
        <v>3.1E-2</v>
      </c>
      <c r="D9" s="77">
        <v>3.6999999999999998E-2</v>
      </c>
      <c r="E9" s="78">
        <v>3.4000000000000002E-2</v>
      </c>
      <c r="F9" s="78">
        <v>2.1000000000000001E-2</v>
      </c>
      <c r="G9" s="78">
        <v>2.5999999999999999E-2</v>
      </c>
      <c r="H9" s="78">
        <v>3.5999999999999997E-2</v>
      </c>
      <c r="I9" s="78">
        <v>4.5999999999999999E-2</v>
      </c>
      <c r="J9" s="78">
        <v>3.6999999999999998E-2</v>
      </c>
      <c r="L9" s="78">
        <v>1.0999999999999999E-2</v>
      </c>
      <c r="M9" s="78">
        <v>1.7999999999999999E-2</v>
      </c>
      <c r="N9" s="78">
        <v>1.9E-2</v>
      </c>
      <c r="O9" s="78">
        <v>2.1000000000000001E-2</v>
      </c>
      <c r="P9" s="78">
        <v>1.7999999999999999E-2</v>
      </c>
      <c r="Q9" s="78">
        <v>2.5000000000000001E-2</v>
      </c>
      <c r="R9" s="78">
        <v>2.1000000000000001E-2</v>
      </c>
      <c r="S9" s="78">
        <v>2.5999999999999999E-2</v>
      </c>
      <c r="T9" s="78">
        <v>6.3E-2</v>
      </c>
      <c r="U9" s="78">
        <v>4.3999999999999997E-2</v>
      </c>
      <c r="V9" s="78">
        <v>4.2000000000000003E-2</v>
      </c>
      <c r="W9" s="78">
        <v>3.5999999999999997E-2</v>
      </c>
      <c r="X9" s="78">
        <v>1.7000000000000001E-2</v>
      </c>
      <c r="Y9" s="78">
        <v>3.5999999999999997E-2</v>
      </c>
      <c r="Z9" s="78">
        <v>4.4999999999999998E-2</v>
      </c>
      <c r="AA9" s="78">
        <v>5.0999999999999997E-2</v>
      </c>
      <c r="AB9" s="78">
        <v>3.5000000000000003E-2</v>
      </c>
      <c r="AC9" s="78">
        <v>3.4000000000000002E-2</v>
      </c>
      <c r="AD9" s="78">
        <v>3.3000000000000002E-2</v>
      </c>
      <c r="AE9" s="78">
        <v>3.6999999999999998E-2</v>
      </c>
      <c r="AF9" s="78">
        <v>3.6999999999999998E-2</v>
      </c>
      <c r="AG9" s="78">
        <v>2.9600000000000001E-2</v>
      </c>
    </row>
    <row r="10" spans="2:33">
      <c r="F10" s="24"/>
      <c r="G10" s="24"/>
      <c r="H10" s="24"/>
      <c r="I10" s="24"/>
      <c r="J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</row>
    <row r="12" spans="2:33">
      <c r="B12" s="44" t="s">
        <v>126</v>
      </c>
      <c r="E12" s="46"/>
      <c r="F12" s="46"/>
      <c r="G12" s="46"/>
      <c r="H12" s="46"/>
      <c r="I12" s="46"/>
      <c r="J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</row>
    <row r="13" spans="2:33">
      <c r="B13" s="44" t="s">
        <v>127</v>
      </c>
    </row>
  </sheetData>
  <mergeCells count="2">
    <mergeCell ref="C4:F4"/>
    <mergeCell ref="L4:R4"/>
  </mergeCells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3117D706438949B56EF005CF011BB5" ma:contentTypeVersion="19" ma:contentTypeDescription="Criar um novo documento." ma:contentTypeScope="" ma:versionID="762789d08e973747bedea0dd2d2fc6c6">
  <xsd:schema xmlns:xsd="http://www.w3.org/2001/XMLSchema" xmlns:xs="http://www.w3.org/2001/XMLSchema" xmlns:p="http://schemas.microsoft.com/office/2006/metadata/properties" xmlns:ns2="946df474-5352-4cbf-8c36-02d8ab48cd3e" xmlns:ns3="539ab9e7-cbb8-44a0-88d1-7ad2c2fee006" targetNamespace="http://schemas.microsoft.com/office/2006/metadata/properties" ma:root="true" ma:fieldsID="3c0d6ae85969630c976d0f5acec2da05" ns2:_="" ns3:_="">
    <xsd:import namespace="946df474-5352-4cbf-8c36-02d8ab48cd3e"/>
    <xsd:import namespace="539ab9e7-cbb8-44a0-88d1-7ad2c2fe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df474-5352-4cbf-8c36-02d8ab48c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e45475b6-9c26-4c6a-bc0e-ee4abf39c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ab9e7-cbb8-44a0-88d1-7ad2c2fe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0790e9-d1ec-41a7-a03f-b01a6f092c7e}" ma:internalName="TaxCatchAll" ma:showField="CatchAllData" ma:web="539ab9e7-cbb8-44a0-88d1-7ad2c2fe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6df474-5352-4cbf-8c36-02d8ab48cd3e">
      <Terms xmlns="http://schemas.microsoft.com/office/infopath/2007/PartnerControls"/>
    </lcf76f155ced4ddcb4097134ff3c332f>
    <TaxCatchAll xmlns="539ab9e7-cbb8-44a0-88d1-7ad2c2fee006" xsi:nil="true"/>
  </documentManagement>
</p:properties>
</file>

<file path=customXml/itemProps1.xml><?xml version="1.0" encoding="utf-8"?>
<ds:datastoreItem xmlns:ds="http://schemas.openxmlformats.org/officeDocument/2006/customXml" ds:itemID="{8A6DDB80-EFEF-48CC-A918-A0D9514B04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8C13EB-00C4-48C8-8FEE-160BB05F3F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df474-5352-4cbf-8c36-02d8ab48cd3e"/>
    <ds:schemaRef ds:uri="539ab9e7-cbb8-44a0-88d1-7ad2c2fe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BAA591-0C49-4460-B63A-FA87734E2260}">
  <ds:schemaRefs>
    <ds:schemaRef ds:uri="http://schemas.microsoft.com/office/2006/metadata/properties"/>
    <ds:schemaRef ds:uri="http://schemas.microsoft.com/office/infopath/2007/PartnerControls"/>
    <ds:schemaRef ds:uri="946df474-5352-4cbf-8c36-02d8ab48cd3e"/>
    <ds:schemaRef ds:uri="539ab9e7-cbb8-44a0-88d1-7ad2c2fee0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1. Premissas Gerais</vt:lpstr>
      <vt:lpstr>2. Balanço Patrimonial</vt:lpstr>
      <vt:lpstr>3. DRE</vt:lpstr>
      <vt:lpstr>4. Fluxo de Caixa</vt:lpstr>
      <vt:lpstr>5. Medições não Contábeis</vt:lpstr>
      <vt:lpstr>6. Indicadores Operacionais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Venâncio</dc:creator>
  <cp:keywords/>
  <dc:description/>
  <cp:lastModifiedBy>Bruno Farias Teixeira</cp:lastModifiedBy>
  <cp:revision/>
  <cp:lastPrinted>2024-08-14T18:38:20Z</cp:lastPrinted>
  <dcterms:created xsi:type="dcterms:W3CDTF">2020-05-08T14:25:34Z</dcterms:created>
  <dcterms:modified xsi:type="dcterms:W3CDTF">2025-08-26T15:19:50Z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0x010100463117D706438949B56EF005CF011BB5</vt:lpwstr>
  </property>
  <property fmtid="{D5CDD505-2E9C-101B-9397-08002B2CF9AE}" pid="3" name="MediaServiceImageTags">
    <vt:lpwstr/>
  </property>
</Properties>
</file>