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https://cborio.sharepoint.com/sites/MAeRI-GRUPOCBO/Documentos Partilhados/RI + DAF/2026/2T26/"/>
    </mc:Choice>
  </mc:AlternateContent>
  <xr:revisionPtr revIDLastSave="3440" documentId="13_ncr:1_{FCADADF1-21C4-4F58-B30C-56C048D104D9}" xr6:coauthVersionLast="47" xr6:coauthVersionMax="47" xr10:uidLastSave="{92D22EF8-FA26-4DEC-BD0F-79A54FD1500F}"/>
  <bookViews>
    <workbookView xWindow="-110" yWindow="-110" windowWidth="19420" windowHeight="10300" tabRatio="869" xr2:uid="{9EC3B3BA-8235-44CD-B6E3-7316634EE4B1}"/>
  </bookViews>
  <sheets>
    <sheet name="Início" sheetId="40" r:id="rId1"/>
    <sheet name="Highlights" sheetId="37" r:id="rId2"/>
    <sheet name="BP - US$ " sheetId="36" r:id="rId3"/>
    <sheet name="BP - R$" sheetId="33" r:id="rId4"/>
    <sheet name="DRE - US$" sheetId="30" r:id="rId5"/>
    <sheet name="DRE - R$" sheetId="27" r:id="rId6"/>
    <sheet name="DFC - US$" sheetId="39" r:id="rId7"/>
    <sheet name="DFC - R$" sheetId="38" r:id="rId8"/>
  </sheets>
  <externalReferences>
    <externalReference r:id="rId9"/>
  </externalReferences>
  <definedNames>
    <definedName name="\p">#REF!</definedName>
    <definedName name="________________DAT1">#REF!</definedName>
    <definedName name="________________DAT10">#REF!</definedName>
    <definedName name="________________DAT11">#REF!</definedName>
    <definedName name="________________DAT12">#REF!</definedName>
    <definedName name="________________DAT13">#REF!</definedName>
    <definedName name="________________DAT14">#REF!</definedName>
    <definedName name="________________DAT15">#REF!</definedName>
    <definedName name="________________DAT16">#REF!</definedName>
    <definedName name="________________DAT17">#REF!</definedName>
    <definedName name="________________DAT18">#REF!</definedName>
    <definedName name="________________DAT19">#REF!</definedName>
    <definedName name="________________DAT2">#REF!</definedName>
    <definedName name="________________DAT20">#REF!</definedName>
    <definedName name="________________DAT21">#REF!</definedName>
    <definedName name="________________DAT22">#REF!</definedName>
    <definedName name="________________DAT3">#REF!</definedName>
    <definedName name="________________DAT4">#REF!</definedName>
    <definedName name="________________DAT5">#REF!</definedName>
    <definedName name="________________DAT6">#REF!</definedName>
    <definedName name="________________DAT7">#REF!</definedName>
    <definedName name="________________DAT8">#REF!</definedName>
    <definedName name="________________DAT9">#REF!</definedName>
    <definedName name="________________IMP1">#REF!</definedName>
    <definedName name="_______________DAT1">#REF!</definedName>
    <definedName name="_______________DAT10">#REF!</definedName>
    <definedName name="_______________DAT11">#REF!</definedName>
    <definedName name="_______________DAT12">#REF!</definedName>
    <definedName name="_______________DAT13">#REF!</definedName>
    <definedName name="_______________DAT14">#REF!</definedName>
    <definedName name="_______________DAT15">#REF!</definedName>
    <definedName name="_______________DAT16">#REF!</definedName>
    <definedName name="_______________DAT17">#REF!</definedName>
    <definedName name="_______________DAT18">#REF!</definedName>
    <definedName name="_______________DAT19">#REF!</definedName>
    <definedName name="_______________DAT2">#REF!</definedName>
    <definedName name="_______________DAT20">#REF!</definedName>
    <definedName name="_______________DAT21">#REF!</definedName>
    <definedName name="_______________DAT22">#REF!</definedName>
    <definedName name="_______________DAT3">#REF!</definedName>
    <definedName name="_______________DAT4">#REF!</definedName>
    <definedName name="_______________DAT5">#REF!</definedName>
    <definedName name="_______________DAT6">#REF!</definedName>
    <definedName name="_______________DAT7">#REF!</definedName>
    <definedName name="_______________DAT8">#REF!</definedName>
    <definedName name="_______________DAT9">#REF!</definedName>
    <definedName name="_______________IMP1">#REF!</definedName>
    <definedName name="_______________REL1">#REF!</definedName>
    <definedName name="_______________REL2">#REF!</definedName>
    <definedName name="_______________REL3">#REF!</definedName>
    <definedName name="______________DAT1">#REF!</definedName>
    <definedName name="______________DAT10">#REF!</definedName>
    <definedName name="______________DAT11">#REF!</definedName>
    <definedName name="______________DAT12">#REF!</definedName>
    <definedName name="______________DAT13">#REF!</definedName>
    <definedName name="______________DAT14">#REF!</definedName>
    <definedName name="______________DAT15">#REF!</definedName>
    <definedName name="______________DAT16">#REF!</definedName>
    <definedName name="______________DAT17">#REF!</definedName>
    <definedName name="______________DAT18">#REF!</definedName>
    <definedName name="______________DAT19">#REF!</definedName>
    <definedName name="______________DAT2">#REF!</definedName>
    <definedName name="______________DAT20">#REF!</definedName>
    <definedName name="______________DAT21">#REF!</definedName>
    <definedName name="______________DAT22">#REF!</definedName>
    <definedName name="______________DAT3">#REF!</definedName>
    <definedName name="______________DAT4">#REF!</definedName>
    <definedName name="______________DAT5">#REF!</definedName>
    <definedName name="______________DAT6">#REF!</definedName>
    <definedName name="______________DAT7">#REF!</definedName>
    <definedName name="______________DAT8">#REF!</definedName>
    <definedName name="______________DAT9">#REF!</definedName>
    <definedName name="______________IMP1">#REF!</definedName>
    <definedName name="______________REL1">#REF!</definedName>
    <definedName name="______________REL2">#REF!</definedName>
    <definedName name="______________REL3">#REF!</definedName>
    <definedName name="_____________DAT1">#REF!</definedName>
    <definedName name="_____________DAT10">#REF!</definedName>
    <definedName name="_____________DAT11">#REF!</definedName>
    <definedName name="_____________DAT12">#REF!</definedName>
    <definedName name="_____________DAT13">#REF!</definedName>
    <definedName name="_____________DAT14">#REF!</definedName>
    <definedName name="_____________DAT15">#REF!</definedName>
    <definedName name="_____________DAT16">#REF!</definedName>
    <definedName name="_____________DAT17">#REF!</definedName>
    <definedName name="_____________DAT18">#REF!</definedName>
    <definedName name="_____________DAT19">#REF!</definedName>
    <definedName name="_____________DAT2">#REF!</definedName>
    <definedName name="_____________DAT20">#REF!</definedName>
    <definedName name="_____________DAT21">#REF!</definedName>
    <definedName name="_____________DAT22">#REF!</definedName>
    <definedName name="_____________DAT3">#REF!</definedName>
    <definedName name="_____________DAT4">#REF!</definedName>
    <definedName name="_____________DAT5">#REF!</definedName>
    <definedName name="_____________DAT6">#REF!</definedName>
    <definedName name="_____________DAT7">#REF!</definedName>
    <definedName name="_____________DAT8">#REF!</definedName>
    <definedName name="_____________DAT9">#REF!</definedName>
    <definedName name="_____________IMP1">#REF!</definedName>
    <definedName name="_____________REL1">#REF!</definedName>
    <definedName name="_____________REL2">#REF!</definedName>
    <definedName name="_____________REL3">#REF!</definedName>
    <definedName name="____________DAT1">#REF!</definedName>
    <definedName name="____________DAT10">#REF!</definedName>
    <definedName name="____________DAT11">#REF!</definedName>
    <definedName name="____________DAT12">#REF!</definedName>
    <definedName name="____________DAT13">#REF!</definedName>
    <definedName name="____________DAT14">#REF!</definedName>
    <definedName name="____________DAT15">#REF!</definedName>
    <definedName name="____________DAT16">#REF!</definedName>
    <definedName name="____________DAT17">#REF!</definedName>
    <definedName name="____________DAT18">#REF!</definedName>
    <definedName name="____________DAT19">#REF!</definedName>
    <definedName name="____________DAT2">#REF!</definedName>
    <definedName name="____________DAT20">#REF!</definedName>
    <definedName name="____________DAT21">#REF!</definedName>
    <definedName name="____________DAT22">#REF!</definedName>
    <definedName name="____________DAT3">#REF!</definedName>
    <definedName name="____________DAT4">#REF!</definedName>
    <definedName name="____________DAT5">#REF!</definedName>
    <definedName name="____________DAT6">#REF!</definedName>
    <definedName name="____________DAT7">#REF!</definedName>
    <definedName name="____________DAT8">#REF!</definedName>
    <definedName name="____________DAT9">#REF!</definedName>
    <definedName name="____________IMP1">#REF!</definedName>
    <definedName name="____________REL1">#REF!</definedName>
    <definedName name="____________REL2">#REF!</definedName>
    <definedName name="____________REL3">#REF!</definedName>
    <definedName name="___________DAT1">#REF!</definedName>
    <definedName name="___________DAT10">#REF!</definedName>
    <definedName name="___________DAT11">#REF!</definedName>
    <definedName name="___________DAT12">#REF!</definedName>
    <definedName name="___________DAT13">#REF!</definedName>
    <definedName name="___________DAT14">#REF!</definedName>
    <definedName name="___________DAT15">#REF!</definedName>
    <definedName name="___________DAT16">#REF!</definedName>
    <definedName name="___________DAT17">#REF!</definedName>
    <definedName name="___________DAT18">#REF!</definedName>
    <definedName name="___________DAT19">#REF!</definedName>
    <definedName name="___________DAT2">#REF!</definedName>
    <definedName name="___________DAT20">#REF!</definedName>
    <definedName name="___________DAT21">#REF!</definedName>
    <definedName name="___________DAT22">#REF!</definedName>
    <definedName name="___________DAT3">#REF!</definedName>
    <definedName name="___________DAT4">#REF!</definedName>
    <definedName name="___________DAT5">#REF!</definedName>
    <definedName name="___________DAT6">#REF!</definedName>
    <definedName name="___________DAT7">#REF!</definedName>
    <definedName name="___________DAT8">#REF!</definedName>
    <definedName name="___________DAT9">#REF!</definedName>
    <definedName name="___________IMP1">#REF!</definedName>
    <definedName name="___________REL1">#REF!</definedName>
    <definedName name="___________REL2">#REF!</definedName>
    <definedName name="___________REL3">#REF!</definedName>
    <definedName name="__________DAT1">#REF!</definedName>
    <definedName name="__________DAT10">#REF!</definedName>
    <definedName name="__________DAT11">#REF!</definedName>
    <definedName name="__________DAT12">#REF!</definedName>
    <definedName name="__________DAT13">#REF!</definedName>
    <definedName name="__________DAT14">#REF!</definedName>
    <definedName name="__________DAT15">#REF!</definedName>
    <definedName name="__________DAT16">#REF!</definedName>
    <definedName name="__________DAT17">#REF!</definedName>
    <definedName name="__________DAT18">#REF!</definedName>
    <definedName name="__________DAT19">#REF!</definedName>
    <definedName name="__________DAT2">#REF!</definedName>
    <definedName name="__________DAT20">#REF!</definedName>
    <definedName name="__________DAT21">#REF!</definedName>
    <definedName name="__________DAT22">#REF!</definedName>
    <definedName name="__________DAT3">#REF!</definedName>
    <definedName name="__________DAT4">#REF!</definedName>
    <definedName name="__________DAT5">#REF!</definedName>
    <definedName name="__________DAT6">#REF!</definedName>
    <definedName name="__________DAT7">#REF!</definedName>
    <definedName name="__________DAT8">#REF!</definedName>
    <definedName name="__________DAT9">#REF!</definedName>
    <definedName name="__________IMP1">#REF!</definedName>
    <definedName name="__________REL1">#REF!</definedName>
    <definedName name="__________REL2">#REF!</definedName>
    <definedName name="__________REL3">#REF!</definedName>
    <definedName name="_________DAT1">#REF!</definedName>
    <definedName name="_________DAT10">#REF!</definedName>
    <definedName name="_________DAT11">#REF!</definedName>
    <definedName name="_________DAT12">#REF!</definedName>
    <definedName name="_________DAT13">#REF!</definedName>
    <definedName name="_________DAT14">#REF!</definedName>
    <definedName name="_________DAT15">#REF!</definedName>
    <definedName name="_________DAT16">#REF!</definedName>
    <definedName name="_________DAT17">#REF!</definedName>
    <definedName name="_________DAT18">#REF!</definedName>
    <definedName name="_________DAT19">#REF!</definedName>
    <definedName name="_________DAT2">#REF!</definedName>
    <definedName name="_________DAT20">#REF!</definedName>
    <definedName name="_________DAT21">#REF!</definedName>
    <definedName name="_________DAT22">#REF!</definedName>
    <definedName name="_________DAT3">#REF!</definedName>
    <definedName name="_________DAT4">#REF!</definedName>
    <definedName name="_________DAT5">#REF!</definedName>
    <definedName name="_________DAT6">#REF!</definedName>
    <definedName name="_________DAT7">#REF!</definedName>
    <definedName name="_________DAT8">#REF!</definedName>
    <definedName name="_________DAT9">#REF!</definedName>
    <definedName name="_________IMP1">#REF!</definedName>
    <definedName name="_________REL1">#REF!</definedName>
    <definedName name="_________REL2">#REF!</definedName>
    <definedName name="_________REL3">#REF!</definedName>
    <definedName name="________DAT1">#REF!</definedName>
    <definedName name="________DAT10">#REF!</definedName>
    <definedName name="________DAT11">#REF!</definedName>
    <definedName name="________DAT12">#REF!</definedName>
    <definedName name="________DAT13">#REF!</definedName>
    <definedName name="________DAT14">#REF!</definedName>
    <definedName name="________DAT15">#REF!</definedName>
    <definedName name="________DAT16">#REF!</definedName>
    <definedName name="________DAT17">#REF!</definedName>
    <definedName name="________DAT18">#REF!</definedName>
    <definedName name="________DAT19">#REF!</definedName>
    <definedName name="________DAT2">#REF!</definedName>
    <definedName name="________DAT20">#REF!</definedName>
    <definedName name="________DAT21">#REF!</definedName>
    <definedName name="________DAT22">#REF!</definedName>
    <definedName name="________DAT3">#REF!</definedName>
    <definedName name="________DAT4">#REF!</definedName>
    <definedName name="________DAT5">#REF!</definedName>
    <definedName name="________DAT6">#REF!</definedName>
    <definedName name="________DAT7">#REF!</definedName>
    <definedName name="________DAT8">#REF!</definedName>
    <definedName name="________DAT9">#REF!</definedName>
    <definedName name="________IMP1">#REF!</definedName>
    <definedName name="________REL1">#REF!</definedName>
    <definedName name="________REL2">#REF!</definedName>
    <definedName name="________REL3">#REF!</definedName>
    <definedName name="_______DAT1">#REF!</definedName>
    <definedName name="_______DAT10">#REF!</definedName>
    <definedName name="_______DAT11">#REF!</definedName>
    <definedName name="_______DAT12">#REF!</definedName>
    <definedName name="_______DAT13">#REF!</definedName>
    <definedName name="_______DAT14">#REF!</definedName>
    <definedName name="_______DAT15">#REF!</definedName>
    <definedName name="_______DAT16">#REF!</definedName>
    <definedName name="_______DAT17">#REF!</definedName>
    <definedName name="_______DAT18">#REF!</definedName>
    <definedName name="_______DAT19">#REF!</definedName>
    <definedName name="_______DAT2">#REF!</definedName>
    <definedName name="_______DAT20">#REF!</definedName>
    <definedName name="_______DAT21">#REF!</definedName>
    <definedName name="_______DAT22">#REF!</definedName>
    <definedName name="_______DAT3">#REF!</definedName>
    <definedName name="_______DAT4">#REF!</definedName>
    <definedName name="_______DAT5">#REF!</definedName>
    <definedName name="_______DAT6">#REF!</definedName>
    <definedName name="_______DAT7">#REF!</definedName>
    <definedName name="_______DAT8">#REF!</definedName>
    <definedName name="_______DAT9">#REF!</definedName>
    <definedName name="_______IMP1">#REF!</definedName>
    <definedName name="_______OBS1">#REF!</definedName>
    <definedName name="_______OBS2">#REF!</definedName>
    <definedName name="_______OBS3">#REF!</definedName>
    <definedName name="_______OBS4">#REF!</definedName>
    <definedName name="_______OBS5">#REF!</definedName>
    <definedName name="_______REL1">#REF!</definedName>
    <definedName name="_______REL2">#REF!</definedName>
    <definedName name="_______REL3">#REF!</definedName>
    <definedName name="_______REV1">#REF!</definedName>
    <definedName name="_______REV2">#REF!</definedName>
    <definedName name="_______REV3">#REF!</definedName>
    <definedName name="_______REV4">#REF!</definedName>
    <definedName name="_______REV5">#REF!</definedName>
    <definedName name="______DAT1">#REF!</definedName>
    <definedName name="______DAT10">#REF!</definedName>
    <definedName name="______DAT11">#REF!</definedName>
    <definedName name="______DAT12">#REF!</definedName>
    <definedName name="______DAT13">#REF!</definedName>
    <definedName name="______DAT14">#REF!</definedName>
    <definedName name="______DAT15">#REF!</definedName>
    <definedName name="______DAT16">#REF!</definedName>
    <definedName name="______DAT17">#REF!</definedName>
    <definedName name="______DAT18">#REF!</definedName>
    <definedName name="______DAT19">#REF!</definedName>
    <definedName name="______DAT2">#REF!</definedName>
    <definedName name="______DAT20">#REF!</definedName>
    <definedName name="______DAT21">#REF!</definedName>
    <definedName name="______DAT22">#REF!</definedName>
    <definedName name="______DAT3">#REF!</definedName>
    <definedName name="______DAT4">#REF!</definedName>
    <definedName name="______DAT5">#REF!</definedName>
    <definedName name="______DAT6">#REF!</definedName>
    <definedName name="______DAT7">#REF!</definedName>
    <definedName name="______DAT8">#REF!</definedName>
    <definedName name="______DAT9">#REF!</definedName>
    <definedName name="______IMP1">#REF!</definedName>
    <definedName name="______REL1">#REF!</definedName>
    <definedName name="______REL2">#REF!</definedName>
    <definedName name="______REL3">#REF!</definedName>
    <definedName name="_____DAT1">#REF!</definedName>
    <definedName name="_____DAT10">#REF!</definedName>
    <definedName name="_____DAT11">#REF!</definedName>
    <definedName name="_____DAT12">#REF!</definedName>
    <definedName name="_____DAT13">#REF!</definedName>
    <definedName name="_____DAT14">#REF!</definedName>
    <definedName name="_____DAT15">#REF!</definedName>
    <definedName name="_____DAT16">#REF!</definedName>
    <definedName name="_____DAT17">#REF!</definedName>
    <definedName name="_____DAT18">#REF!</definedName>
    <definedName name="_____DAT19">#REF!</definedName>
    <definedName name="_____DAT2">#REF!</definedName>
    <definedName name="_____DAT20">#REF!</definedName>
    <definedName name="_____DAT21">#REF!</definedName>
    <definedName name="_____DAT22">#REF!</definedName>
    <definedName name="_____DAT3">#REF!</definedName>
    <definedName name="_____DAT4">#REF!</definedName>
    <definedName name="_____DAT5">#REF!</definedName>
    <definedName name="_____DAT6">#REF!</definedName>
    <definedName name="_____DAT7">#REF!</definedName>
    <definedName name="_____DAT8">#REF!</definedName>
    <definedName name="_____DAT9">#REF!</definedName>
    <definedName name="_____IMP1">#REF!</definedName>
    <definedName name="_____OBS1">#REF!</definedName>
    <definedName name="_____OBS2">#REF!</definedName>
    <definedName name="_____OBS3">#REF!</definedName>
    <definedName name="_____OBS4">#REF!</definedName>
    <definedName name="_____OBS5">#REF!</definedName>
    <definedName name="_____OBS6">#REF!</definedName>
    <definedName name="_____REL1">#REF!</definedName>
    <definedName name="_____REL2">#REF!</definedName>
    <definedName name="_____REL3">#REF!</definedName>
    <definedName name="_____REV1">#REF!</definedName>
    <definedName name="_____REV2">#REF!</definedName>
    <definedName name="_____REV3">#REF!</definedName>
    <definedName name="_____REV4">#REF!</definedName>
    <definedName name="_____REV5">#REF!</definedName>
    <definedName name="_____REV6">#REF!</definedName>
    <definedName name="____DAT1">#REF!</definedName>
    <definedName name="____DAT10">#REF!</definedName>
    <definedName name="____DAT11">#REF!</definedName>
    <definedName name="____DAT12">#REF!</definedName>
    <definedName name="____DAT13">#REF!</definedName>
    <definedName name="____DAT14">#REF!</definedName>
    <definedName name="____DAT15">#REF!</definedName>
    <definedName name="____DAT16">#REF!</definedName>
    <definedName name="____DAT17">#REF!</definedName>
    <definedName name="____DAT18">#REF!</definedName>
    <definedName name="____DAT19">#REF!</definedName>
    <definedName name="____DAT2">#REF!</definedName>
    <definedName name="____DAT20">#REF!</definedName>
    <definedName name="____DAT21">#REF!</definedName>
    <definedName name="____DAT22">#REF!</definedName>
    <definedName name="____DAT3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DAT9">#REF!</definedName>
    <definedName name="____IMP1">#REF!</definedName>
    <definedName name="____OBS1">#REF!</definedName>
    <definedName name="____OBS2">#REF!</definedName>
    <definedName name="____OBS3">#REF!</definedName>
    <definedName name="____OBS4">#REF!</definedName>
    <definedName name="____OBS5">#REF!</definedName>
    <definedName name="____OBS6">#REF!</definedName>
    <definedName name="____REL1">#REF!</definedName>
    <definedName name="____REL2">#REF!</definedName>
    <definedName name="____REL3">#REF!</definedName>
    <definedName name="____REV1">#REF!</definedName>
    <definedName name="____REV2">#REF!</definedName>
    <definedName name="____REV3">#REF!</definedName>
    <definedName name="____REV4">#REF!</definedName>
    <definedName name="____REV5">#REF!</definedName>
    <definedName name="____REV6">#REF!</definedName>
    <definedName name="___ago1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_ago1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_ago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_cc1" localSheetId="3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___cc1" localSheetId="2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___cc1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___DAT1">#REF!</definedName>
    <definedName name="___DAT10">#REF!</definedName>
    <definedName name="___DAT11">#REF!</definedName>
    <definedName name="___DAT12">#REF!</definedName>
    <definedName name="___DAT13">#REF!</definedName>
    <definedName name="___DAT14">#REF!</definedName>
    <definedName name="___DAT15">#REF!</definedName>
    <definedName name="___DAT16">#REF!</definedName>
    <definedName name="___DAT17">#REF!</definedName>
    <definedName name="___DAT18">#REF!</definedName>
    <definedName name="___DAT19">#REF!</definedName>
    <definedName name="___DAT2">#REF!</definedName>
    <definedName name="___DAT20">#REF!</definedName>
    <definedName name="___DAT21">#REF!</definedName>
    <definedName name="___DAT2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DAT9">#REF!</definedName>
    <definedName name="___IMP1">#REF!</definedName>
    <definedName name="___JAN02" localSheetId="3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JAN02" localSheetId="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JAN0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OBS1">#REF!</definedName>
    <definedName name="___OBS2">#REF!</definedName>
    <definedName name="___OBS3">#REF!</definedName>
    <definedName name="___OBS4">#REF!</definedName>
    <definedName name="___OBS5">#REF!</definedName>
    <definedName name="___OBS6">#REF!</definedName>
    <definedName name="___PEX2">#REF!</definedName>
    <definedName name="___PR2">#REF!</definedName>
    <definedName name="___REL1">#REF!</definedName>
    <definedName name="___REL2">#REF!</definedName>
    <definedName name="___REL3">#REF!</definedName>
    <definedName name="___REV1">#REF!</definedName>
    <definedName name="___REV2">#REF!</definedName>
    <definedName name="___REV3">#REF!</definedName>
    <definedName name="___REV4">#REF!</definedName>
    <definedName name="___REV5">#REF!</definedName>
    <definedName name="___REV6">#REF!</definedName>
    <definedName name="___x1" localSheetId="3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x1" localSheetId="2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x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123Graph_ASIDECO" hidden="1">'[1]CONSSID12-96'!#REF!</definedName>
    <definedName name="__123Graph_BSIDECO" hidden="1">#REF!</definedName>
    <definedName name="__123Graph_CSIDECO" hidden="1">#REF!</definedName>
    <definedName name="__123Graph_XSIDECO" hidden="1">#REF!</definedName>
    <definedName name="__ago1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cc1" localSheetId="3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__cc1" localSheetId="2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__cc1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__DAT1">#REF!</definedName>
    <definedName name="__DAT10">#REF!</definedName>
    <definedName name="__DAT11">#REF!</definedName>
    <definedName name="__DAT12">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AT2">#REF!</definedName>
    <definedName name="__DAT20">#REF!</definedName>
    <definedName name="__DAT21">#REF!</definedName>
    <definedName name="__DAT2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IMP1">#REF!</definedName>
    <definedName name="__JAN02" localSheetId="3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" localSheetId="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LI10">#REF!</definedName>
    <definedName name="__LI102">#REF!</definedName>
    <definedName name="__LI104">#REF!</definedName>
    <definedName name="__LI106">#REF!</definedName>
    <definedName name="__LI108">#REF!</definedName>
    <definedName name="__LI11">#REF!</definedName>
    <definedName name="__LI110">#REF!</definedName>
    <definedName name="__LI112">#REF!</definedName>
    <definedName name="__LI113">#REF!</definedName>
    <definedName name="__LI114">#REF!</definedName>
    <definedName name="__LI116">#REF!</definedName>
    <definedName name="__li118">#REF!</definedName>
    <definedName name="__LI12">#REF!</definedName>
    <definedName name="__LI128">#REF!</definedName>
    <definedName name="__LI14">#REF!</definedName>
    <definedName name="__LI140">#REF!</definedName>
    <definedName name="__LI142">#REF!</definedName>
    <definedName name="__LI143">#REF!</definedName>
    <definedName name="__LI144">#REF!</definedName>
    <definedName name="__LI16">#REF!</definedName>
    <definedName name="__LI18">#REF!</definedName>
    <definedName name="__LI180">#REF!</definedName>
    <definedName name="__LI184">#REF!</definedName>
    <definedName name="__LI188">#REF!</definedName>
    <definedName name="__LI210">#REF!</definedName>
    <definedName name="__LI212">#REF!</definedName>
    <definedName name="__LI250">#REF!</definedName>
    <definedName name="__LI252">#REF!</definedName>
    <definedName name="__LI254">#REF!</definedName>
    <definedName name="__LI256">#REF!</definedName>
    <definedName name="__LI258">#REF!</definedName>
    <definedName name="__LI260">#REF!</definedName>
    <definedName name="__LI262">#REF!</definedName>
    <definedName name="__LI264">#REF!</definedName>
    <definedName name="__LI268">#REF!</definedName>
    <definedName name="__LI270">#REF!</definedName>
    <definedName name="__LI272">#REF!</definedName>
    <definedName name="__LI274">#REF!</definedName>
    <definedName name="__LI278">#REF!</definedName>
    <definedName name="__LI286">#REF!</definedName>
    <definedName name="__LI288">#REF!</definedName>
    <definedName name="__LI30">#REF!</definedName>
    <definedName name="__LI305">#REF!</definedName>
    <definedName name="__LI360">#REF!</definedName>
    <definedName name="__LI362">#REF!</definedName>
    <definedName name="__LI364">#REF!</definedName>
    <definedName name="__LI368">#REF!</definedName>
    <definedName name="__LI38">#REF!</definedName>
    <definedName name="__LI390">#REF!</definedName>
    <definedName name="__LI4">#REF!</definedName>
    <definedName name="__LI50">#REF!</definedName>
    <definedName name="__LI52">#REF!</definedName>
    <definedName name="__LI54">#REF!</definedName>
    <definedName name="__LI58">#REF!</definedName>
    <definedName name="__LI6">#REF!</definedName>
    <definedName name="__LI8">#REF!</definedName>
    <definedName name="__OBS1">#REF!</definedName>
    <definedName name="__OBS2">#REF!</definedName>
    <definedName name="__OBS3">#REF!</definedName>
    <definedName name="__OBS4">#REF!</definedName>
    <definedName name="__OBS5">#REF!</definedName>
    <definedName name="__OBS6">#REF!</definedName>
    <definedName name="__PEX2">#REF!</definedName>
    <definedName name="__PR2">#REF!</definedName>
    <definedName name="__REL1">#REF!</definedName>
    <definedName name="__REL2">#REF!</definedName>
    <definedName name="__REL3">#REF!</definedName>
    <definedName name="__REV1">#REF!</definedName>
    <definedName name="__REV2">#REF!</definedName>
    <definedName name="__REV3">#REF!</definedName>
    <definedName name="__REV4">#REF!</definedName>
    <definedName name="__REV5">#REF!</definedName>
    <definedName name="__REV6">#REF!</definedName>
    <definedName name="__x1" localSheetId="3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" localSheetId="2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1">#REF!</definedName>
    <definedName name="_121_201_103">#REF!</definedName>
    <definedName name="_2">#REF!</definedName>
    <definedName name="_3">#REF!</definedName>
    <definedName name="_4">#REF!</definedName>
    <definedName name="_5">#REF!</definedName>
    <definedName name="_6">#REF!</definedName>
    <definedName name="_7">#REF!</definedName>
    <definedName name="_ago1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ago1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ago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cc1" localSheetId="3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_cc1" localSheetId="2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_cc1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est1">#REF!</definedName>
    <definedName name="_est2">#REF!</definedName>
    <definedName name="_est3">#REF!</definedName>
    <definedName name="_est4">#REF!</definedName>
    <definedName name="_est5">#REF!</definedName>
    <definedName name="_Fill" hidden="1">#REF!</definedName>
    <definedName name="_xlnm._FilterDatabase" hidden="1">#REF!</definedName>
    <definedName name="_IMP1">#REF!</definedName>
    <definedName name="_JAN02" localSheetId="3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" localSheetId="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LI10">#REF!</definedName>
    <definedName name="_LI102">#REF!</definedName>
    <definedName name="_LI104">#REF!</definedName>
    <definedName name="_LI106">#REF!</definedName>
    <definedName name="_LI108">#REF!</definedName>
    <definedName name="_LI11">#REF!</definedName>
    <definedName name="_LI110">#REF!</definedName>
    <definedName name="_LI112">#REF!</definedName>
    <definedName name="_LI113">#REF!</definedName>
    <definedName name="_LI114">#REF!</definedName>
    <definedName name="_LI116">#REF!</definedName>
    <definedName name="_li118">#REF!</definedName>
    <definedName name="_LI12">#REF!</definedName>
    <definedName name="_LI128">#REF!</definedName>
    <definedName name="_LI14">#REF!</definedName>
    <definedName name="_LI140">#REF!</definedName>
    <definedName name="_LI142">#REF!</definedName>
    <definedName name="_LI143">#REF!</definedName>
    <definedName name="_LI144">#REF!</definedName>
    <definedName name="_LI16">#REF!</definedName>
    <definedName name="_LI18">#REF!</definedName>
    <definedName name="_LI180">#REF!</definedName>
    <definedName name="_LI184">#REF!</definedName>
    <definedName name="_LI188">#REF!</definedName>
    <definedName name="_LI210">#REF!</definedName>
    <definedName name="_LI212">#REF!</definedName>
    <definedName name="_LI250">#REF!</definedName>
    <definedName name="_LI252">#REF!</definedName>
    <definedName name="_LI254">#REF!</definedName>
    <definedName name="_LI256">#REF!</definedName>
    <definedName name="_LI258">#REF!</definedName>
    <definedName name="_LI260">#REF!</definedName>
    <definedName name="_LI262">#REF!</definedName>
    <definedName name="_LI264">#REF!</definedName>
    <definedName name="_LI268">#REF!</definedName>
    <definedName name="_LI270">#REF!</definedName>
    <definedName name="_LI272">#REF!</definedName>
    <definedName name="_LI274">#REF!</definedName>
    <definedName name="_LI278">#REF!</definedName>
    <definedName name="_LI286">#REF!</definedName>
    <definedName name="_LI288">#REF!</definedName>
    <definedName name="_LI30">#REF!</definedName>
    <definedName name="_LI305">#REF!</definedName>
    <definedName name="_LI360">#REF!</definedName>
    <definedName name="_LI362">#REF!</definedName>
    <definedName name="_LI364">#REF!</definedName>
    <definedName name="_LI368">#REF!</definedName>
    <definedName name="_LI38">#REF!</definedName>
    <definedName name="_LI390">#REF!</definedName>
    <definedName name="_LI4">#REF!</definedName>
    <definedName name="_LI50">#REF!</definedName>
    <definedName name="_LI52">#REF!</definedName>
    <definedName name="_LI54">#REF!</definedName>
    <definedName name="_LI58">#REF!</definedName>
    <definedName name="_LI6">#REF!</definedName>
    <definedName name="_LI8">#REF!</definedName>
    <definedName name="_OBS1">#REF!</definedName>
    <definedName name="_OBS2">#REF!</definedName>
    <definedName name="_OBS3">#REF!</definedName>
    <definedName name="_OBS4">#REF!</definedName>
    <definedName name="_OBS5">#REF!</definedName>
    <definedName name="_OBS6">#REF!</definedName>
    <definedName name="_Order1" hidden="1">255</definedName>
    <definedName name="_Order2" hidden="1">255</definedName>
    <definedName name="_OW18" localSheetId="3" hidden="1">{#N/A,#N/A,FALSE,"CAPA (2)";#N/A,#N/A,FALSE,"PORTAS";#N/A,#N/A,FALSE,"DIMENSION.";#N/A,#N/A,FALSE,"CUSTOPP";#N/A,#N/A,FALSE,"ENLACES";#N/A,#N/A,FALSE,"TOPTELPE";#N/A,#N/A,FALSE,"CSG";#N/A,#N/A,FALSE,"TREIN-DOC";#N/A,#N/A,FALSE,"RESUMO"}</definedName>
    <definedName name="_OW18" localSheetId="2" hidden="1">{#N/A,#N/A,FALSE,"CAPA (2)";#N/A,#N/A,FALSE,"PORTAS";#N/A,#N/A,FALSE,"DIMENSION.";#N/A,#N/A,FALSE,"CUSTOPP";#N/A,#N/A,FALSE,"ENLACES";#N/A,#N/A,FALSE,"TOPTELPE";#N/A,#N/A,FALSE,"CSG";#N/A,#N/A,FALSE,"TREIN-DOC";#N/A,#N/A,FALSE,"RESUMO"}</definedName>
    <definedName name="_OW18" hidden="1">{#N/A,#N/A,FALSE,"CAPA (2)";#N/A,#N/A,FALSE,"PORTAS";#N/A,#N/A,FALSE,"DIMENSION.";#N/A,#N/A,FALSE,"CUSTOPP";#N/A,#N/A,FALSE,"ENLACES";#N/A,#N/A,FALSE,"TOPTELPE";#N/A,#N/A,FALSE,"CSG";#N/A,#N/A,FALSE,"TREIN-DOC";#N/A,#N/A,FALSE,"RESUMO"}</definedName>
    <definedName name="_PEX2">#REF!</definedName>
    <definedName name="_PR2">#REF!</definedName>
    <definedName name="_REL1">#REF!</definedName>
    <definedName name="_REL2">#REF!</definedName>
    <definedName name="_REL3">#REF!</definedName>
    <definedName name="_REV1">#REF!</definedName>
    <definedName name="_REV2">#REF!</definedName>
    <definedName name="_REV3">#REF!</definedName>
    <definedName name="_REV4">#REF!</definedName>
    <definedName name="_REV5">#REF!</definedName>
    <definedName name="_REV6">#REF!</definedName>
    <definedName name="_x1" localSheetId="3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" localSheetId="2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A">#REF!</definedName>
    <definedName name="aaa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a">#REF!</definedName>
    <definedName name="aaaaaaaaaaaaaaaaaaaaaaaaaaaaaaaaa">#REF!</definedName>
    <definedName name="AgexRCN">#REF!</definedName>
    <definedName name="ago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s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s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s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I">#REF!</definedName>
    <definedName name="AjusteAdiant1" comment="Ajuste do adiantamento de clientes do estaleiro realizado pela CBO (intercompany)">-24895403.1048689</definedName>
    <definedName name="anscount" hidden="1">1</definedName>
    <definedName name="APAG">#N/A</definedName>
    <definedName name="AS2DocOpenMode" hidden="1">"AS2DocumentEdit"</definedName>
    <definedName name="ASA">#REF!</definedName>
    <definedName name="ASD">#REF!</definedName>
    <definedName name="Avg._Life">#REF!</definedName>
    <definedName name="B">#REF!</definedName>
    <definedName name="_xlnm.Database">#REF!</definedName>
    <definedName name="base">#REF!</definedName>
    <definedName name="base_avglife">#REF!</definedName>
    <definedName name="base_cashflow">#REF!</definedName>
    <definedName name="base_TPV">#REF!</definedName>
    <definedName name="BaseANT">#REF!</definedName>
    <definedName name="BaseJun12">#REF!</definedName>
    <definedName name="BBBB">#REF!</definedName>
    <definedName name="bbc2ptr">#REF!</definedName>
    <definedName name="bbcptr">#REF!</definedName>
    <definedName name="BC">#REF!</definedName>
    <definedName name="BID">#REF!</definedName>
    <definedName name="BL_CONTA">#REF!</definedName>
    <definedName name="bmf">#REF!</definedName>
    <definedName name="BNDES">#REF!</definedName>
    <definedName name="BPDRE">#REF!</definedName>
    <definedName name="BSMoedas">#REF!</definedName>
    <definedName name="C_">#REF!</definedName>
    <definedName name="CabDepr">#REF!</definedName>
    <definedName name="CabQuotation">#REF!</definedName>
    <definedName name="CBOAL019Ipanema">#REF!</definedName>
    <definedName name="cc" localSheetId="3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cc" localSheetId="2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cc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cdi">#REF!</definedName>
    <definedName name="CDI_dia" xml:space="preserve"> 1.00040705</definedName>
    <definedName name="CheckANT">#REF!</definedName>
    <definedName name="CIQWBGuid" hidden="1">"7047e4a7-9074-47b8-be7a-22178ebfb819"</definedName>
    <definedName name="Client">#REF!</definedName>
    <definedName name="ClientClass">#REF!</definedName>
    <definedName name="CmdOk">#REF!</definedName>
    <definedName name="COM">#REF!</definedName>
    <definedName name="CONSOLIDADOANT">#REF!</definedName>
    <definedName name="CONSOLIDADOYTD">#REF!</definedName>
    <definedName name="CONTA">#REF!</definedName>
    <definedName name="ContaANT">#REF!</definedName>
    <definedName name="ContaYTD">#REF!</definedName>
    <definedName name="contdeprec">#REF!</definedName>
    <definedName name="CostCapacityIndex">#REF!</definedName>
    <definedName name="CostLessDepreciation">#REF!</definedName>
    <definedName name="cota">#REF!</definedName>
    <definedName name="cupom">#REF!</definedName>
    <definedName name="Current_Yield">#REF!</definedName>
    <definedName name="dados">#REF!</definedName>
    <definedName name="DATA">#REF!</definedName>
    <definedName name="data_corrente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3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DATAS">#REF!</definedName>
    <definedName name="DATAV1">#REF!</definedName>
    <definedName name="DATAV2">#REF!</definedName>
    <definedName name="dddd" hidden="1">#REF!</definedName>
    <definedName name="DDFS">#REF!</definedName>
    <definedName name="DeadWheight">#REF!</definedName>
    <definedName name="DESCOL">#REF!</definedName>
    <definedName name="Descrição_da_contaYTD">#REF!</definedName>
    <definedName name="dfdfd">#REF!</definedName>
    <definedName name="DI_1">#REF!</definedName>
    <definedName name="DI_2">#REF!</definedName>
    <definedName name="DI_3">#REF!</definedName>
    <definedName name="diferenca">#REF!</definedName>
    <definedName name="dolar">#REF!</definedName>
    <definedName name="dolf">#REF!</definedName>
    <definedName name="Drafttag">#REF!</definedName>
    <definedName name="E" localSheetId="3" hidden="1">{#N/A,#N/A,FALSE,"CAPA (2)";#N/A,#N/A,FALSE,"PORTAS";#N/A,#N/A,FALSE,"DIMENSION.";#N/A,#N/A,FALSE,"CUSTOPP";#N/A,#N/A,FALSE,"ENLACES";#N/A,#N/A,FALSE,"TOPTELPE";#N/A,#N/A,FALSE,"CSG";#N/A,#N/A,FALSE,"TREIN-DOC";#N/A,#N/A,FALSE,"RESUMO"}</definedName>
    <definedName name="E" localSheetId="2" hidden="1">{#N/A,#N/A,FALSE,"CAPA (2)";#N/A,#N/A,FALSE,"PORTAS";#N/A,#N/A,FALSE,"DIMENSION.";#N/A,#N/A,FALSE,"CUSTOPP";#N/A,#N/A,FALSE,"ENLACES";#N/A,#N/A,FALSE,"TOPTELPE";#N/A,#N/A,FALSE,"CSG";#N/A,#N/A,FALSE,"TREIN-DOC";#N/A,#N/A,FALSE,"RESUMO"}</definedName>
    <definedName name="E" hidden="1">{#N/A,#N/A,FALSE,"CAPA (2)";#N/A,#N/A,FALSE,"PORTAS";#N/A,#N/A,FALSE,"DIMENSION.";#N/A,#N/A,FALSE,"CUSTOPP";#N/A,#N/A,FALSE,"ENLACES";#N/A,#N/A,FALSE,"TOPTELPE";#N/A,#N/A,FALSE,"CSG";#N/A,#N/A,FALSE,"TREIN-DOC";#N/A,#N/A,FALSE,"RESUMO"}</definedName>
    <definedName name="eee" localSheetId="3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ee" localSheetId="2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ee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li" localSheetId="3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eli" localSheetId="2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eli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ELIM">#REF!</definedName>
    <definedName name="Empr" localSheetId="3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Empr" localSheetId="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Empr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EMPRESA">#REF!</definedName>
    <definedName name="Empréstimos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Empréstimos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Empréstimos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EQUIV">#REF!</definedName>
    <definedName name="ESCOLHIDO">#REF!</definedName>
    <definedName name="ESTALEIROYTD">#REF!</definedName>
    <definedName name="ESTOQUE">#REF!</definedName>
    <definedName name="Excluded">#REF!</definedName>
    <definedName name="EXPEC">#REF!</definedName>
    <definedName name="EYClass">#REF!</definedName>
    <definedName name="f">#REF!</definedName>
    <definedName name="FAI_TRA">#REF!</definedName>
    <definedName name="FAITRA">#REF!</definedName>
    <definedName name="FAIXA1">#REF!</definedName>
    <definedName name="FAIXA10">#REF!</definedName>
    <definedName name="FAIXA11">#REF!</definedName>
    <definedName name="FAIXA12">#REF!</definedName>
    <definedName name="FAIXA2">#REF!</definedName>
    <definedName name="FAIXA3">#REF!</definedName>
    <definedName name="FAIXA4">#REF!</definedName>
    <definedName name="FAIXA5">#REF!</definedName>
    <definedName name="FAIXA6">#REF!</definedName>
    <definedName name="FAIXA7">#REF!</definedName>
    <definedName name="FAIXA8">#REF!</definedName>
    <definedName name="FAIXA9">#REF!</definedName>
    <definedName name="FAIXAS">#REF!</definedName>
    <definedName name="FB">#REF!</definedName>
    <definedName name="FER_BR">#REF!</definedName>
    <definedName name="FERIADOS">#REF!</definedName>
    <definedName name="feriadousa">#REF!</definedName>
    <definedName name="FFFAI_TRA">#REF!</definedName>
    <definedName name="fgfg">#REF!</definedName>
    <definedName name="FIMTR">#REF!</definedName>
    <definedName name="FIMTR2">#REF!</definedName>
    <definedName name="FIMTRANS">#REF!</definedName>
    <definedName name="fin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a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a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a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ançashw03" localSheetId="3" hidden="1">{#N/A,#N/A,FALSE,"CAPA (2)";#N/A,#N/A,FALSE,"PORTAS";#N/A,#N/A,FALSE,"DIMENSION.";#N/A,#N/A,FALSE,"CUSTOPP";#N/A,#N/A,FALSE,"ENLACES";#N/A,#N/A,FALSE,"TOPTELPE";#N/A,#N/A,FALSE,"CSG";#N/A,#N/A,FALSE,"TREIN-DOC";#N/A,#N/A,FALSE,"RESUMO"}</definedName>
    <definedName name="finançashw03" localSheetId="2" hidden="1">{#N/A,#N/A,FALSE,"CAPA (2)";#N/A,#N/A,FALSE,"PORTAS";#N/A,#N/A,FALSE,"DIMENSION.";#N/A,#N/A,FALSE,"CUSTOPP";#N/A,#N/A,FALSE,"ENLACES";#N/A,#N/A,FALSE,"TOPTELPE";#N/A,#N/A,FALSE,"CSG";#N/A,#N/A,FALSE,"TREIN-DOC";#N/A,#N/A,FALSE,"RESUMO"}</definedName>
    <definedName name="finançashw03" hidden="1">{#N/A,#N/A,FALSE,"CAPA (2)";#N/A,#N/A,FALSE,"PORTAS";#N/A,#N/A,FALSE,"DIMENSION.";#N/A,#N/A,FALSE,"CUSTOPP";#N/A,#N/A,FALSE,"ENLACES";#N/A,#N/A,FALSE,"TOPTELPE";#N/A,#N/A,FALSE,"CSG";#N/A,#N/A,FALSE,"TREIN-DOC";#N/A,#N/A,FALSE,"RESUMO"}</definedName>
    <definedName name="FLU">#REF!</definedName>
    <definedName name="flux1">#REF!</definedName>
    <definedName name="flux2">#REF!</definedName>
    <definedName name="FOLHA" localSheetId="3" hidden="1">{#N/A,#N/A,FALSE,"Skjema 6.5"}</definedName>
    <definedName name="FOLHA" localSheetId="2" hidden="1">{#N/A,#N/A,FALSE,"Skjema 6.5"}</definedName>
    <definedName name="FOLHA" hidden="1">{#N/A,#N/A,FALSE,"Skjema 6.5"}</definedName>
    <definedName name="FormatValue">#REF!</definedName>
    <definedName name="FORMULA">#REF!</definedName>
    <definedName name="FUT_INDEX2">#REF!</definedName>
    <definedName name="gerencial">#REF!</definedName>
    <definedName name="_xlnm.Recorder">#REF!</definedName>
    <definedName name="GrossTonnage">#REF!</definedName>
    <definedName name="HTML_CodePage" hidden="1">1252</definedName>
    <definedName name="HTML_Control" localSheetId="3" hidden="1">{"'Índice'!$A$1:$K$49"}</definedName>
    <definedName name="HTML_Control" localSheetId="2" hidden="1">{"'Índice'!$A$1:$K$49"}</definedName>
    <definedName name="HTML_Control" hidden="1">{"'Índice'!$A$1:$K$49"}</definedName>
    <definedName name="HTML_Description" hidden="1">""</definedName>
    <definedName name="HTML_Email" hidden="1">""</definedName>
    <definedName name="HTML_Header" hidden="1">"Índice"</definedName>
    <definedName name="HTML_LastUpdate" hidden="1">"12/08/1999"</definedName>
    <definedName name="HTML_LineAfter" hidden="1">FALSE</definedName>
    <definedName name="HTML_LineBefore" hidden="1">FALSE</definedName>
    <definedName name="HTML_Name" hidden="1">"Rodovia das Cataratas"</definedName>
    <definedName name="HTML_OBDlg2" hidden="1">TRUE</definedName>
    <definedName name="HTML_OBDlg4" hidden="1">TRUE</definedName>
    <definedName name="HTML_OS" hidden="1">0</definedName>
    <definedName name="HTML_PathFile" hidden="1">"\\Server_1\sig\07 Julho\Informe\MeuHTML.htm"</definedName>
    <definedName name="HTML_Title" hidden="1">"Gerência de Administração e Controle de Gestão"</definedName>
    <definedName name="Ibape">#REF!</definedName>
    <definedName name="IGP">#REF!</definedName>
    <definedName name="IndReproApproach">#REF!</definedName>
    <definedName name="Inflacut">#REF!</definedName>
    <definedName name="INICIOTR">#REF!</definedName>
    <definedName name="INICIOTR2">#REF!</definedName>
    <definedName name="INICIOTRANS">#REF!</definedName>
    <definedName name="input">#REF!</definedName>
    <definedName name="INTERC">#REF!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41759.3946527778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IS" localSheetId="3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IS" localSheetId="2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IS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jhj" localSheetId="3" hidden="1">{#N/A,#N/A,FALSE,"CAPA (2)";#N/A,#N/A,FALSE,"PORTAS";#N/A,#N/A,FALSE,"DIMENSION.";#N/A,#N/A,FALSE,"CUSTOPP";#N/A,#N/A,FALSE,"ENLACES";#N/A,#N/A,FALSE,"TOPTELPE";#N/A,#N/A,FALSE,"CSG";#N/A,#N/A,FALSE,"TREIN-DOC";#N/A,#N/A,FALSE,"RESUMO"}</definedName>
    <definedName name="jhj" localSheetId="2" hidden="1">{#N/A,#N/A,FALSE,"CAPA (2)";#N/A,#N/A,FALSE,"PORTAS";#N/A,#N/A,FALSE,"DIMENSION.";#N/A,#N/A,FALSE,"CUSTOPP";#N/A,#N/A,FALSE,"ENLACES";#N/A,#N/A,FALSE,"TOPTELPE";#N/A,#N/A,FALSE,"CSG";#N/A,#N/A,FALSE,"TREIN-DOC";#N/A,#N/A,FALSE,"RESUMO"}</definedName>
    <definedName name="jhj" hidden="1">{#N/A,#N/A,FALSE,"CAPA (2)";#N/A,#N/A,FALSE,"PORTAS";#N/A,#N/A,FALSE,"DIMENSION.";#N/A,#N/A,FALSE,"CUSTOPP";#N/A,#N/A,FALSE,"ENLACES";#N/A,#N/A,FALSE,"TOPTELPE";#N/A,#N/A,FALSE,"CSG";#N/A,#N/A,FALSE,"TREIN-DOC";#N/A,#N/A,FALSE,"RESUMO"}</definedName>
    <definedName name="LCTO">#REF!</definedName>
    <definedName name="LCTO_ATUAL">#REF!</definedName>
    <definedName name="LCTO_CONTA">#REF!</definedName>
    <definedName name="LCTO_EMPRESA">#REF!</definedName>
    <definedName name="ll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NR_ENA">#REF!</definedName>
    <definedName name="LNR_OCE">#REF!</definedName>
    <definedName name="LOA">#REF!</definedName>
    <definedName name="LOCAL_MYSQL_DATE_FORMAT" localSheetId="3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2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7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6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4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1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Macro1">#REF!</definedName>
    <definedName name="MarketApproach">#REF!</definedName>
    <definedName name="MarketValue">#REF!</definedName>
    <definedName name="merito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rito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rito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S">#REF!</definedName>
    <definedName name="MESANO">#REF!</definedName>
    <definedName name="mmmmm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OEDA">#REF!</definedName>
    <definedName name="NAVEGAÇÃOYTD">#REF!</definedName>
    <definedName name="NetTonnage">#REF!</definedName>
    <definedName name="next_coupon">#REF!</definedName>
    <definedName name="NULxRCN">#REF!</definedName>
    <definedName name="OCOYTD">#REF!</definedName>
    <definedName name="OFFER">#REF!</definedName>
    <definedName name="ONLINE">#REF!</definedName>
    <definedName name="orden">#REF!</definedName>
    <definedName name="origem">#REF!</definedName>
    <definedName name="OW13_AD2" localSheetId="3" hidden="1">{#N/A,#N/A,FALSE,"CAPA (2)";#N/A,#N/A,FALSE,"PORTAS";#N/A,#N/A,FALSE,"DIMENSION.";#N/A,#N/A,FALSE,"CUSTOPP";#N/A,#N/A,FALSE,"ENLACES";#N/A,#N/A,FALSE,"TOPTELPE";#N/A,#N/A,FALSE,"CSG";#N/A,#N/A,FALSE,"TREIN-DOC";#N/A,#N/A,FALSE,"RESUMO"}</definedName>
    <definedName name="OW13_AD2" localSheetId="2" hidden="1">{#N/A,#N/A,FALSE,"CAPA (2)";#N/A,#N/A,FALSE,"PORTAS";#N/A,#N/A,FALSE,"DIMENSION.";#N/A,#N/A,FALSE,"CUSTOPP";#N/A,#N/A,FALSE,"ENLACES";#N/A,#N/A,FALSE,"TOPTELPE";#N/A,#N/A,FALSE,"CSG";#N/A,#N/A,FALSE,"TREIN-DOC";#N/A,#N/A,FALSE,"RESUMO"}</definedName>
    <definedName name="OW13_AD2" hidden="1">{#N/A,#N/A,FALSE,"CAPA (2)";#N/A,#N/A,FALSE,"PORTAS";#N/A,#N/A,FALSE,"DIMENSION.";#N/A,#N/A,FALSE,"CUSTOPP";#N/A,#N/A,FALSE,"ENLACES";#N/A,#N/A,FALSE,"TOPTELPE";#N/A,#N/A,FALSE,"CSG";#N/A,#N/A,FALSE,"TREIN-DOC";#N/A,#N/A,FALSE,"RESUMO"}</definedName>
    <definedName name="PPAANT">#REF!</definedName>
    <definedName name="ppppppppppppp" localSheetId="3" hidden="1">{#N/A,#N/A,FALSE,"CAPA (2)";#N/A,#N/A,FALSE,"PORTAS";#N/A,#N/A,FALSE,"DIMENSION.";#N/A,#N/A,FALSE,"CUSTOPP";#N/A,#N/A,FALSE,"ENLACES";#N/A,#N/A,FALSE,"TOPTELPE";#N/A,#N/A,FALSE,"CSG";#N/A,#N/A,FALSE,"TREIN-DOC";#N/A,#N/A,FALSE,"RESUMO"}</definedName>
    <definedName name="ppppppppppppp" localSheetId="2" hidden="1">{#N/A,#N/A,FALSE,"CAPA (2)";#N/A,#N/A,FALSE,"PORTAS";#N/A,#N/A,FALSE,"DIMENSION.";#N/A,#N/A,FALSE,"CUSTOPP";#N/A,#N/A,FALSE,"ENLACES";#N/A,#N/A,FALSE,"TOPTELPE";#N/A,#N/A,FALSE,"CSG";#N/A,#N/A,FALSE,"TREIN-DOC";#N/A,#N/A,FALSE,"RESUMO"}</definedName>
    <definedName name="ppppppppppppp" hidden="1">{#N/A,#N/A,FALSE,"CAPA (2)";#N/A,#N/A,FALSE,"PORTAS";#N/A,#N/A,FALSE,"DIMENSION.";#N/A,#N/A,FALSE,"CUSTOPP";#N/A,#N/A,FALSE,"ENLACES";#N/A,#N/A,FALSE,"TOPTELPE";#N/A,#N/A,FALSE,"CSG";#N/A,#N/A,FALSE,"TREIN-DOC";#N/A,#N/A,FALSE,"RESUMO"}</definedName>
    <definedName name="PREP1">#REF!</definedName>
    <definedName name="PREP2">#REF!</definedName>
    <definedName name="PREP3">#REF!</definedName>
    <definedName name="PREP4">#REF!</definedName>
    <definedName name="PREP5">#REF!</definedName>
    <definedName name="PREP6">#REF!</definedName>
    <definedName name="Previsao" localSheetId="3" hidden="1">{"'Índice'!$A$1:$K$49"}</definedName>
    <definedName name="Previsao" localSheetId="2" hidden="1">{"'Índice'!$A$1:$K$49"}</definedName>
    <definedName name="Previsao" hidden="1">{"'Índice'!$A$1:$K$49"}</definedName>
    <definedName name="Price_Increase">#REF!</definedName>
    <definedName name="Print_Area_MI">#REF!</definedName>
    <definedName name="Print_Titles_MI">#REF!</definedName>
    <definedName name="Project">#REF!</definedName>
    <definedName name="Propostas">#REF!</definedName>
    <definedName name="PRORATA1">#REF!</definedName>
    <definedName name="Próximo_aniversário">#REF!</definedName>
    <definedName name="próximo_coupon">#REF!</definedName>
    <definedName name="PTAX">#REF!</definedName>
    <definedName name="PUCbond">#REF!</definedName>
    <definedName name="q" localSheetId="3" hidden="1">{#N/A,#N/A,FALSE,"CAPA (2)";#N/A,#N/A,FALSE,"PORTAS";#N/A,#N/A,FALSE,"DIMENSION.";#N/A,#N/A,FALSE,"CUSTOPP";#N/A,#N/A,FALSE,"ENLACES";#N/A,#N/A,FALSE,"TOPTELPE";#N/A,#N/A,FALSE,"CSG";#N/A,#N/A,FALSE,"TREIN-DOC";#N/A,#N/A,FALSE,"RESUMO"}</definedName>
    <definedName name="q" localSheetId="2" hidden="1">{#N/A,#N/A,FALSE,"CAPA (2)";#N/A,#N/A,FALSE,"PORTAS";#N/A,#N/A,FALSE,"DIMENSION.";#N/A,#N/A,FALSE,"CUSTOPP";#N/A,#N/A,FALSE,"ENLACES";#N/A,#N/A,FALSE,"TOPTELPE";#N/A,#N/A,FALSE,"CSG";#N/A,#N/A,FALSE,"TREIN-DOC";#N/A,#N/A,FALSE,"RESUMO"}</definedName>
    <definedName name="q" hidden="1">{#N/A,#N/A,FALSE,"CAPA (2)";#N/A,#N/A,FALSE,"PORTAS";#N/A,#N/A,FALSE,"DIMENSION.";#N/A,#N/A,FALSE,"CUSTOPP";#N/A,#N/A,FALSE,"ENLACES";#N/A,#N/A,FALSE,"TOPTELPE";#N/A,#N/A,FALSE,"CSG";#N/A,#N/A,FALSE,"TREIN-DOC";#N/A,#N/A,FALSE,"RESUMO"}</definedName>
    <definedName name="Q2A" localSheetId="3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Q2A" localSheetId="2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Q2A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qq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q" localSheetId="3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" localSheetId="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" localSheetId="3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" localSheetId="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q" localSheetId="3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" localSheetId="2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q" localSheetId="3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" localSheetId="2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Rafae" localSheetId="3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Rafae" localSheetId="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Rafae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Rafael" localSheetId="3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Rafael" localSheetId="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Rafael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RCN">#REF!</definedName>
    <definedName name="ReplacementCost">#REF!</definedName>
    <definedName name="ReplacementCostLessDepreciation">#REF!</definedName>
    <definedName name="ReplaRecentVessels">#REF!</definedName>
    <definedName name="ReproApproach">#REF!</definedName>
    <definedName name="ReproductionCost">#REF!</definedName>
    <definedName name="ReproductionCostLessDepreciation">#REF!</definedName>
    <definedName name="rrr">#REF!</definedName>
    <definedName name="RULxFairValue">#REF!</definedName>
    <definedName name="s">#REF!</definedName>
    <definedName name="SAP_ATUAL">#REF!</definedName>
    <definedName name="SAP_CONTA">#REF!</definedName>
    <definedName name="SAP_EMPRESA">#REF!</definedName>
    <definedName name="SAPBEXdnldView" hidden="1">"477079GYMXAJU6BWH1IHASPLI"</definedName>
    <definedName name="SAPBEXsysID" hidden="1">"FWP"</definedName>
    <definedName name="sdcontab">#REF!</definedName>
    <definedName name="simul">#REF!</definedName>
    <definedName name="solver_cvg" hidden="1">0.001</definedName>
    <definedName name="solver_drv" hidden="1">1</definedName>
    <definedName name="solver_est" hidden="1">1</definedName>
    <definedName name="solver_itr" hidden="1">100</definedName>
    <definedName name="solver_lin" hidden="1">2</definedName>
    <definedName name="solver_neg" hidden="1">2</definedName>
    <definedName name="solver_num" hidden="1">0</definedName>
    <definedName name="solver_nwt" hidden="1">1</definedName>
    <definedName name="solver_pre" hidden="1">0.000001</definedName>
    <definedName name="solver_scl" hidden="1">2</definedName>
    <definedName name="solver_sho" hidden="1">2</definedName>
    <definedName name="solver_tim" hidden="1">100</definedName>
    <definedName name="solver_tol" hidden="1">0.05</definedName>
    <definedName name="solver_typ" hidden="1">3</definedName>
    <definedName name="solver_val" hidden="1">19.66</definedName>
    <definedName name="Spread_Over">#REF!</definedName>
    <definedName name="ss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s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s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tatus">#REF!</definedName>
    <definedName name="SteelPrice">#REF!</definedName>
    <definedName name="TabDepr">#REF!</definedName>
    <definedName name="TabDez13">#REF!</definedName>
    <definedName name="tabela">#REF!</definedName>
    <definedName name="TableTrends">#REF!</definedName>
    <definedName name="tabpos">#REF!</definedName>
    <definedName name="TabQuotation">#REF!</definedName>
    <definedName name="TabSpecificNUL">#REF!</definedName>
    <definedName name="TabVesselsQuotation">#REF!</definedName>
    <definedName name="TAXA_JUROS_5aa">#REF!</definedName>
    <definedName name="TAXA_JUROS_6aa">#REF!</definedName>
    <definedName name="tell" localSheetId="3" hidden="1">{#N/A,#N/A,FALSE,"CAPA (2)";#N/A,#N/A,FALSE,"PORTAS";#N/A,#N/A,FALSE,"DIMENSION.";#N/A,#N/A,FALSE,"CUSTOPP";#N/A,#N/A,FALSE,"ENLACES";#N/A,#N/A,FALSE,"TOPTELPE";#N/A,#N/A,FALSE,"CSG";#N/A,#N/A,FALSE,"TREIN-DOC";#N/A,#N/A,FALSE,"RESUMO"}</definedName>
    <definedName name="tell" localSheetId="2" hidden="1">{#N/A,#N/A,FALSE,"CAPA (2)";#N/A,#N/A,FALSE,"PORTAS";#N/A,#N/A,FALSE,"DIMENSION.";#N/A,#N/A,FALSE,"CUSTOPP";#N/A,#N/A,FALSE,"ENLACES";#N/A,#N/A,FALSE,"TOPTELPE";#N/A,#N/A,FALSE,"CSG";#N/A,#N/A,FALSE,"TREIN-DOC";#N/A,#N/A,FALSE,"RESUMO"}</definedName>
    <definedName name="tell" hidden="1">{#N/A,#N/A,FALSE,"CAPA (2)";#N/A,#N/A,FALSE,"PORTAS";#N/A,#N/A,FALSE,"DIMENSION.";#N/A,#N/A,FALSE,"CUSTOPP";#N/A,#N/A,FALSE,"ENLACES";#N/A,#N/A,FALSE,"TOPTELPE";#N/A,#N/A,FALSE,"CSG";#N/A,#N/A,FALSE,"TREIN-DOC";#N/A,#N/A,FALSE,"RESUMO"}</definedName>
    <definedName name="TEST0">#REF!</definedName>
    <definedName name="TEST1">#REF!</definedName>
    <definedName name="TEST10">#REF!</definedName>
    <definedName name="TEST11">#REF!</definedName>
    <definedName name="TEST12">#REF!</definedName>
    <definedName name="TEST13">#REF!</definedName>
    <definedName name="TEST14">#REF!</definedName>
    <definedName name="TEST15">#REF!</definedName>
    <definedName name="TEST16">#REF!</definedName>
    <definedName name="TEST17">#REF!</definedName>
    <definedName name="TEST18">#REF!</definedName>
    <definedName name="TEST19">#REF!</definedName>
    <definedName name="TEST2">#REF!</definedName>
    <definedName name="TEST20">#REF!</definedName>
    <definedName name="TEST3">#REF!</definedName>
    <definedName name="TEST4">#REF!</definedName>
    <definedName name="TEST5">#REF!</definedName>
    <definedName name="TEST6">#REF!</definedName>
    <definedName name="TEST7">#REF!</definedName>
    <definedName name="TEST8">#REF!</definedName>
    <definedName name="TEST9">#REF!</definedName>
    <definedName name="testa" localSheetId="3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testa" localSheetId="2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testa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teste" hidden="1">#REF!</definedName>
    <definedName name="TESTHKEY">#REF!</definedName>
    <definedName name="TESTKEYS">#REF!</definedName>
    <definedName name="TESTVKEY">#REF!</definedName>
    <definedName name="Time_at_sea">#REF!,#REF!</definedName>
    <definedName name="treas">#REF!</definedName>
    <definedName name="TRI">#REF!</definedName>
    <definedName name="TRIANO">#REF!</definedName>
    <definedName name="TRIANOANT">#REF!</definedName>
    <definedName name="TRIANT">#REF!</definedName>
    <definedName name="tx">#REF!</definedName>
    <definedName name="tx_diária">#REF!</definedName>
    <definedName name="u" localSheetId="3" hidden="1">{#N/A,#N/A,FALSE,"CAPA (2)";#N/A,#N/A,FALSE,"PORTAS";#N/A,#N/A,FALSE,"DIMENSION.";#N/A,#N/A,FALSE,"CUSTOPP";#N/A,#N/A,FALSE,"ENLACES";#N/A,#N/A,FALSE,"TOPTELPE";#N/A,#N/A,FALSE,"CSG";#N/A,#N/A,FALSE,"TREIN-DOC";#N/A,#N/A,FALSE,"RESUMO"}</definedName>
    <definedName name="u" localSheetId="2" hidden="1">{#N/A,#N/A,FALSE,"CAPA (2)";#N/A,#N/A,FALSE,"PORTAS";#N/A,#N/A,FALSE,"DIMENSION.";#N/A,#N/A,FALSE,"CUSTOPP";#N/A,#N/A,FALSE,"ENLACES";#N/A,#N/A,FALSE,"TOPTELPE";#N/A,#N/A,FALSE,"CSG";#N/A,#N/A,FALSE,"TREIN-DOC";#N/A,#N/A,FALSE,"RESUMO"}</definedName>
    <definedName name="u" hidden="1">{#N/A,#N/A,FALSE,"CAPA (2)";#N/A,#N/A,FALSE,"PORTAS";#N/A,#N/A,FALSE,"DIMENSION.";#N/A,#N/A,FALSE,"CUSTOPP";#N/A,#N/A,FALSE,"ENLACES";#N/A,#N/A,FALSE,"TOPTELPE";#N/A,#N/A,FALSE,"CSG";#N/A,#N/A,FALSE,"TREIN-DOC";#N/A,#N/A,FALSE,"RESUMO"}</definedName>
    <definedName name="Último_aniversário">#REF!</definedName>
    <definedName name="Univass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nivass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nivass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p">#REF!</definedName>
    <definedName name="US">#REF!</definedName>
    <definedName name="ValCBond">#REF!</definedName>
    <definedName name="Valdate">#REF!</definedName>
    <definedName name="VALOR">#REF!</definedName>
    <definedName name="verifiq" localSheetId="3" hidden="1">{#N/A,#N/A,FALSE,"CAPA (2)";#N/A,#N/A,FALSE,"PORTAS";#N/A,#N/A,FALSE,"DIMENSION.";#N/A,#N/A,FALSE,"CUSTOPP";#N/A,#N/A,FALSE,"ENLACES";#N/A,#N/A,FALSE,"TOPTELPE";#N/A,#N/A,FALSE,"CSG";#N/A,#N/A,FALSE,"TREIN-DOC";#N/A,#N/A,FALSE,"RESUMO"}</definedName>
    <definedName name="verifiq" localSheetId="2" hidden="1">{#N/A,#N/A,FALSE,"CAPA (2)";#N/A,#N/A,FALSE,"PORTAS";#N/A,#N/A,FALSE,"DIMENSION.";#N/A,#N/A,FALSE,"CUSTOPP";#N/A,#N/A,FALSE,"ENLACES";#N/A,#N/A,FALSE,"TOPTELPE";#N/A,#N/A,FALSE,"CSG";#N/A,#N/A,FALSE,"TREIN-DOC";#N/A,#N/A,FALSE,"RESUMO"}</definedName>
    <definedName name="verifiq" hidden="1">{#N/A,#N/A,FALSE,"CAPA (2)";#N/A,#N/A,FALSE,"PORTAS";#N/A,#N/A,FALSE,"DIMENSION.";#N/A,#N/A,FALSE,"CUSTOPP";#N/A,#N/A,FALSE,"ENLACES";#N/A,#N/A,FALSE,"TOPTELPE";#N/A,#N/A,FALSE,"CSG";#N/A,#N/A,FALSE,"TREIN-DOC";#N/A,#N/A,FALSE,"RESUMO"}</definedName>
    <definedName name="verifique" localSheetId="3" hidden="1">{#N/A,#N/A,FALSE,"CAPA (2)";#N/A,#N/A,FALSE,"PORTAS";#N/A,#N/A,FALSE,"DIMENSION.";#N/A,#N/A,FALSE,"CUSTOPP";#N/A,#N/A,FALSE,"ENLACES";#N/A,#N/A,FALSE,"TOPTELPE";#N/A,#N/A,FALSE,"CSG";#N/A,#N/A,FALSE,"TREIN-DOC";#N/A,#N/A,FALSE,"RESUMO"}</definedName>
    <definedName name="verifique" localSheetId="2" hidden="1">{#N/A,#N/A,FALSE,"CAPA (2)";#N/A,#N/A,FALSE,"PORTAS";#N/A,#N/A,FALSE,"DIMENSION.";#N/A,#N/A,FALSE,"CUSTOPP";#N/A,#N/A,FALSE,"ENLACES";#N/A,#N/A,FALSE,"TOPTELPE";#N/A,#N/A,FALSE,"CSG";#N/A,#N/A,FALSE,"TREIN-DOC";#N/A,#N/A,FALSE,"RESUMO"}</definedName>
    <definedName name="verifique" hidden="1">{#N/A,#N/A,FALSE,"CAPA (2)";#N/A,#N/A,FALSE,"PORTAS";#N/A,#N/A,FALSE,"DIMENSION.";#N/A,#N/A,FALSE,"CUSTOPP";#N/A,#N/A,FALSE,"ENLACES";#N/A,#N/A,FALSE,"TOPTELPE";#N/A,#N/A,FALSE,"CSG";#N/A,#N/A,FALSE,"TREIN-DOC";#N/A,#N/A,FALSE,"RESUMO"}</definedName>
    <definedName name="verigfq" localSheetId="3" hidden="1">{#N/A,#N/A,FALSE,"CAPA (2)";#N/A,#N/A,FALSE,"PORTAS";#N/A,#N/A,FALSE,"DIMENSION.";#N/A,#N/A,FALSE,"CUSTOPP";#N/A,#N/A,FALSE,"ENLACES";#N/A,#N/A,FALSE,"TOPTELPE";#N/A,#N/A,FALSE,"CSG";#N/A,#N/A,FALSE,"TREIN-DOC";#N/A,#N/A,FALSE,"RESUMO"}</definedName>
    <definedName name="verigfq" localSheetId="2" hidden="1">{#N/A,#N/A,FALSE,"CAPA (2)";#N/A,#N/A,FALSE,"PORTAS";#N/A,#N/A,FALSE,"DIMENSION.";#N/A,#N/A,FALSE,"CUSTOPP";#N/A,#N/A,FALSE,"ENLACES";#N/A,#N/A,FALSE,"TOPTELPE";#N/A,#N/A,FALSE,"CSG";#N/A,#N/A,FALSE,"TREIN-DOC";#N/A,#N/A,FALSE,"RESUMO"}</definedName>
    <definedName name="verigfq" hidden="1">{#N/A,#N/A,FALSE,"CAPA (2)";#N/A,#N/A,FALSE,"PORTAS";#N/A,#N/A,FALSE,"DIMENSION.";#N/A,#N/A,FALSE,"CUSTOPP";#N/A,#N/A,FALSE,"ENLACES";#N/A,#N/A,FALSE,"TOPTELPE";#N/A,#N/A,FALSE,"CSG";#N/A,#N/A,FALSE,"TREIN-DOC";#N/A,#N/A,FALSE,"RESUMO"}</definedName>
    <definedName name="VolatI">#REF!</definedName>
    <definedName name="wrinic" localSheetId="3" hidden="1">{#N/A,#N/A,FALSE,"CAPA (2)";#N/A,#N/A,FALSE,"PORTAS";#N/A,#N/A,FALSE,"DIMENSION.";#N/A,#N/A,FALSE,"CUSTOPP";#N/A,#N/A,FALSE,"ENLACES";#N/A,#N/A,FALSE,"TOPTELPE";#N/A,#N/A,FALSE,"CSG";#N/A,#N/A,FALSE,"TREIN-DOC";#N/A,#N/A,FALSE,"RESUMO"}</definedName>
    <definedName name="wrinic" localSheetId="2" hidden="1">{#N/A,#N/A,FALSE,"CAPA (2)";#N/A,#N/A,FALSE,"PORTAS";#N/A,#N/A,FALSE,"DIMENSION.";#N/A,#N/A,FALSE,"CUSTOPP";#N/A,#N/A,FALSE,"ENLACES";#N/A,#N/A,FALSE,"TOPTELPE";#N/A,#N/A,FALSE,"CSG";#N/A,#N/A,FALSE,"TREIN-DOC";#N/A,#N/A,FALSE,"RESUMO"}</definedName>
    <definedName name="wrinic" hidden="1">{#N/A,#N/A,FALSE,"CAPA (2)";#N/A,#N/A,FALSE,"PORTAS";#N/A,#N/A,FALSE,"DIMENSION.";#N/A,#N/A,FALSE,"CUSTOPP";#N/A,#N/A,FALSE,"ENLACES";#N/A,#N/A,FALSE,"TOPTELPE";#N/A,#N/A,FALSE,"CSG";#N/A,#N/A,FALSE,"TREIN-DOC";#N/A,#N/A,FALSE,"RESUMO"}</definedName>
    <definedName name="wrn.akerr" localSheetId="3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wrn.akerr" localSheetId="2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wrn.akerr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wrn.AkerRGI96." localSheetId="3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wrn.AkerRGI96." localSheetId="2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wrn.AkerRGI96.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wrn.ALLE._.ÅRSKJEMAER." localSheetId="3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wrn.ALLE._.ÅRSKJEMAER." localSheetId="2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wrn.ALLE._.ÅRSKJEMAER.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wrn.ANNUAL._.ACCOUNTS._.FORM." localSheetId="3" hidden="1">{#N/A,#N/A,FALSE,"FORM 6.1 ";#N/A,#N/A,FALSE,"FORM 6.2";#N/A,#N/A,FALSE,"FORM 6.3";#N/A,#N/A,FALSE,"FORM 6.4";#N/A,#N/A,FALSE,"FORM 6.5";#N/A,#N/A,FALSE,"FORM 6.6 ";#N/A,#N/A,FALSE,"FORM 6.7 ";#N/A,#N/A,FALSE,"FORM 6.8 ";#N/A,#N/A,FALSE,"FORM 6.9";#N/A,#N/A,FALSE,"FORM 6.10 ";#N/A,#N/A,FALSE,"FORM 6.11 ";#N/A,#N/A,FALSE,"FORM 6.12 ";#N/A,#N/A,FALSE,"FORM 6.13 ";#N/A,#N/A,FALSE,"FORM 6.14";#N/A,#N/A,FALSE,"FORM 6.15 ";#N/A,#N/A,FALSE,"FORM 6.16 ";#N/A,#N/A,FALSE,"FORM 6.17 ";#N/A,#N/A,FALSE,"FORM 6.18 ";#N/A,#N/A,FALSE,"FORM 6.19 ";#N/A,#N/A,FALSE,"FORM 6.20 ";#N/A,#N/A,FALSE,"FORM 6.21";#N/A,#N/A,FALSE,"FORM 6.22 ";#N/A,#N/A,FALSE,"FORM 6.23 ";#N/A,#N/A,FALSE,"FORM 6.24 ";#N/A,#N/A,FALSE,"FORM 6.25";#N/A,#N/A,FALSE,"FORM 6.26 ";#N/A,#N/A,FALSE,"FORM 6.27";#N/A,#N/A,FALSE,"FORM 6.28 ";#N/A,#N/A,FALSE,"FORM 6.29";#N/A,#N/A,FALSE,"FORM 6.30";#N/A,#N/A,FALSE,"FORM 6.31"}</definedName>
    <definedName name="wrn.ANNUAL._.ACCOUNTS._.FORM." localSheetId="2" hidden="1">{#N/A,#N/A,FALSE,"FORM 6.1 ";#N/A,#N/A,FALSE,"FORM 6.2";#N/A,#N/A,FALSE,"FORM 6.3";#N/A,#N/A,FALSE,"FORM 6.4";#N/A,#N/A,FALSE,"FORM 6.5";#N/A,#N/A,FALSE,"FORM 6.6 ";#N/A,#N/A,FALSE,"FORM 6.7 ";#N/A,#N/A,FALSE,"FORM 6.8 ";#N/A,#N/A,FALSE,"FORM 6.9";#N/A,#N/A,FALSE,"FORM 6.10 ";#N/A,#N/A,FALSE,"FORM 6.11 ";#N/A,#N/A,FALSE,"FORM 6.12 ";#N/A,#N/A,FALSE,"FORM 6.13 ";#N/A,#N/A,FALSE,"FORM 6.14";#N/A,#N/A,FALSE,"FORM 6.15 ";#N/A,#N/A,FALSE,"FORM 6.16 ";#N/A,#N/A,FALSE,"FORM 6.17 ";#N/A,#N/A,FALSE,"FORM 6.18 ";#N/A,#N/A,FALSE,"FORM 6.19 ";#N/A,#N/A,FALSE,"FORM 6.20 ";#N/A,#N/A,FALSE,"FORM 6.21";#N/A,#N/A,FALSE,"FORM 6.22 ";#N/A,#N/A,FALSE,"FORM 6.23 ";#N/A,#N/A,FALSE,"FORM 6.24 ";#N/A,#N/A,FALSE,"FORM 6.25";#N/A,#N/A,FALSE,"FORM 6.26 ";#N/A,#N/A,FALSE,"FORM 6.27";#N/A,#N/A,FALSE,"FORM 6.28 ";#N/A,#N/A,FALSE,"FORM 6.29";#N/A,#N/A,FALSE,"FORM 6.30";#N/A,#N/A,FALSE,"FORM 6.31"}</definedName>
    <definedName name="wrn.ANNUAL._.ACCOUNTS._.FORM." hidden="1">{#N/A,#N/A,FALSE,"FORM 6.1 ";#N/A,#N/A,FALSE,"FORM 6.2";#N/A,#N/A,FALSE,"FORM 6.3";#N/A,#N/A,FALSE,"FORM 6.4";#N/A,#N/A,FALSE,"FORM 6.5";#N/A,#N/A,FALSE,"FORM 6.6 ";#N/A,#N/A,FALSE,"FORM 6.7 ";#N/A,#N/A,FALSE,"FORM 6.8 ";#N/A,#N/A,FALSE,"FORM 6.9";#N/A,#N/A,FALSE,"FORM 6.10 ";#N/A,#N/A,FALSE,"FORM 6.11 ";#N/A,#N/A,FALSE,"FORM 6.12 ";#N/A,#N/A,FALSE,"FORM 6.13 ";#N/A,#N/A,FALSE,"FORM 6.14";#N/A,#N/A,FALSE,"FORM 6.15 ";#N/A,#N/A,FALSE,"FORM 6.16 ";#N/A,#N/A,FALSE,"FORM 6.17 ";#N/A,#N/A,FALSE,"FORM 6.18 ";#N/A,#N/A,FALSE,"FORM 6.19 ";#N/A,#N/A,FALSE,"FORM 6.20 ";#N/A,#N/A,FALSE,"FORM 6.21";#N/A,#N/A,FALSE,"FORM 6.22 ";#N/A,#N/A,FALSE,"FORM 6.23 ";#N/A,#N/A,FALSE,"FORM 6.24 ";#N/A,#N/A,FALSE,"FORM 6.25";#N/A,#N/A,FALSE,"FORM 6.26 ";#N/A,#N/A,FALSE,"FORM 6.27";#N/A,#N/A,FALSE,"FORM 6.28 ";#N/A,#N/A,FALSE,"FORM 6.29";#N/A,#N/A,FALSE,"FORM 6.30";#N/A,#N/A,FALSE,"FORM 6.31"}</definedName>
    <definedName name="wrn.aogt." localSheetId="3" hidden="1">{#N/A,#N/A,FALSE,"Res_Albatross";#N/A,#N/A,FALSE,"Bal_Albatross";#N/A,#N/A,FALSE,"Kont_Albatross";#N/A,#N/A,FALSE,"Note 1-5";#N/A,#N/A,FALSE,"Note 6-9";#N/A,#N/A,FALSE,"Bal_note10-14";#N/A,#N/A,FALSE,"Note 15-16";#N/A,#N/A,FALSE,"Note 17-19";#N/A,#N/A,FALSE,"Note 20-23";#N/A,#N/A,FALSE,"Nøkkeltall"}</definedName>
    <definedName name="wrn.aogt." localSheetId="2" hidden="1">{#N/A,#N/A,FALSE,"Res_Albatross";#N/A,#N/A,FALSE,"Bal_Albatross";#N/A,#N/A,FALSE,"Kont_Albatross";#N/A,#N/A,FALSE,"Note 1-5";#N/A,#N/A,FALSE,"Note 6-9";#N/A,#N/A,FALSE,"Bal_note10-14";#N/A,#N/A,FALSE,"Note 15-16";#N/A,#N/A,FALSE,"Note 17-19";#N/A,#N/A,FALSE,"Note 20-23";#N/A,#N/A,FALSE,"Nøkkeltall"}</definedName>
    <definedName name="wrn.aogt." hidden="1">{#N/A,#N/A,FALSE,"Res_Albatross";#N/A,#N/A,FALSE,"Bal_Albatross";#N/A,#N/A,FALSE,"Kont_Albatross";#N/A,#N/A,FALSE,"Note 1-5";#N/A,#N/A,FALSE,"Note 6-9";#N/A,#N/A,FALSE,"Bal_note10-14";#N/A,#N/A,FALSE,"Note 15-16";#N/A,#N/A,FALSE,"Note 17-19";#N/A,#N/A,FALSE,"Note 20-23";#N/A,#N/A,FALSE,"Nøkkeltall"}</definedName>
    <definedName name="wrn.ddd" localSheetId="3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wrn.ddd" localSheetId="2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wrn.ddd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wrn.EKSKL.._.PM._.FORM." localSheetId="3" hidden="1">{#N/A,#N/A,TRUE,"Skjema 6.18 ";#N/A,#N/A,TRUE,"Skjema 6.19 ";#N/A,#N/A,TRUE,"Skjema 6.20 ";#N/A,#N/A,TRUE,"Skjema 6.21";#N/A,#N/A,TRUE,"Skjema 6.22 ";#N/A,#N/A,TRUE,"Skjema 6.23 ";#N/A,#N/A,TRUE,"Skjema 6.24 ";#N/A,#N/A,TRUE,"Skjema 6.25";#N/A,#N/A,TRUE,"Skjema 6.26 ";#N/A,#N/A,TRUE,"Skjema 6.27";#N/A,#N/A,TRUE,"Skjema 6.28 ";#N/A,#N/A,TRUE,"Skjema 6.29";#N/A,#N/A,TRUE,"Skjema 6.30"}</definedName>
    <definedName name="wrn.EKSKL.._.PM._.FORM." localSheetId="2" hidden="1">{#N/A,#N/A,TRUE,"Skjema 6.18 ";#N/A,#N/A,TRUE,"Skjema 6.19 ";#N/A,#N/A,TRUE,"Skjema 6.20 ";#N/A,#N/A,TRUE,"Skjema 6.21";#N/A,#N/A,TRUE,"Skjema 6.22 ";#N/A,#N/A,TRUE,"Skjema 6.23 ";#N/A,#N/A,TRUE,"Skjema 6.24 ";#N/A,#N/A,TRUE,"Skjema 6.25";#N/A,#N/A,TRUE,"Skjema 6.26 ";#N/A,#N/A,TRUE,"Skjema 6.27";#N/A,#N/A,TRUE,"Skjema 6.28 ";#N/A,#N/A,TRUE,"Skjema 6.29";#N/A,#N/A,TRUE,"Skjema 6.30"}</definedName>
    <definedName name="wrn.EKSKL.._.PM._.FORM." hidden="1">{#N/A,#N/A,TRUE,"Skjema 6.18 ";#N/A,#N/A,TRUE,"Skjema 6.19 ";#N/A,#N/A,TRUE,"Skjema 6.20 ";#N/A,#N/A,TRUE,"Skjema 6.21";#N/A,#N/A,TRUE,"Skjema 6.22 ";#N/A,#N/A,TRUE,"Skjema 6.23 ";#N/A,#N/A,TRUE,"Skjema 6.24 ";#N/A,#N/A,TRUE,"Skjema 6.25";#N/A,#N/A,TRUE,"Skjema 6.26 ";#N/A,#N/A,TRUE,"Skjema 6.27";#N/A,#N/A,TRUE,"Skjema 6.28 ";#N/A,#N/A,TRUE,"Skjema 6.29";#N/A,#N/A,TRUE,"Skjema 6.30"}</definedName>
    <definedName name="wrn.EKSKL.._.PM._.SKJEMAER." localSheetId="3" hidden="1">{#N/A,#N/A,TRUE,"Skjema 6.5";#N/A,#N/A,TRUE,"Skjema 6.18 ";#N/A,#N/A,TRUE,"Skjema 6.19 ";#N/A,#N/A,TRUE,"Skjema 6.20 ";#N/A,#N/A,TRUE,"Skjema 6.21";#N/A,#N/A,TRUE,"Skjema 6.22 ";#N/A,#N/A,TRUE,"Skjema 6.23 ";#N/A,#N/A,TRUE,"Skjema 6.24 ";#N/A,#N/A,TRUE,"Skjema 6.25";#N/A,#N/A,TRUE,"Skjema 6.26 ";#N/A,#N/A,TRUE,"Skjema 6.27";#N/A,#N/A,TRUE,"Skjema 6.28 ";#N/A,#N/A,TRUE,"Skjema 6.29";#N/A,#N/A,TRUE,"Skjema 6.30";#N/A,#N/A,TRUE,"Skjema 6.31b"}</definedName>
    <definedName name="wrn.EKSKL.._.PM._.SKJEMAER." localSheetId="2" hidden="1">{#N/A,#N/A,TRUE,"Skjema 6.5";#N/A,#N/A,TRUE,"Skjema 6.18 ";#N/A,#N/A,TRUE,"Skjema 6.19 ";#N/A,#N/A,TRUE,"Skjema 6.20 ";#N/A,#N/A,TRUE,"Skjema 6.21";#N/A,#N/A,TRUE,"Skjema 6.22 ";#N/A,#N/A,TRUE,"Skjema 6.23 ";#N/A,#N/A,TRUE,"Skjema 6.24 ";#N/A,#N/A,TRUE,"Skjema 6.25";#N/A,#N/A,TRUE,"Skjema 6.26 ";#N/A,#N/A,TRUE,"Skjema 6.27";#N/A,#N/A,TRUE,"Skjema 6.28 ";#N/A,#N/A,TRUE,"Skjema 6.29";#N/A,#N/A,TRUE,"Skjema 6.30";#N/A,#N/A,TRUE,"Skjema 6.31b"}</definedName>
    <definedName name="wrn.EKSKL.._.PM._.SKJEMAER." hidden="1">{#N/A,#N/A,TRUE,"Skjema 6.5";#N/A,#N/A,TRUE,"Skjema 6.18 ";#N/A,#N/A,TRUE,"Skjema 6.19 ";#N/A,#N/A,TRUE,"Skjema 6.20 ";#N/A,#N/A,TRUE,"Skjema 6.21";#N/A,#N/A,TRUE,"Skjema 6.22 ";#N/A,#N/A,TRUE,"Skjema 6.23 ";#N/A,#N/A,TRUE,"Skjema 6.24 ";#N/A,#N/A,TRUE,"Skjema 6.25";#N/A,#N/A,TRUE,"Skjema 6.26 ";#N/A,#N/A,TRUE,"Skjema 6.27";#N/A,#N/A,TRUE,"Skjema 6.28 ";#N/A,#N/A,TRUE,"Skjema 6.29";#N/A,#N/A,TRUE,"Skjema 6.30";#N/A,#N/A,TRUE,"Skjema 6.31b"}</definedName>
    <definedName name="wrn.fff" localSheetId="3" hidden="1">{#N/A,#N/A,FALSE,"Res.regn.Aker a.s";#N/A,#N/A,FALSE,"Balanse3112.Aker a.s";#N/A,#N/A,FALSE,"Kont.anal.Aker a.s ";#N/A,#N/A,FALSE,"Noter 1-2.Aker a.s";#N/A,#N/A,FALSE,"Noter 3-7.Aker a.s";#N/A,#N/A,FALSE,"Rev.beretning 95"}</definedName>
    <definedName name="wrn.fff" localSheetId="2" hidden="1">{#N/A,#N/A,FALSE,"Res.regn.Aker a.s";#N/A,#N/A,FALSE,"Balanse3112.Aker a.s";#N/A,#N/A,FALSE,"Kont.anal.Aker a.s ";#N/A,#N/A,FALSE,"Noter 1-2.Aker a.s";#N/A,#N/A,FALSE,"Noter 3-7.Aker a.s";#N/A,#N/A,FALSE,"Rev.beretning 95"}</definedName>
    <definedName name="wrn.fff" hidden="1">{#N/A,#N/A,FALSE,"Res.regn.Aker a.s";#N/A,#N/A,FALSE,"Balanse3112.Aker a.s";#N/A,#N/A,FALSE,"Kont.anal.Aker a.s ";#N/A,#N/A,FALSE,"Noter 1-2.Aker a.s";#N/A,#N/A,FALSE,"Noter 3-7.Aker a.s";#N/A,#N/A,FALSE,"Rev.beretning 95"}</definedName>
    <definedName name="wrn.ffg" localSheetId="3" hidden="1">{#N/A,#N/A,FALSE,"REGNSKAPSUTDRAG DIVISJON";#N/A,#N/A,FALSE,"Nøkkeltall"}</definedName>
    <definedName name="wrn.ffg" localSheetId="2" hidden="1">{#N/A,#N/A,FALSE,"REGNSKAPSUTDRAG DIVISJON";#N/A,#N/A,FALSE,"Nøkkeltall"}</definedName>
    <definedName name="wrn.ffg" hidden="1">{#N/A,#N/A,FALSE,"REGNSKAPSUTDRAG DIVISJON";#N/A,#N/A,FALSE,"Nøkkeltall"}</definedName>
    <definedName name="wrn.gleachår." localSheetId="3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wrn.gleachår." localSheetId="2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wrn.gleachår.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wrn.holding." localSheetId="3" hidden="1">{#N/A,#N/A,FALSE,"forside";#N/A,#N/A,FALSE,"ResRegn.A-kons.";#N/A,#N/A,FALSE,"Bal3112.A-kons.";#N/A,#N/A,FALSE,"Kont.a.A-kons.";#N/A,#N/A,FALSE,"Note 4-10";#N/A,#N/A,FALSE,"Noter Balanse.A-kons.";#N/A,#N/A,FALSE,"Note 17-18.A-kons. ";#N/A,#N/A,FALSE,"Note 20-22.A-kons.";#N/A,#N/A,FALSE,"Note 23 A-kons.";#N/A,#N/A,FALSE,"Note 24-31.A-kons.";#N/A,#N/A,FALSE,"Nøkkeltall"}</definedName>
    <definedName name="wrn.holding." localSheetId="2" hidden="1">{#N/A,#N/A,FALSE,"forside";#N/A,#N/A,FALSE,"ResRegn.A-kons.";#N/A,#N/A,FALSE,"Bal3112.A-kons.";#N/A,#N/A,FALSE,"Kont.a.A-kons.";#N/A,#N/A,FALSE,"Note 4-10";#N/A,#N/A,FALSE,"Noter Balanse.A-kons.";#N/A,#N/A,FALSE,"Note 17-18.A-kons. ";#N/A,#N/A,FALSE,"Note 20-22.A-kons.";#N/A,#N/A,FALSE,"Note 23 A-kons.";#N/A,#N/A,FALSE,"Note 24-31.A-kons.";#N/A,#N/A,FALSE,"Nøkkeltall"}</definedName>
    <definedName name="wrn.holding." hidden="1">{#N/A,#N/A,FALSE,"forside";#N/A,#N/A,FALSE,"ResRegn.A-kons.";#N/A,#N/A,FALSE,"Bal3112.A-kons.";#N/A,#N/A,FALSE,"Kont.a.A-kons.";#N/A,#N/A,FALSE,"Note 4-10";#N/A,#N/A,FALSE,"Noter Balanse.A-kons.";#N/A,#N/A,FALSE,"Note 17-18.A-kons. ";#N/A,#N/A,FALSE,"Note 20-22.A-kons.";#N/A,#N/A,FALSE,"Note 23 A-kons.";#N/A,#N/A,FALSE,"Note 24-31.A-kons.";#N/A,#N/A,FALSE,"Nøkkeltall"}</definedName>
    <definedName name="wrn.impresión.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NT.._.MELLOMV." localSheetId="3" hidden="1">{#N/A,#N/A,FALSE,"Skjema 6.5"}</definedName>
    <definedName name="wrn.INT.._.MELLOMV." localSheetId="2" hidden="1">{#N/A,#N/A,FALSE,"Skjema 6.5"}</definedName>
    <definedName name="wrn.INT.._.MELLOMV." hidden="1">{#N/A,#N/A,FALSE,"Skjema 6.5"}</definedName>
    <definedName name="wrn.Proforma._.1." localSheetId="3" hidden="1">{"side1",#N/A,FALSE,"ResRegn.A-kons.";"Side2",#N/A,FALSE,"Bal3112.A-kons."}</definedName>
    <definedName name="wrn.Proforma._.1." localSheetId="2" hidden="1">{"side1",#N/A,FALSE,"ResRegn.A-kons.";"Side2",#N/A,FALSE,"Bal3112.A-kons."}</definedName>
    <definedName name="wrn.Proforma._.1." hidden="1">{"side1",#N/A,FALSE,"ResRegn.A-kons.";"Side2",#N/A,FALSE,"Bal3112.A-kons."}</definedName>
    <definedName name="wrn.reg" localSheetId="3" hidden="1">{#N/A,#N/A,FALSE,"ResRegn.A-kons.";#N/A,#N/A,FALSE,"Bal3112.A-kons.";#N/A,#N/A,FALSE,"Kont.a.A-kons.";#N/A,#N/A,FALSE,"Kont.a.A-kons.";#N/A,#N/A,FALSE,"Del av Note 9";#N/A,#N/A,FALSE,"Noter Balanse.A-kons.";#N/A,#N/A,FALSE,"Note 18-19.A-kons.";#N/A,#N/A,FALSE,"Note 20-1.A-kons.";#N/A,#N/A,FALSE,"Note 20-2.A-kons.";#N/A,#N/A,FALSE,"Note 21-22-23.A-kons.";#N/A,#N/A,FALSE,"Note 25-28.A-kons.";#N/A,#N/A,FALSE,"Note 23-24.A-kons.";#N/A,#N/A,FALSE,"Kont.a.A-kons.";#N/A,#N/A,FALSE,"Note11-12";#N/A,#N/A,FALSE,"Noter res.regn.A-kons. ";#N/A,#N/A,FALSE,"Note 29-30.A-kons.";#N/A,#N/A,FALSE,"Note 31-33.A-kons.";#N/A,#N/A,FALSE,"Note 34-35.A-kons."}</definedName>
    <definedName name="wrn.reg" localSheetId="2" hidden="1">{#N/A,#N/A,FALSE,"ResRegn.A-kons.";#N/A,#N/A,FALSE,"Bal3112.A-kons.";#N/A,#N/A,FALSE,"Kont.a.A-kons.";#N/A,#N/A,FALSE,"Kont.a.A-kons.";#N/A,#N/A,FALSE,"Del av Note 9";#N/A,#N/A,FALSE,"Noter Balanse.A-kons.";#N/A,#N/A,FALSE,"Note 18-19.A-kons.";#N/A,#N/A,FALSE,"Note 20-1.A-kons.";#N/A,#N/A,FALSE,"Note 20-2.A-kons.";#N/A,#N/A,FALSE,"Note 21-22-23.A-kons.";#N/A,#N/A,FALSE,"Note 25-28.A-kons.";#N/A,#N/A,FALSE,"Note 23-24.A-kons.";#N/A,#N/A,FALSE,"Kont.a.A-kons.";#N/A,#N/A,FALSE,"Note11-12";#N/A,#N/A,FALSE,"Noter res.regn.A-kons. ";#N/A,#N/A,FALSE,"Note 29-30.A-kons.";#N/A,#N/A,FALSE,"Note 31-33.A-kons.";#N/A,#N/A,FALSE,"Note 34-35.A-kons."}</definedName>
    <definedName name="wrn.reg" hidden="1">{#N/A,#N/A,FALSE,"ResRegn.A-kons.";#N/A,#N/A,FALSE,"Bal3112.A-kons.";#N/A,#N/A,FALSE,"Kont.a.A-kons.";#N/A,#N/A,FALSE,"Kont.a.A-kons.";#N/A,#N/A,FALSE,"Del av Note 9";#N/A,#N/A,FALSE,"Noter Balanse.A-kons.";#N/A,#N/A,FALSE,"Note 18-19.A-kons.";#N/A,#N/A,FALSE,"Note 20-1.A-kons.";#N/A,#N/A,FALSE,"Note 20-2.A-kons.";#N/A,#N/A,FALSE,"Note 21-22-23.A-kons.";#N/A,#N/A,FALSE,"Note 25-28.A-kons.";#N/A,#N/A,FALSE,"Note 23-24.A-kons.";#N/A,#N/A,FALSE,"Kont.a.A-kons.";#N/A,#N/A,FALSE,"Note11-12";#N/A,#N/A,FALSE,"Noter res.regn.A-kons. ";#N/A,#N/A,FALSE,"Note 29-30.A-kons.";#N/A,#N/A,FALSE,"Note 31-33.A-kons.";#N/A,#N/A,FALSE,"Note 34-35.A-kons."}</definedName>
    <definedName name="wrn.Regn95.xls." localSheetId="3" hidden="1">{#N/A,#N/A,FALSE,"ResRegn.A-kons.";#N/A,#N/A,FALSE,"Bal3112.A-kons.";#N/A,#N/A,FALSE,"Kont.a.A-kons.";#N/A,#N/A,FALSE,"Kont.a.A-kons.";#N/A,#N/A,FALSE,"Del av Note 9";#N/A,#N/A,FALSE,"Noter Balanse.A-kons.";#N/A,#N/A,FALSE,"Note 18-19.A-kons.";#N/A,#N/A,FALSE,"Note 20-1.A-kons.";#N/A,#N/A,FALSE,"Note 20-2.A-kons.";#N/A,#N/A,FALSE,"Note 21-22-23.A-kons.";#N/A,#N/A,FALSE,"Note 25-28.A-kons.";#N/A,#N/A,FALSE,"Note 23-24.A-kons.";#N/A,#N/A,FALSE,"Kont.a.A-kons.";#N/A,#N/A,FALSE,"Note11-12";#N/A,#N/A,FALSE,"Noter res.regn.A-kons. ";#N/A,#N/A,FALSE,"Note 29-30.A-kons.";#N/A,#N/A,FALSE,"Note 31-33.A-kons.";#N/A,#N/A,FALSE,"Note 34-35.A-kons."}</definedName>
    <definedName name="wrn.Regn95.xls." localSheetId="2" hidden="1">{#N/A,#N/A,FALSE,"ResRegn.A-kons.";#N/A,#N/A,FALSE,"Bal3112.A-kons.";#N/A,#N/A,FALSE,"Kont.a.A-kons.";#N/A,#N/A,FALSE,"Kont.a.A-kons.";#N/A,#N/A,FALSE,"Del av Note 9";#N/A,#N/A,FALSE,"Noter Balanse.A-kons.";#N/A,#N/A,FALSE,"Note 18-19.A-kons.";#N/A,#N/A,FALSE,"Note 20-1.A-kons.";#N/A,#N/A,FALSE,"Note 20-2.A-kons.";#N/A,#N/A,FALSE,"Note 21-22-23.A-kons.";#N/A,#N/A,FALSE,"Note 25-28.A-kons.";#N/A,#N/A,FALSE,"Note 23-24.A-kons.";#N/A,#N/A,FALSE,"Kont.a.A-kons.";#N/A,#N/A,FALSE,"Note11-12";#N/A,#N/A,FALSE,"Noter res.regn.A-kons. ";#N/A,#N/A,FALSE,"Note 29-30.A-kons.";#N/A,#N/A,FALSE,"Note 31-33.A-kons.";#N/A,#N/A,FALSE,"Note 34-35.A-kons."}</definedName>
    <definedName name="wrn.Regn95.xls." hidden="1">{#N/A,#N/A,FALSE,"ResRegn.A-kons.";#N/A,#N/A,FALSE,"Bal3112.A-kons.";#N/A,#N/A,FALSE,"Kont.a.A-kons.";#N/A,#N/A,FALSE,"Kont.a.A-kons.";#N/A,#N/A,FALSE,"Del av Note 9";#N/A,#N/A,FALSE,"Noter Balanse.A-kons.";#N/A,#N/A,FALSE,"Note 18-19.A-kons.";#N/A,#N/A,FALSE,"Note 20-1.A-kons.";#N/A,#N/A,FALSE,"Note 20-2.A-kons.";#N/A,#N/A,FALSE,"Note 21-22-23.A-kons.";#N/A,#N/A,FALSE,"Note 25-28.A-kons.";#N/A,#N/A,FALSE,"Note 23-24.A-kons.";#N/A,#N/A,FALSE,"Kont.a.A-kons.";#N/A,#N/A,FALSE,"Note11-12";#N/A,#N/A,FALSE,"Noter res.regn.A-kons. ";#N/A,#N/A,FALSE,"Note 29-30.A-kons.";#N/A,#N/A,FALSE,"Note 31-33.A-kons.";#N/A,#N/A,FALSE,"Note 34-35.A-kons."}</definedName>
    <definedName name="wrn.RegnAker.xls." localSheetId="3" hidden="1">{#N/A,#N/A,FALSE,"Res.regn.Aker a.s";#N/A,#N/A,FALSE,"Balanse3112.Aker a.s";#N/A,#N/A,FALSE,"Kont.anal.Aker a.s ";#N/A,#N/A,FALSE,"Noter 1-2.Aker a.s";#N/A,#N/A,FALSE,"Noter 3-7.Aker a.s";#N/A,#N/A,FALSE,"Rev.beretning 95"}</definedName>
    <definedName name="wrn.RegnAker.xls." localSheetId="2" hidden="1">{#N/A,#N/A,FALSE,"Res.regn.Aker a.s";#N/A,#N/A,FALSE,"Balanse3112.Aker a.s";#N/A,#N/A,FALSE,"Kont.anal.Aker a.s ";#N/A,#N/A,FALSE,"Noter 1-2.Aker a.s";#N/A,#N/A,FALSE,"Noter 3-7.Aker a.s";#N/A,#N/A,FALSE,"Rev.beretning 95"}</definedName>
    <definedName name="wrn.RegnAker.xls." hidden="1">{#N/A,#N/A,FALSE,"Res.regn.Aker a.s";#N/A,#N/A,FALSE,"Balanse3112.Aker a.s";#N/A,#N/A,FALSE,"Kont.anal.Aker a.s ";#N/A,#N/A,FALSE,"Noter 1-2.Aker a.s";#N/A,#N/A,FALSE,"Noter 3-7.Aker a.s";#N/A,#N/A,FALSE,"Rev.beretning 95"}</definedName>
    <definedName name="wrn.telpepas." localSheetId="3" hidden="1">{#N/A,#N/A,FALSE,"CAPA (2)";#N/A,#N/A,FALSE,"PORTAS";#N/A,#N/A,FALSE,"DIMENSION.";#N/A,#N/A,FALSE,"CUSTOPP";#N/A,#N/A,FALSE,"ENLACES";#N/A,#N/A,FALSE,"TOPTELPE";#N/A,#N/A,FALSE,"CSG";#N/A,#N/A,FALSE,"TREIN-DOC";#N/A,#N/A,FALSE,"RESUMO"}</definedName>
    <definedName name="wrn.telpepas." localSheetId="2" hidden="1">{#N/A,#N/A,FALSE,"CAPA (2)";#N/A,#N/A,FALSE,"PORTAS";#N/A,#N/A,FALSE,"DIMENSION.";#N/A,#N/A,FALSE,"CUSTOPP";#N/A,#N/A,FALSE,"ENLACES";#N/A,#N/A,FALSE,"TOPTELPE";#N/A,#N/A,FALSE,"CSG";#N/A,#N/A,FALSE,"TREIN-DOC";#N/A,#N/A,FALSE,"RESUMO"}</definedName>
    <definedName name="wrn.telpepas." hidden="1">{#N/A,#N/A,FALSE,"CAPA (2)";#N/A,#N/A,FALSE,"PORTAS";#N/A,#N/A,FALSE,"DIMENSION.";#N/A,#N/A,FALSE,"CUSTOPP";#N/A,#N/A,FALSE,"ENLACES";#N/A,#N/A,FALSE,"TOPTELPE";#N/A,#N/A,FALSE,"CSG";#N/A,#N/A,FALSE,"TREIN-DOC";#N/A,#N/A,FALSE,"RESUMO"}</definedName>
    <definedName name="wrn.test" localSheetId="3" hidden="1">{"test",#N/A,FALSE,"ResRegn.A-kons.";"test",#N/A,FALSE,"Note11-12";"test1",#N/A,FALSE,"Note11-12"}</definedName>
    <definedName name="wrn.test" localSheetId="2" hidden="1">{"test",#N/A,FALSE,"ResRegn.A-kons.";"test",#N/A,FALSE,"Note11-12";"test1",#N/A,FALSE,"Note11-12"}</definedName>
    <definedName name="wrn.test" hidden="1">{"test",#N/A,FALSE,"ResRegn.A-kons.";"test",#N/A,FALSE,"Note11-12";"test1",#N/A,FALSE,"Note11-12"}</definedName>
    <definedName name="wrn.test2." localSheetId="3" hidden="1">{"test",#N/A,FALSE,"ResRegn.A-kons.";"test",#N/A,FALSE,"Note11-12";"test1",#N/A,FALSE,"Note11-12"}</definedName>
    <definedName name="wrn.test2." localSheetId="2" hidden="1">{"test",#N/A,FALSE,"ResRegn.A-kons.";"test",#N/A,FALSE,"Note11-12";"test1",#N/A,FALSE,"Note11-12"}</definedName>
    <definedName name="wrn.test2." hidden="1">{"test",#N/A,FALSE,"ResRegn.A-kons.";"test",#N/A,FALSE,"Note11-12";"test1",#N/A,FALSE,"Note11-12"}</definedName>
    <definedName name="wrn.Utdr_div.xls." localSheetId="3" hidden="1">{#N/A,#N/A,FALSE,"REGNSKAPSUTDRAG DIVISJON";#N/A,#N/A,FALSE,"Nøkkeltall"}</definedName>
    <definedName name="wrn.Utdr_div.xls." localSheetId="2" hidden="1">{#N/A,#N/A,FALSE,"REGNSKAPSUTDRAG DIVISJON";#N/A,#N/A,FALSE,"Nøkkeltall"}</definedName>
    <definedName name="wrn.Utdr_div.xls." hidden="1">{#N/A,#N/A,FALSE,"REGNSKAPSUTDRAG DIVISJON";#N/A,#N/A,FALSE,"Nøkkeltall"}</definedName>
    <definedName name="wrn.uuu" localSheetId="3" hidden="1">{"side1",#N/A,FALSE,"ResRegn.A-kons.";"Side2",#N/A,FALSE,"Bal3112.A-kons."}</definedName>
    <definedName name="wrn.uuu" localSheetId="2" hidden="1">{"side1",#N/A,FALSE,"ResRegn.A-kons.";"Side2",#N/A,FALSE,"Bal3112.A-kons."}</definedName>
    <definedName name="wrn.uuu" hidden="1">{"side1",#N/A,FALSE,"ResRegn.A-kons.";"Side2",#N/A,FALSE,"Bal3112.A-kons."}</definedName>
    <definedName name="wrn.VENTAS." localSheetId="3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" localSheetId="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" localSheetId="3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" localSheetId="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va.Print_Todo." localSheetId="3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a.Print_Todo." localSheetId="2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a.Print_Todo.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" localSheetId="3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" localSheetId="2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Socios._.95." localSheetId="3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" localSheetId="2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www" hidden="1">#REF!</definedName>
    <definedName name="XREF_COLUMN_1" hidden="1">#REF!</definedName>
    <definedName name="XRefColumnsCount" hidden="1">1</definedName>
    <definedName name="XRefCopy1" hidden="1">#REF!</definedName>
    <definedName name="XRefCopy10" hidden="1">#REF!</definedName>
    <definedName name="XRefCopy11" hidden="1">#REF!</definedName>
    <definedName name="XRefCopy12" hidden="1">#REF!</definedName>
    <definedName name="XRefCopy13" hidden="1">#REF!</definedName>
    <definedName name="XRefCopy15" hidden="1">#REF!</definedName>
    <definedName name="XRefCopy2" hidden="1">#REF!</definedName>
    <definedName name="XRefCopy3" hidden="1">#REF!</definedName>
    <definedName name="XRefCopy4" hidden="1">#REF!</definedName>
    <definedName name="XRefCopy5" hidden="1">#REF!</definedName>
    <definedName name="XRefCopy6" hidden="1">#REF!</definedName>
    <definedName name="XRefCopy9" hidden="1">#REF!</definedName>
    <definedName name="XRefCopyRangeCount" hidden="1">7</definedName>
    <definedName name="XRefPaste11" hidden="1">#REF!</definedName>
    <definedName name="XRefPaste14" hidden="1">#REF!</definedName>
    <definedName name="XRefPasteRangeCount" hidden="1">15</definedName>
    <definedName name="xx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" localSheetId="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x">#REF!</definedName>
    <definedName name="y" localSheetId="3" hidden="1">{#N/A,#N/A,FALSE,"CAPA (2)";#N/A,#N/A,FALSE,"PORTAS";#N/A,#N/A,FALSE,"DIMENSION.";#N/A,#N/A,FALSE,"CUSTOPP";#N/A,#N/A,FALSE,"ENLACES";#N/A,#N/A,FALSE,"TOPTELPE";#N/A,#N/A,FALSE,"CSG";#N/A,#N/A,FALSE,"TREIN-DOC";#N/A,#N/A,FALSE,"RESUMO"}</definedName>
    <definedName name="y" localSheetId="2" hidden="1">{#N/A,#N/A,FALSE,"CAPA (2)";#N/A,#N/A,FALSE,"PORTAS";#N/A,#N/A,FALSE,"DIMENSION.";#N/A,#N/A,FALSE,"CUSTOPP";#N/A,#N/A,FALSE,"ENLACES";#N/A,#N/A,FALSE,"TOPTELPE";#N/A,#N/A,FALSE,"CSG";#N/A,#N/A,FALSE,"TREIN-DOC";#N/A,#N/A,FALSE,"RESUMO"}</definedName>
    <definedName name="y" hidden="1">{#N/A,#N/A,FALSE,"CAPA (2)";#N/A,#N/A,FALSE,"PORTAS";#N/A,#N/A,FALSE,"DIMENSION.";#N/A,#N/A,FALSE,"CUSTOPP";#N/A,#N/A,FALSE,"ENLACES";#N/A,#N/A,FALSE,"TOPTELPE";#N/A,#N/A,FALSE,"CSG";#N/A,#N/A,FALSE,"TREIN-DOC";#N/A,#N/A,FALSE,"RESUMO"}</definedName>
    <definedName name="YTD">#REF!</definedName>
    <definedName name="ZEROCOUPO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O66" i="38" l="1"/>
  <c r="AO54" i="38"/>
  <c r="AO23" i="38"/>
  <c r="AO42" i="38" s="1"/>
  <c r="AO46" i="38" s="1"/>
  <c r="AG66" i="39"/>
  <c r="AG54" i="39"/>
  <c r="AG23" i="39"/>
  <c r="AG42" i="39" s="1"/>
  <c r="AG46" i="39" s="1"/>
  <c r="AC60" i="33"/>
  <c r="AC50" i="33"/>
  <c r="AC38" i="33"/>
  <c r="AC37" i="33" s="1"/>
  <c r="AC23" i="33"/>
  <c r="AC9" i="33"/>
  <c r="AC8" i="33" s="1"/>
  <c r="AB38" i="36"/>
  <c r="AG31" i="37"/>
  <c r="AG32" i="37" s="1"/>
  <c r="AF31" i="37"/>
  <c r="AF32" i="37" s="1"/>
  <c r="AF30" i="37"/>
  <c r="AF28" i="37"/>
  <c r="AF27" i="37"/>
  <c r="AF22" i="37"/>
  <c r="AF15" i="37"/>
  <c r="AF13" i="37"/>
  <c r="AF12" i="37"/>
  <c r="AF7" i="37"/>
  <c r="AL8" i="27" l="1"/>
  <c r="AL13" i="27" s="1"/>
  <c r="AL19" i="27" s="1"/>
  <c r="AL23" i="27" s="1"/>
  <c r="AG22" i="37"/>
  <c r="AG7" i="37"/>
  <c r="AF29" i="37"/>
  <c r="AF14" i="37"/>
  <c r="AB60" i="33"/>
  <c r="AB50" i="33"/>
  <c r="AB23" i="33"/>
  <c r="AB9" i="33"/>
  <c r="AN66" i="38"/>
  <c r="AN54" i="38"/>
  <c r="AN46" i="38"/>
  <c r="AN42" i="38"/>
  <c r="AN23" i="38"/>
  <c r="AB23" i="36"/>
  <c r="AB9" i="36"/>
  <c r="AB60" i="36"/>
  <c r="AB50" i="36"/>
  <c r="AF66" i="39"/>
  <c r="AF54" i="39"/>
  <c r="AF46" i="39"/>
  <c r="AF42" i="39"/>
  <c r="AB42" i="39"/>
  <c r="AF23" i="39"/>
  <c r="AG30" i="37" l="1"/>
  <c r="AL27" i="27"/>
  <c r="AL31" i="27" s="1"/>
  <c r="AG15" i="37"/>
  <c r="AG13" i="37"/>
  <c r="AG12" i="37"/>
  <c r="AG18" i="37" s="1"/>
  <c r="AB8" i="33"/>
  <c r="AB37" i="36"/>
  <c r="AB8" i="36"/>
  <c r="AG27" i="37" l="1"/>
  <c r="AG33" i="37" s="1"/>
  <c r="AL35" i="27"/>
  <c r="AG28" i="37" s="1"/>
  <c r="AG14" i="37"/>
  <c r="AG19" i="37"/>
  <c r="C22" i="37"/>
  <c r="Q29" i="30"/>
  <c r="P29" i="30"/>
  <c r="O29" i="30"/>
  <c r="N29" i="30"/>
  <c r="M29" i="30"/>
  <c r="L29" i="30"/>
  <c r="K29" i="30"/>
  <c r="J29" i="30"/>
  <c r="I29" i="30"/>
  <c r="H29" i="30"/>
  <c r="AG34" i="37" l="1"/>
  <c r="AG29" i="37"/>
  <c r="W8" i="36"/>
  <c r="AE17" i="37"/>
  <c r="AD67" i="39" l="1"/>
  <c r="AC67" i="39"/>
  <c r="AA67" i="39"/>
  <c r="Z67" i="39"/>
  <c r="Y67" i="39"/>
  <c r="X67" i="39"/>
  <c r="W67" i="39"/>
  <c r="V67" i="39"/>
  <c r="U67" i="39"/>
  <c r="T67" i="39"/>
  <c r="R67" i="39"/>
  <c r="Q67" i="39"/>
  <c r="P67" i="39"/>
  <c r="O67" i="39"/>
  <c r="N67" i="39"/>
  <c r="M67" i="39"/>
  <c r="L67" i="39"/>
  <c r="K67" i="39"/>
  <c r="J67" i="39"/>
  <c r="I67" i="39"/>
  <c r="H67" i="39"/>
  <c r="G67" i="39"/>
  <c r="F67" i="39"/>
  <c r="E67" i="39"/>
  <c r="D67" i="39"/>
  <c r="AD66" i="39"/>
  <c r="AC66" i="39"/>
  <c r="AB66" i="39"/>
  <c r="AA66" i="39"/>
  <c r="Z66" i="39"/>
  <c r="Y66" i="39"/>
  <c r="X66" i="39"/>
  <c r="W66" i="39"/>
  <c r="V66" i="39"/>
  <c r="U66" i="39"/>
  <c r="T66" i="39"/>
  <c r="S66" i="39"/>
  <c r="R66" i="39"/>
  <c r="Q66" i="39"/>
  <c r="P66" i="39"/>
  <c r="O66" i="39"/>
  <c r="N66" i="39"/>
  <c r="M66" i="39"/>
  <c r="L66" i="39"/>
  <c r="K66" i="39"/>
  <c r="J66" i="39"/>
  <c r="I66" i="39"/>
  <c r="H66" i="39"/>
  <c r="G66" i="39"/>
  <c r="F66" i="39"/>
  <c r="E66" i="39"/>
  <c r="D66" i="39"/>
  <c r="AD54" i="39"/>
  <c r="AC54" i="39"/>
  <c r="AB54" i="39"/>
  <c r="AA54" i="39"/>
  <c r="Z54" i="39"/>
  <c r="Y54" i="39"/>
  <c r="X54" i="39"/>
  <c r="W54" i="39"/>
  <c r="V54" i="39"/>
  <c r="U54" i="39"/>
  <c r="T54" i="39"/>
  <c r="S54" i="39"/>
  <c r="R54" i="39"/>
  <c r="Q54" i="39"/>
  <c r="P54" i="39"/>
  <c r="O54" i="39"/>
  <c r="N54" i="39"/>
  <c r="M54" i="39"/>
  <c r="L54" i="39"/>
  <c r="K54" i="39"/>
  <c r="J54" i="39"/>
  <c r="I54" i="39"/>
  <c r="H54" i="39"/>
  <c r="G54" i="39"/>
  <c r="F54" i="39"/>
  <c r="E54" i="39"/>
  <c r="D54" i="39"/>
  <c r="AD46" i="39"/>
  <c r="AC46" i="39"/>
  <c r="AA46" i="39"/>
  <c r="Z46" i="39"/>
  <c r="Y46" i="39"/>
  <c r="X46" i="39"/>
  <c r="W46" i="39"/>
  <c r="V46" i="39"/>
  <c r="U46" i="39"/>
  <c r="T46" i="39"/>
  <c r="R46" i="39"/>
  <c r="Q46" i="39"/>
  <c r="P46" i="39"/>
  <c r="O46" i="39"/>
  <c r="N46" i="39"/>
  <c r="M46" i="39"/>
  <c r="L46" i="39"/>
  <c r="K46" i="39"/>
  <c r="J46" i="39"/>
  <c r="I46" i="39"/>
  <c r="H46" i="39"/>
  <c r="G46" i="39"/>
  <c r="F46" i="39"/>
  <c r="E46" i="39"/>
  <c r="D46" i="39"/>
  <c r="AD42" i="39"/>
  <c r="AC42" i="39"/>
  <c r="Z42" i="39"/>
  <c r="Y42" i="39"/>
  <c r="X42" i="39"/>
  <c r="W42" i="39"/>
  <c r="V42" i="39"/>
  <c r="U42" i="39"/>
  <c r="T42" i="39"/>
  <c r="R42" i="39"/>
  <c r="Q42" i="39"/>
  <c r="P42" i="39"/>
  <c r="O42" i="39"/>
  <c r="N42" i="39"/>
  <c r="M42" i="39"/>
  <c r="L42" i="39"/>
  <c r="K42" i="39"/>
  <c r="J42" i="39"/>
  <c r="I42" i="39"/>
  <c r="H42" i="39"/>
  <c r="G42" i="39"/>
  <c r="F42" i="39"/>
  <c r="E42" i="39"/>
  <c r="D42" i="39"/>
  <c r="AD23" i="39"/>
  <c r="AC23" i="39"/>
  <c r="AB23" i="39"/>
  <c r="AB46" i="39" s="1"/>
  <c r="AA23" i="39"/>
  <c r="Z23" i="39"/>
  <c r="Y23" i="39"/>
  <c r="X23" i="39"/>
  <c r="W23" i="39"/>
  <c r="V23" i="39"/>
  <c r="U23" i="39"/>
  <c r="T23" i="39"/>
  <c r="S23" i="39"/>
  <c r="S42" i="39" s="1"/>
  <c r="S46" i="39" s="1"/>
  <c r="S67" i="39" s="1"/>
  <c r="R23" i="39"/>
  <c r="Q23" i="39"/>
  <c r="P23" i="39"/>
  <c r="O23" i="39"/>
  <c r="N23" i="39"/>
  <c r="M23" i="39"/>
  <c r="L23" i="39"/>
  <c r="K23" i="39"/>
  <c r="J23" i="39"/>
  <c r="I23" i="39"/>
  <c r="H23" i="39"/>
  <c r="G23" i="39"/>
  <c r="F23" i="39"/>
  <c r="E23" i="39"/>
  <c r="D23" i="39"/>
  <c r="AL67" i="38"/>
  <c r="AK67" i="38"/>
  <c r="AI67" i="38"/>
  <c r="AH67" i="38"/>
  <c r="AG67" i="38"/>
  <c r="AF67" i="38"/>
  <c r="AE67" i="38"/>
  <c r="AD67" i="38"/>
  <c r="AC67" i="38"/>
  <c r="AB67" i="38"/>
  <c r="AA67" i="38"/>
  <c r="Z67" i="38"/>
  <c r="Y67" i="38"/>
  <c r="X67" i="38"/>
  <c r="W67" i="38"/>
  <c r="V67" i="38"/>
  <c r="U67" i="38"/>
  <c r="T67" i="38"/>
  <c r="S67" i="38"/>
  <c r="R67" i="38"/>
  <c r="Q67" i="38"/>
  <c r="P67" i="38"/>
  <c r="O67" i="38"/>
  <c r="N67" i="38"/>
  <c r="M67" i="38"/>
  <c r="L67" i="38"/>
  <c r="K67" i="38"/>
  <c r="J67" i="38"/>
  <c r="I67" i="38"/>
  <c r="H67" i="38"/>
  <c r="G67" i="38"/>
  <c r="F67" i="38"/>
  <c r="E67" i="38"/>
  <c r="D67" i="38"/>
  <c r="AL66" i="38"/>
  <c r="AK66" i="38"/>
  <c r="AJ66" i="38"/>
  <c r="AI66" i="38"/>
  <c r="AH66" i="38"/>
  <c r="AG66" i="38"/>
  <c r="AF66" i="38"/>
  <c r="AE66" i="38"/>
  <c r="AD66" i="38"/>
  <c r="AC66" i="38"/>
  <c r="AB66" i="38"/>
  <c r="AA66" i="38"/>
  <c r="Z66" i="38"/>
  <c r="Y66" i="38"/>
  <c r="X66" i="38"/>
  <c r="W66" i="38"/>
  <c r="V66" i="38"/>
  <c r="U66" i="38"/>
  <c r="T66" i="38"/>
  <c r="S66" i="38"/>
  <c r="R66" i="38"/>
  <c r="Q66" i="38"/>
  <c r="P66" i="38"/>
  <c r="O66" i="38"/>
  <c r="N66" i="38"/>
  <c r="M66" i="38"/>
  <c r="L66" i="38"/>
  <c r="K66" i="38"/>
  <c r="J66" i="38"/>
  <c r="I66" i="38"/>
  <c r="H66" i="38"/>
  <c r="G66" i="38"/>
  <c r="F66" i="38"/>
  <c r="E66" i="38"/>
  <c r="D66" i="38"/>
  <c r="AL54" i="38"/>
  <c r="AK54" i="38"/>
  <c r="AJ54" i="38"/>
  <c r="AI54" i="38"/>
  <c r="AH54" i="38"/>
  <c r="AG54" i="38"/>
  <c r="AF54" i="38"/>
  <c r="AE54" i="38"/>
  <c r="AD54" i="38"/>
  <c r="AC54" i="38"/>
  <c r="AB54" i="38"/>
  <c r="AA54" i="38"/>
  <c r="Z54" i="38"/>
  <c r="Y54" i="38"/>
  <c r="X54" i="38"/>
  <c r="W54" i="38"/>
  <c r="V54" i="38"/>
  <c r="U54" i="38"/>
  <c r="T54" i="38"/>
  <c r="S54" i="38"/>
  <c r="R54" i="38"/>
  <c r="Q54" i="38"/>
  <c r="P54" i="38"/>
  <c r="O54" i="38"/>
  <c r="N54" i="38"/>
  <c r="M54" i="38"/>
  <c r="L54" i="38"/>
  <c r="K54" i="38"/>
  <c r="J54" i="38"/>
  <c r="I54" i="38"/>
  <c r="H54" i="38"/>
  <c r="G54" i="38"/>
  <c r="F54" i="38"/>
  <c r="E54" i="38"/>
  <c r="D54" i="38"/>
  <c r="AL46" i="38"/>
  <c r="AK46" i="38"/>
  <c r="AI46" i="38"/>
  <c r="AH46" i="38"/>
  <c r="AG46" i="38"/>
  <c r="AF46" i="38"/>
  <c r="AE46" i="38"/>
  <c r="AD46" i="38"/>
  <c r="AC46" i="38"/>
  <c r="AB46" i="38"/>
  <c r="AA46" i="38"/>
  <c r="Z46" i="38"/>
  <c r="Y46" i="38"/>
  <c r="X46" i="38"/>
  <c r="W46" i="38"/>
  <c r="V46" i="38"/>
  <c r="U46" i="38"/>
  <c r="T46" i="38"/>
  <c r="S46" i="38"/>
  <c r="R46" i="38"/>
  <c r="Q46" i="38"/>
  <c r="P46" i="38"/>
  <c r="O46" i="38"/>
  <c r="N46" i="38"/>
  <c r="M46" i="38"/>
  <c r="L46" i="38"/>
  <c r="K46" i="38"/>
  <c r="J46" i="38"/>
  <c r="I46" i="38"/>
  <c r="H46" i="38"/>
  <c r="G46" i="38"/>
  <c r="F46" i="38"/>
  <c r="E46" i="38"/>
  <c r="D46" i="38"/>
  <c r="AL42" i="38"/>
  <c r="AK42" i="38"/>
  <c r="AI42" i="38"/>
  <c r="AH42" i="38"/>
  <c r="AG42" i="38"/>
  <c r="AF42" i="38"/>
  <c r="AE42" i="38"/>
  <c r="AD42" i="38"/>
  <c r="AC42" i="38"/>
  <c r="AB42" i="38"/>
  <c r="AA42" i="38"/>
  <c r="Z42" i="38"/>
  <c r="Y42" i="38"/>
  <c r="X42" i="38"/>
  <c r="W42" i="38"/>
  <c r="V42" i="38"/>
  <c r="U42" i="38"/>
  <c r="T42" i="38"/>
  <c r="S42" i="38"/>
  <c r="R42" i="38"/>
  <c r="Q42" i="38"/>
  <c r="P42" i="38"/>
  <c r="O42" i="38"/>
  <c r="N42" i="38"/>
  <c r="M42" i="38"/>
  <c r="L42" i="38"/>
  <c r="K42" i="38"/>
  <c r="J42" i="38"/>
  <c r="I42" i="38"/>
  <c r="H42" i="38"/>
  <c r="G42" i="38"/>
  <c r="F42" i="38"/>
  <c r="E42" i="38"/>
  <c r="D42" i="38"/>
  <c r="Z23" i="38"/>
  <c r="Y23" i="38"/>
  <c r="X23" i="38"/>
  <c r="W23" i="38"/>
  <c r="V23" i="38"/>
  <c r="U23" i="38"/>
  <c r="T23" i="38"/>
  <c r="S23" i="38"/>
  <c r="R23" i="38"/>
  <c r="Q23" i="38"/>
  <c r="P23" i="38"/>
  <c r="O23" i="38"/>
  <c r="N23" i="38"/>
  <c r="M23" i="38"/>
  <c r="L23" i="38"/>
  <c r="K23" i="38"/>
  <c r="J23" i="38"/>
  <c r="I23" i="38"/>
  <c r="H23" i="38"/>
  <c r="G23" i="38"/>
  <c r="F23" i="38"/>
  <c r="E23" i="38"/>
  <c r="D23" i="38"/>
  <c r="AA23" i="38"/>
  <c r="AB23" i="38"/>
  <c r="AC23" i="38"/>
  <c r="AD23" i="38"/>
  <c r="AE23" i="38"/>
  <c r="AF23" i="38"/>
  <c r="AG23" i="38"/>
  <c r="AH23" i="38"/>
  <c r="AI23" i="38"/>
  <c r="AJ23" i="38"/>
  <c r="AJ42" i="38" s="1"/>
  <c r="AJ46" i="38" s="1"/>
  <c r="AJ67" i="38" s="1"/>
  <c r="AK23" i="38"/>
  <c r="AL23" i="38"/>
  <c r="AB67" i="39" l="1"/>
  <c r="AE54" i="39"/>
  <c r="AE66" i="39"/>
  <c r="AM54" i="38"/>
  <c r="AE23" i="39"/>
  <c r="AE46" i="39" s="1"/>
  <c r="AM23" i="38"/>
  <c r="AM42" i="38" s="1"/>
  <c r="AM46" i="38" s="1"/>
  <c r="AM66" i="38"/>
  <c r="AM67" i="38" l="1"/>
  <c r="AE67" i="39"/>
  <c r="X37" i="36"/>
  <c r="AE31" i="37"/>
  <c r="X8" i="36"/>
  <c r="AE32" i="37" l="1"/>
  <c r="AD31" i="37"/>
  <c r="AA37" i="33"/>
  <c r="AA37" i="36"/>
  <c r="AA8" i="36"/>
  <c r="AA8" i="33"/>
  <c r="E8" i="36"/>
  <c r="AD32" i="37" l="1"/>
  <c r="D37" i="36"/>
  <c r="X8" i="33" l="1"/>
  <c r="D8" i="36"/>
  <c r="X37" i="33"/>
  <c r="AC22" i="37" l="1"/>
  <c r="AC7" i="37"/>
  <c r="P40" i="37" l="1"/>
  <c r="AC28" i="37" l="1"/>
  <c r="AC29" i="37" s="1"/>
  <c r="J37" i="37" l="1"/>
  <c r="Y37" i="37"/>
  <c r="T37" i="37"/>
  <c r="O37" i="37"/>
  <c r="Y17" i="37"/>
  <c r="Y16" i="37"/>
  <c r="T17" i="37"/>
  <c r="T16" i="37"/>
  <c r="O17" i="37"/>
  <c r="O16" i="37"/>
  <c r="J17" i="37"/>
  <c r="J16" i="37"/>
  <c r="AA15" i="37"/>
  <c r="Z15" i="37"/>
  <c r="Y15" i="37"/>
  <c r="X15" i="37"/>
  <c r="W15" i="37"/>
  <c r="V15" i="37"/>
  <c r="U15" i="37"/>
  <c r="T15" i="37"/>
  <c r="S15" i="37"/>
  <c r="R15" i="37"/>
  <c r="Q15" i="37"/>
  <c r="C15" i="37"/>
  <c r="AA7" i="37"/>
  <c r="Z7" i="37"/>
  <c r="Y7" i="37"/>
  <c r="X7" i="37"/>
  <c r="W7" i="37"/>
  <c r="V7" i="37"/>
  <c r="U7" i="37"/>
  <c r="T7" i="37"/>
  <c r="S7" i="37"/>
  <c r="R7" i="37"/>
  <c r="Q7" i="37"/>
  <c r="P7" i="37"/>
  <c r="O7" i="37"/>
  <c r="N7" i="37"/>
  <c r="M7" i="37"/>
  <c r="L7" i="37"/>
  <c r="K7" i="37"/>
  <c r="J7" i="37"/>
  <c r="I7" i="37"/>
  <c r="H7" i="37"/>
  <c r="G7" i="37"/>
  <c r="F7" i="37"/>
  <c r="E7" i="37"/>
  <c r="D7" i="37"/>
  <c r="C7" i="37"/>
  <c r="AA22" i="37"/>
  <c r="Z22" i="37"/>
  <c r="Y22" i="37"/>
  <c r="X22" i="37"/>
  <c r="W22" i="37"/>
  <c r="V22" i="37"/>
  <c r="U22" i="37"/>
  <c r="T22" i="37"/>
  <c r="S22" i="37"/>
  <c r="R22" i="37"/>
  <c r="Q22" i="37"/>
  <c r="P22" i="37"/>
  <c r="O22" i="37"/>
  <c r="N22" i="37"/>
  <c r="M22" i="37"/>
  <c r="L22" i="37"/>
  <c r="K22" i="37"/>
  <c r="J22" i="37"/>
  <c r="I22" i="37"/>
  <c r="H22" i="37"/>
  <c r="G22" i="37"/>
  <c r="F22" i="37"/>
  <c r="E22" i="37"/>
  <c r="D22" i="37"/>
  <c r="S12" i="37"/>
  <c r="Q12" i="37"/>
  <c r="C12" i="37"/>
  <c r="C18" i="37" s="1"/>
  <c r="R13" i="37" l="1"/>
  <c r="R12" i="37"/>
  <c r="T13" i="37"/>
  <c r="T14" i="37" s="1"/>
  <c r="V13" i="37"/>
  <c r="V14" i="37" s="1"/>
  <c r="AA13" i="37"/>
  <c r="AA14" i="37" s="1"/>
  <c r="V12" i="37"/>
  <c r="W13" i="37"/>
  <c r="X13" i="37"/>
  <c r="Y13" i="37"/>
  <c r="Y14" i="37" s="1"/>
  <c r="Z12" i="37"/>
  <c r="U12" i="37"/>
  <c r="U18" i="37" s="1"/>
  <c r="T12" i="37"/>
  <c r="W12" i="37"/>
  <c r="X12" i="37"/>
  <c r="Y12" i="37"/>
  <c r="Q13" i="37"/>
  <c r="Q14" i="37" s="1"/>
  <c r="AA12" i="37"/>
  <c r="R14" i="37" l="1"/>
  <c r="X14" i="37"/>
  <c r="X19" i="37"/>
  <c r="W14" i="37"/>
  <c r="T18" i="37"/>
  <c r="S13" i="37"/>
  <c r="V18" i="37"/>
  <c r="Z13" i="37"/>
  <c r="Z14" i="37" s="1"/>
  <c r="X18" i="37"/>
  <c r="U13" i="37"/>
  <c r="U14" i="37" s="1"/>
  <c r="W18" i="37"/>
  <c r="Z18" i="37"/>
  <c r="Y18" i="37"/>
  <c r="S14" i="37" l="1"/>
  <c r="W19" i="37"/>
  <c r="V19" i="37"/>
  <c r="Z19" i="37"/>
  <c r="Y19" i="37"/>
  <c r="U19" i="37"/>
  <c r="T19" i="37"/>
  <c r="AB7" i="37" l="1"/>
  <c r="I30" i="37"/>
  <c r="S30" i="37"/>
  <c r="L30" i="37"/>
  <c r="O30" i="37"/>
  <c r="AB22" i="37"/>
  <c r="T30" i="37"/>
  <c r="R30" i="37"/>
  <c r="G30" i="37"/>
  <c r="E30" i="37"/>
  <c r="W30" i="37"/>
  <c r="H30" i="37"/>
  <c r="M30" i="37"/>
  <c r="J30" i="37"/>
  <c r="Q30" i="37"/>
  <c r="D30" i="37"/>
  <c r="Y37" i="33"/>
  <c r="W37" i="33"/>
  <c r="W8" i="33"/>
  <c r="Y8" i="33"/>
  <c r="C30" i="37" l="1"/>
  <c r="D28" i="37"/>
  <c r="D29" i="37" s="1"/>
  <c r="D27" i="37"/>
  <c r="T27" i="37"/>
  <c r="Q28" i="37"/>
  <c r="Q29" i="37" s="1"/>
  <c r="Q27" i="37"/>
  <c r="J28" i="37"/>
  <c r="J29" i="37" s="1"/>
  <c r="J27" i="37"/>
  <c r="O28" i="37"/>
  <c r="O29" i="37" s="1"/>
  <c r="O27" i="37"/>
  <c r="N30" i="37"/>
  <c r="H28" i="37"/>
  <c r="H29" i="37" s="1"/>
  <c r="H27" i="37"/>
  <c r="G28" i="37"/>
  <c r="G29" i="37" s="1"/>
  <c r="G27" i="37"/>
  <c r="R28" i="37"/>
  <c r="R29" i="37" s="1"/>
  <c r="R27" i="37"/>
  <c r="S28" i="37"/>
  <c r="S29" i="37" s="1"/>
  <c r="S27" i="37"/>
  <c r="E27" i="37"/>
  <c r="E28" i="37"/>
  <c r="E29" i="37" s="1"/>
  <c r="M28" i="37"/>
  <c r="M29" i="37" s="1"/>
  <c r="M27" i="37"/>
  <c r="Y30" i="37"/>
  <c r="L28" i="37"/>
  <c r="L29" i="37" s="1"/>
  <c r="L27" i="37"/>
  <c r="W28" i="37"/>
  <c r="W29" i="37" s="1"/>
  <c r="W27" i="37"/>
  <c r="X30" i="37"/>
  <c r="I28" i="37"/>
  <c r="I29" i="37" s="1"/>
  <c r="I27" i="37"/>
  <c r="T28" i="37" l="1"/>
  <c r="T29" i="37" s="1"/>
  <c r="C27" i="37"/>
  <c r="C28" i="37"/>
  <c r="C29" i="37" s="1"/>
  <c r="X28" i="37"/>
  <c r="X29" i="37" s="1"/>
  <c r="X27" i="37"/>
  <c r="AB28" i="37"/>
  <c r="K30" i="37"/>
  <c r="N28" i="37"/>
  <c r="N29" i="37" s="1"/>
  <c r="N27" i="37"/>
  <c r="U30" i="37"/>
  <c r="AB29" i="37" l="1"/>
  <c r="F30" i="37"/>
  <c r="F27" i="37"/>
  <c r="P30" i="37"/>
  <c r="K28" i="37"/>
  <c r="K29" i="37" s="1"/>
  <c r="K27" i="37"/>
  <c r="U28" i="37"/>
  <c r="U29" i="37" s="1"/>
  <c r="U27" i="37"/>
  <c r="F28" i="37" l="1"/>
  <c r="F29" i="37" s="1"/>
  <c r="AB15" i="37"/>
  <c r="P28" i="37"/>
  <c r="P29" i="37" s="1"/>
  <c r="P27" i="37"/>
  <c r="AB12" i="37" l="1"/>
  <c r="AA28" i="37"/>
  <c r="AA29" i="37" s="1"/>
  <c r="AB13" i="37" l="1"/>
  <c r="AB14" i="37" l="1"/>
  <c r="Z37" i="36"/>
  <c r="Z37" i="33"/>
  <c r="Z8" i="33" l="1"/>
  <c r="Z8" i="36"/>
  <c r="Y27" i="37" l="1"/>
  <c r="AC27" i="37"/>
  <c r="Y28" i="37"/>
  <c r="Y29" i="37" s="1"/>
  <c r="AC30" i="37" l="1"/>
  <c r="AB30" i="37"/>
  <c r="AB27" i="37"/>
  <c r="AA30" i="37" l="1"/>
  <c r="AA27" i="37" l="1"/>
  <c r="V30" i="37" l="1"/>
  <c r="V27" i="37" l="1"/>
  <c r="Z30" i="37"/>
  <c r="Z27" i="37" l="1"/>
  <c r="V28" i="37"/>
  <c r="V29" i="37" s="1"/>
  <c r="Z28" i="37" l="1"/>
  <c r="Z29" i="37" s="1"/>
  <c r="AC15" i="37"/>
  <c r="AC12" i="37"/>
  <c r="O15" i="37" l="1"/>
  <c r="O12" i="37" l="1"/>
  <c r="S18" i="37" l="1"/>
  <c r="O13" i="37"/>
  <c r="O14" i="37" l="1"/>
  <c r="S19" i="37"/>
  <c r="N15" i="37" l="1"/>
  <c r="N12" i="37" l="1"/>
  <c r="R18" i="37" l="1"/>
  <c r="N13" i="37"/>
  <c r="N14" i="37" l="1"/>
  <c r="R19" i="37"/>
  <c r="M15" i="37" l="1"/>
  <c r="M12" i="37"/>
  <c r="Q18" i="37" l="1"/>
  <c r="M13" i="37"/>
  <c r="Q19" i="37" l="1"/>
  <c r="M14" i="37"/>
  <c r="L15" i="37" l="1"/>
  <c r="L12" i="37"/>
  <c r="P12" i="37" l="1"/>
  <c r="P15" i="37"/>
  <c r="L13" i="37"/>
  <c r="L14" i="37" l="1"/>
  <c r="P13" i="37"/>
  <c r="P14" i="37" s="1"/>
  <c r="P18" i="37"/>
  <c r="O18" i="37"/>
  <c r="P19" i="37" l="1"/>
  <c r="O19" i="37"/>
  <c r="J15" i="37" l="1"/>
  <c r="J12" i="37" l="1"/>
  <c r="G15" i="37"/>
  <c r="N18" i="37" l="1"/>
  <c r="D15" i="37"/>
  <c r="I15" i="37"/>
  <c r="J13" i="37"/>
  <c r="J14" i="37" l="1"/>
  <c r="N19" i="37"/>
  <c r="I12" i="37"/>
  <c r="M18" i="37" s="1"/>
  <c r="E15" i="37"/>
  <c r="D12" i="37"/>
  <c r="G12" i="37"/>
  <c r="H15" i="37" l="1"/>
  <c r="D18" i="37"/>
  <c r="F15" i="37"/>
  <c r="I13" i="37"/>
  <c r="C13" i="37"/>
  <c r="G13" i="37"/>
  <c r="G14" i="37" s="1"/>
  <c r="E12" i="37"/>
  <c r="D13" i="37"/>
  <c r="C19" i="37" l="1"/>
  <c r="C14" i="37"/>
  <c r="I14" i="37"/>
  <c r="M19" i="37"/>
  <c r="D19" i="37"/>
  <c r="D14" i="37"/>
  <c r="F12" i="37"/>
  <c r="E18" i="37"/>
  <c r="H12" i="37"/>
  <c r="E13" i="37"/>
  <c r="K15" i="37"/>
  <c r="E19" i="37" l="1"/>
  <c r="E14" i="37"/>
  <c r="F13" i="37"/>
  <c r="L18" i="37"/>
  <c r="K12" i="37"/>
  <c r="H13" i="37"/>
  <c r="F18" i="37"/>
  <c r="L19" i="37" l="1"/>
  <c r="H14" i="37"/>
  <c r="F19" i="37"/>
  <c r="F14" i="37"/>
  <c r="K13" i="37"/>
  <c r="K14" i="37" s="1"/>
  <c r="J18" i="37"/>
  <c r="K18" i="37"/>
  <c r="K19" i="37" l="1"/>
  <c r="J19" i="37"/>
  <c r="AC13" i="37" l="1"/>
  <c r="AC14" i="37" l="1"/>
  <c r="AD7" i="37"/>
  <c r="AE7" i="37"/>
  <c r="AD22" i="37" l="1"/>
  <c r="AE22" i="37"/>
  <c r="AE28" i="37" l="1"/>
  <c r="AD28" i="37"/>
  <c r="AD29" i="37" l="1"/>
  <c r="AF34" i="37"/>
  <c r="AE34" i="37"/>
  <c r="AD34" i="37" s="1"/>
  <c r="AE29" i="37"/>
  <c r="AD15" i="37"/>
  <c r="AD13" i="37"/>
  <c r="AE13" i="37"/>
  <c r="AD14" i="37" l="1"/>
  <c r="AF19" i="37"/>
  <c r="AE19" i="37"/>
  <c r="AD19" i="37" s="1"/>
  <c r="AE14" i="37"/>
  <c r="AD12" i="37"/>
  <c r="AF18" i="37" s="1"/>
  <c r="AE12" i="37"/>
  <c r="AE15" i="37"/>
  <c r="AD30" i="37" l="1"/>
  <c r="AE18" i="37"/>
  <c r="AD18" i="37" s="1"/>
  <c r="AE30" i="37" l="1"/>
  <c r="AD27" i="37"/>
  <c r="AF33" i="37" s="1"/>
  <c r="AE27" i="37"/>
  <c r="AE33" i="37" l="1"/>
  <c r="AD33" i="37" s="1"/>
  <c r="AB38" i="33" l="1"/>
  <c r="AB37" i="33" s="1"/>
</calcChain>
</file>

<file path=xl/sharedStrings.xml><?xml version="1.0" encoding="utf-8"?>
<sst xmlns="http://schemas.openxmlformats.org/spreadsheetml/2006/main" count="922" uniqueCount="328">
  <si>
    <t>3M21</t>
  </si>
  <si>
    <t>6M21</t>
  </si>
  <si>
    <t>9M21</t>
  </si>
  <si>
    <t>3M22</t>
  </si>
  <si>
    <t>6M22</t>
  </si>
  <si>
    <t>9M22</t>
  </si>
  <si>
    <t>3M23</t>
  </si>
  <si>
    <t>6M23</t>
  </si>
  <si>
    <t>9M23</t>
  </si>
  <si>
    <t>3M24</t>
  </si>
  <si>
    <t>6M24</t>
  </si>
  <si>
    <t>9M24</t>
  </si>
  <si>
    <t>3M25</t>
  </si>
  <si>
    <t>ATIVO</t>
  </si>
  <si>
    <t>CIRCULANTE</t>
  </si>
  <si>
    <t>Caixa e equivalentes de caixa</t>
  </si>
  <si>
    <t>Aplicações financeiras de curto prazo</t>
  </si>
  <si>
    <t>Contas a receber</t>
  </si>
  <si>
    <t>Estoques</t>
  </si>
  <si>
    <t xml:space="preserve"> - </t>
  </si>
  <si>
    <t>Outros tributos a recuperar</t>
  </si>
  <si>
    <t>Tributos sobre o lucro</t>
  </si>
  <si>
    <t>Instrumentos financeiros derivativos</t>
  </si>
  <si>
    <t>Despesas antecipadas</t>
  </si>
  <si>
    <t>Outros ativos</t>
  </si>
  <si>
    <t>Contas a receber sobre venda de ativo</t>
  </si>
  <si>
    <t>Mobilização de embarcações</t>
  </si>
  <si>
    <t>NÃO CIRCULANTE</t>
  </si>
  <si>
    <t>Aplicações financeiras restritas</t>
  </si>
  <si>
    <t>Ativo indenizatório</t>
  </si>
  <si>
    <t>Imposto de renda e contribuição social diferidos</t>
  </si>
  <si>
    <t>-</t>
  </si>
  <si>
    <t>Depósitos judiciais</t>
  </si>
  <si>
    <t>Imobilizado</t>
  </si>
  <si>
    <t>Intangível</t>
  </si>
  <si>
    <t>Direito de uso</t>
  </si>
  <si>
    <t>PASSIVO E PATRIMÔNIO LÍQUIDO</t>
  </si>
  <si>
    <t>Fornecedores e outras contas a pagar</t>
  </si>
  <si>
    <t>Empréstimos e financiamentos</t>
  </si>
  <si>
    <t>Salários e encargos trabalhistas</t>
  </si>
  <si>
    <t>Imposto e contribuições a pagar</t>
  </si>
  <si>
    <t>Passivo de arrendamento</t>
  </si>
  <si>
    <t>Contas a pagar a Partes relacionadas</t>
  </si>
  <si>
    <t>Provisão de contingências</t>
  </si>
  <si>
    <t>PATRIMÔNIO LÍQUIDO</t>
  </si>
  <si>
    <t>Capital social</t>
  </si>
  <si>
    <t>Reserva de capital</t>
  </si>
  <si>
    <t>Ajuste de avaliação patrimonial</t>
  </si>
  <si>
    <t>Prejuízos acumulados</t>
  </si>
  <si>
    <t xml:space="preserve">Financeiros - Valores em milhares de Dólares </t>
  </si>
  <si>
    <t>1T21</t>
  </si>
  <si>
    <t>2T21</t>
  </si>
  <si>
    <t>3T21</t>
  </si>
  <si>
    <t>4T21</t>
  </si>
  <si>
    <t>1T22</t>
  </si>
  <si>
    <t>2T22</t>
  </si>
  <si>
    <t>3T22</t>
  </si>
  <si>
    <t>4T22</t>
  </si>
  <si>
    <t>1T23</t>
  </si>
  <si>
    <t>2T23</t>
  </si>
  <si>
    <t>3T23</t>
  </si>
  <si>
    <t>4T23</t>
  </si>
  <si>
    <t>1T24</t>
  </si>
  <si>
    <t>2T24</t>
  </si>
  <si>
    <t>3T24</t>
  </si>
  <si>
    <t>4T24</t>
  </si>
  <si>
    <t>1T25</t>
  </si>
  <si>
    <t>2T25</t>
  </si>
  <si>
    <t>6M25</t>
  </si>
  <si>
    <t>Receita Líquida</t>
  </si>
  <si>
    <t>PSV (%)</t>
  </si>
  <si>
    <t>RSV (%)</t>
  </si>
  <si>
    <t>AHTS (%)</t>
  </si>
  <si>
    <t>OSRV (%)</t>
  </si>
  <si>
    <t>EBITDA</t>
  </si>
  <si>
    <t>EBITDA Ajustado</t>
  </si>
  <si>
    <t>Margem EBITDA Ajustada (%)</t>
  </si>
  <si>
    <t>Lucro/Prejuízo Líquido</t>
  </si>
  <si>
    <t>Dívida Bruta</t>
  </si>
  <si>
    <t>Dívida Líquida</t>
  </si>
  <si>
    <r>
      <t xml:space="preserve">Dívida Líquida / EBITDA </t>
    </r>
    <r>
      <rPr>
        <sz val="8"/>
        <color theme="1"/>
        <rFont val="Segoe UI"/>
        <family val="2"/>
      </rPr>
      <t>LTM</t>
    </r>
  </si>
  <si>
    <r>
      <t xml:space="preserve">Dívida Líquida / EBITDA Ajustado </t>
    </r>
    <r>
      <rPr>
        <sz val="8"/>
        <color theme="1"/>
        <rFont val="Segoe UI"/>
        <family val="2"/>
      </rPr>
      <t>LTM</t>
    </r>
  </si>
  <si>
    <t>Financeiros - Valores em milhares de Reais</t>
  </si>
  <si>
    <t>Backlog</t>
  </si>
  <si>
    <t>Backlog (US$ MM)</t>
  </si>
  <si>
    <t>N/A</t>
  </si>
  <si>
    <t>Operacionais</t>
  </si>
  <si>
    <t>Taxa de ocupação da frota¹</t>
  </si>
  <si>
    <t>Nº de Embarcações</t>
  </si>
  <si>
    <t>¹A taxa de ocupação é calculada considerando os dias em tempo operacional de contrato divido pelo total de dias disponíveis no período, considerando todas as embarcações da frota. Vale ressaltar que a taxa de ocupação não leva em consideração o downtime, contabilizando somente o tempo operacional dos contratos vigentes no período (o tempo de contrato equivale a soma do tempo em uptime e em downtime).</t>
  </si>
  <si>
    <t>1T20</t>
  </si>
  <si>
    <t>2T20</t>
  </si>
  <si>
    <t>3T20</t>
  </si>
  <si>
    <t>4T20</t>
  </si>
  <si>
    <t>Custos dos serviços prestados</t>
  </si>
  <si>
    <t>Lucro bruto</t>
  </si>
  <si>
    <t>Despesas gerais e administrativas</t>
  </si>
  <si>
    <t>Provisão para perda de Valor Recuperável</t>
  </si>
  <si>
    <t>Outras receitas (despesas) operacionais, líquidas</t>
  </si>
  <si>
    <t>Lucro Operacional</t>
  </si>
  <si>
    <t>Receitas Financeiras</t>
  </si>
  <si>
    <t>Despesas Financeiras</t>
  </si>
  <si>
    <t>Resultado com derivativos</t>
  </si>
  <si>
    <t>Variação cambial, líquida</t>
  </si>
  <si>
    <t>Lucro (prejuízo) antes do imposto de renda e da contribuição social</t>
  </si>
  <si>
    <t>Imposto de renda e contribuição social: Correntes</t>
  </si>
  <si>
    <t>Imposto de renda e contribuição social: Diferidos</t>
  </si>
  <si>
    <t>Lucro (prejuízo) líquido do período</t>
  </si>
  <si>
    <t>BP - Valores em milhares de Reais</t>
  </si>
  <si>
    <t>Demonstração do Resultado 
do Exercício</t>
  </si>
  <si>
    <t>DRE - Valores em milhares de Dólares</t>
  </si>
  <si>
    <t>1T17</t>
  </si>
  <si>
    <t>2T17</t>
  </si>
  <si>
    <t>6M17</t>
  </si>
  <si>
    <t>3T17</t>
  </si>
  <si>
    <t>4T17</t>
  </si>
  <si>
    <t>1T18</t>
  </si>
  <si>
    <t>2T18</t>
  </si>
  <si>
    <t>6M18</t>
  </si>
  <si>
    <t>3T18</t>
  </si>
  <si>
    <t>4T18</t>
  </si>
  <si>
    <t>1T19</t>
  </si>
  <si>
    <t>2T19</t>
  </si>
  <si>
    <t>6M19</t>
  </si>
  <si>
    <t>3T19</t>
  </si>
  <si>
    <t>4T19</t>
  </si>
  <si>
    <t>6M20</t>
  </si>
  <si>
    <t>Reconciliação EBITDA - Valores em milhares de Dólares</t>
  </si>
  <si>
    <t>IR &amp; CSLL</t>
  </si>
  <si>
    <t>Resultado financeiro</t>
  </si>
  <si>
    <t>Depreciação e Amortização</t>
  </si>
  <si>
    <t>Ajuste de Redução ao Valor Recuperável de Ativos</t>
  </si>
  <si>
    <t>Itens de Ajuste (*)</t>
  </si>
  <si>
    <t>DRE - Valores em milhares de Reais</t>
  </si>
  <si>
    <t>Reconciliação EBITDA - Valores em milhares de Reais</t>
  </si>
  <si>
    <t>DFC - Valores em milhares de Reais</t>
  </si>
  <si>
    <t>Caixa líquido gerado pelas (aplicado nas) atividades operacionais</t>
  </si>
  <si>
    <t>Caixa líquido gerado pelas (aplicado nas) atividades de investimentos</t>
  </si>
  <si>
    <t>DFC - Valores em milhares de Dólares</t>
  </si>
  <si>
    <t>FLUXOS DE CAIXA DAS ATIVIDADES OPERACIONAIS</t>
  </si>
  <si>
    <t>Lucro líquido do exercício</t>
  </si>
  <si>
    <t>Ajustes do lucro líquido:</t>
  </si>
  <si>
    <t>Depreciação e amortização</t>
  </si>
  <si>
    <t>Realização de mobilização de embarcações</t>
  </si>
  <si>
    <t>Opções de outorga reconhecidas</t>
  </si>
  <si>
    <t>Provisão (reversão) de contingências e ativo indenizatório</t>
  </si>
  <si>
    <t>Provisão (reversão) de provisão para redução ao valor recuperável de ativos</t>
  </si>
  <si>
    <t>Despesa conforme contrato de compra e venda</t>
  </si>
  <si>
    <t>Provisão de direitos sobre valorização de investimentos e opções canceladas</t>
  </si>
  <si>
    <t>Despesa com imposto de renda e contribuição social</t>
  </si>
  <si>
    <t>Resultado com derivativos, liquido</t>
  </si>
  <si>
    <t>Resultado na venda de ativo fixo</t>
  </si>
  <si>
    <t>Atualização de aplicação financeira e aplicação financeira restrita</t>
  </si>
  <si>
    <t>Juros, variações cambiais apropriados e outros</t>
  </si>
  <si>
    <t>Redução (aumento) nos ativos:</t>
  </si>
  <si>
    <t>Liquidação de instrumentos financeiros derivativos (contas a receber)</t>
  </si>
  <si>
    <t xml:space="preserve">Estoques </t>
  </si>
  <si>
    <t>Aumento (redução) nos passivos:</t>
  </si>
  <si>
    <t>Contingência</t>
  </si>
  <si>
    <t>Impostos e contribuições a pagar</t>
  </si>
  <si>
    <t>Obrigações Ambientais</t>
  </si>
  <si>
    <t>Caixa gerado pelas (aplicado nas) atividades operacionais</t>
  </si>
  <si>
    <t>Imposto de renda e contribuição social pagos</t>
  </si>
  <si>
    <t xml:space="preserve">Juros recebidos </t>
  </si>
  <si>
    <t xml:space="preserve">Juros pagos </t>
  </si>
  <si>
    <t>FLUXOS DE CAIXA DAS ATIVIDADES DE INVESTIMENTOS</t>
  </si>
  <si>
    <t>Aquisição de imobilizado e intangível</t>
  </si>
  <si>
    <t>Venda de ativo imobilizado</t>
  </si>
  <si>
    <t>Aplicações financeiras - aplicação</t>
  </si>
  <si>
    <t>Aplicações financeiras - resgate</t>
  </si>
  <si>
    <t>FLUXOS DE CAIXA DAS ATIVIDADES DE FINANCIAMENTOS</t>
  </si>
  <si>
    <t>Captação de empréstimos e financiamentos</t>
  </si>
  <si>
    <t>Amortização de empréstimos e financiamentos - principal</t>
  </si>
  <si>
    <t>Adições por novos contratos</t>
  </si>
  <si>
    <t>Pagamento de arrendamento</t>
  </si>
  <si>
    <t>Custos de transação de financiamento pagos</t>
  </si>
  <si>
    <t>Partes relacionadas - Notas promissórias para controladas</t>
  </si>
  <si>
    <t xml:space="preserve">Liquidação de instrumentos financeiros derivativos </t>
  </si>
  <si>
    <t>Integralização em reserva de capital</t>
  </si>
  <si>
    <t>Integralização de capital</t>
  </si>
  <si>
    <t>Caixa líquido aplicado nas atividades de financiamentos</t>
  </si>
  <si>
    <t>AUMENTO NO CAIXA E EQUIVALENTES DE CAIXA, LÍQUIDO</t>
  </si>
  <si>
    <t>Caixa e equivalentes de caixa no início do exercício</t>
  </si>
  <si>
    <t>Ganhos (perdas) cambiais sobre caixa e equivalentes de caixa</t>
  </si>
  <si>
    <t>Caixa e equivalentes de caixa no final do exercício</t>
  </si>
  <si>
    <t>9M19</t>
  </si>
  <si>
    <t>9M20</t>
  </si>
  <si>
    <t>3M19</t>
  </si>
  <si>
    <t>3M20</t>
  </si>
  <si>
    <t>9M17</t>
  </si>
  <si>
    <t>9M18</t>
  </si>
  <si>
    <t>3M17</t>
  </si>
  <si>
    <t>3M18</t>
  </si>
  <si>
    <t>3T25</t>
  </si>
  <si>
    <t>9M25</t>
  </si>
  <si>
    <t>Debêntures</t>
  </si>
  <si>
    <t>Captação de debêntures</t>
  </si>
  <si>
    <t>BP - Valores em milhares de Dólares</t>
  </si>
  <si>
    <t>Obrigações ambientais</t>
  </si>
  <si>
    <t>Ativo classificado como mantido para venda</t>
  </si>
  <si>
    <t>4T25</t>
  </si>
  <si>
    <t>Depreciation and amortization</t>
  </si>
  <si>
    <t>Fleet mobilization</t>
  </si>
  <si>
    <t>Recognized grant options</t>
  </si>
  <si>
    <t>Contingency Provision</t>
  </si>
  <si>
    <t>Provision (reversal) of provision for impairment</t>
  </si>
  <si>
    <t>Expense as per purchase and sale agreement</t>
  </si>
  <si>
    <t>Provision of rights on the valuation of investments and canceled options</t>
  </si>
  <si>
    <t>Income tax and social contribution expense</t>
  </si>
  <si>
    <t>Result on sale of fixed assets</t>
  </si>
  <si>
    <t>Financial investment update and restricted financial investment</t>
  </si>
  <si>
    <t>Interest, appropriate exchange rate variations and others</t>
  </si>
  <si>
    <t>Decrease (increase) in assets:</t>
  </si>
  <si>
    <t>Trade receivables</t>
  </si>
  <si>
    <t>Settlement of derivative financial instruments (receivable accounts)</t>
  </si>
  <si>
    <t>Inventories</t>
  </si>
  <si>
    <t>Other recoverable taxes</t>
  </si>
  <si>
    <t>Income Taxes</t>
  </si>
  <si>
    <t>Prepaid expenses</t>
  </si>
  <si>
    <t>Judicial deposits</t>
  </si>
  <si>
    <t>Vessels Mobilization</t>
  </si>
  <si>
    <t>Other assets</t>
  </si>
  <si>
    <t>Decrease (increase) in liabilities:</t>
  </si>
  <si>
    <t>Suppliers and other payables</t>
  </si>
  <si>
    <t>Labor and social security obligations</t>
  </si>
  <si>
    <t>Contingency</t>
  </si>
  <si>
    <t>Taxes and social contribution taxes</t>
  </si>
  <si>
    <t>Environmental Obligations</t>
  </si>
  <si>
    <t>Cash provided by operating activities</t>
  </si>
  <si>
    <t>Income tax and social contribution paid</t>
  </si>
  <si>
    <t>Received interest</t>
  </si>
  <si>
    <t>Paid interest</t>
  </si>
  <si>
    <t>Net cash provided by operating activities</t>
  </si>
  <si>
    <t>CASH FLOWS FROM INVESTING ACTIVITIES</t>
  </si>
  <si>
    <t>Acquisition of fixed capital and intangible assets</t>
  </si>
  <si>
    <t>Receivable on assets sale</t>
  </si>
  <si>
    <t>Sale of fixed capital</t>
  </si>
  <si>
    <t>Derivative financial instruments</t>
  </si>
  <si>
    <t>Financial investiments - application</t>
  </si>
  <si>
    <t>Financial investments - redemption</t>
  </si>
  <si>
    <t>Net cash provided (used) by investing activities</t>
  </si>
  <si>
    <t>CASH FLOWS FROM FINANCING ACTIVITIES</t>
  </si>
  <si>
    <t>Loans and financing</t>
  </si>
  <si>
    <t>Amortization of loans and financing - principal</t>
  </si>
  <si>
    <t>Additions by new contracts</t>
  </si>
  <si>
    <t>Lease Payment</t>
  </si>
  <si>
    <t>Financing transaction costs paid</t>
  </si>
  <si>
    <t>Promissory Notes for subsidiaries</t>
  </si>
  <si>
    <t>Settlement of derivative financial instruments</t>
  </si>
  <si>
    <t>Payment in capital reserve</t>
  </si>
  <si>
    <t>Capital Integralized</t>
  </si>
  <si>
    <t>Net cash provided (used) in financing activities</t>
  </si>
  <si>
    <t>Cash and cash equivalents at the beginning of the period</t>
  </si>
  <si>
    <t>Foreign exchange gains (losses) on cash and cash equivalents</t>
  </si>
  <si>
    <t>Cash and cash equivalents at the end of the period</t>
  </si>
  <si>
    <t>STATEMENT OF CASH FLOWS – OPERATING ACTIVITIES</t>
  </si>
  <si>
    <t>Net income for the year</t>
  </si>
  <si>
    <t>Adjustments to net income:</t>
  </si>
  <si>
    <t>Result with derivatives, net</t>
  </si>
  <si>
    <t>Deferred income tax and social contribution</t>
  </si>
  <si>
    <t>Lease liability</t>
  </si>
  <si>
    <t>Debenture issuances</t>
  </si>
  <si>
    <t>INCREASE IN CASH AND CASH EQUIVALENTS, NET</t>
  </si>
  <si>
    <t>Cash Flow Statement – Amounts in USD thousands</t>
  </si>
  <si>
    <t>Cash Flow Statement – Amounts in thousands of Reais</t>
  </si>
  <si>
    <t>Receitas operacionais, líquidas</t>
  </si>
  <si>
    <t>Impairment loss provision</t>
  </si>
  <si>
    <t>Income tax and social contribution: Current</t>
  </si>
  <si>
    <t>Income tax and social contribution: Deferred</t>
  </si>
  <si>
    <t>Income (loss) before income tax and social contribution</t>
  </si>
  <si>
    <t>Operating income</t>
  </si>
  <si>
    <t>EBITDA Reconciliation – Amounts in thousands of Reais</t>
  </si>
  <si>
    <t>Adjustment items (*)</t>
  </si>
  <si>
    <t>Income Statement – Amounts in thousands of Reais</t>
  </si>
  <si>
    <t>Net operating revenue</t>
  </si>
  <si>
    <t>Cost of services</t>
  </si>
  <si>
    <t>Gross Profit</t>
  </si>
  <si>
    <t>General and administrative expenses</t>
  </si>
  <si>
    <t>Other net operating income (expenses)</t>
  </si>
  <si>
    <t>Finance Income</t>
  </si>
  <si>
    <t>Finance Expenses</t>
  </si>
  <si>
    <t>Results on derivatives</t>
  </si>
  <si>
    <t>Net foreign exchange gains (losses)</t>
  </si>
  <si>
    <t>Net Profit (Loss)</t>
  </si>
  <si>
    <t>Income tax and social contribution</t>
  </si>
  <si>
    <t>Financial Results</t>
  </si>
  <si>
    <t>Depreciation and Amortization</t>
  </si>
  <si>
    <t>Impairment</t>
  </si>
  <si>
    <t>Adjusted EBITDA</t>
  </si>
  <si>
    <t>Income Statement – Amounts in USD thousands</t>
  </si>
  <si>
    <t>Cash and cash equivalents</t>
  </si>
  <si>
    <t>Asset classified as held for sale</t>
  </si>
  <si>
    <t>Indemnity assets</t>
  </si>
  <si>
    <t>Intangible</t>
  </si>
  <si>
    <t>Right of use</t>
  </si>
  <si>
    <t>Lease Liability</t>
  </si>
  <si>
    <t>Debentures</t>
  </si>
  <si>
    <t>Provision for contingencies</t>
  </si>
  <si>
    <t>Shareholders’ equity</t>
  </si>
  <si>
    <t>Share capital</t>
  </si>
  <si>
    <t>Profit reserves</t>
  </si>
  <si>
    <t>Equity valuation adjustment</t>
  </si>
  <si>
    <t>ASSETS</t>
  </si>
  <si>
    <t>CURRENT ASSETS</t>
  </si>
  <si>
    <t>NON‑CURRENT ASSETS</t>
  </si>
  <si>
    <t>LIABILITIES AND EQUITY</t>
  </si>
  <si>
    <t>CURRENT LIABILITIES</t>
  </si>
  <si>
    <t>NON-CURRENT LIABILITIES</t>
  </si>
  <si>
    <t>BS – Amounts in thousands of Reais</t>
  </si>
  <si>
    <t>Short-term financial aplications</t>
  </si>
  <si>
    <t>Restricted financial investments</t>
  </si>
  <si>
    <t>Lease Liabilities</t>
  </si>
  <si>
    <t>Related‑Party Payables</t>
  </si>
  <si>
    <t>Dividendos a pagar</t>
  </si>
  <si>
    <t>Dividends payable</t>
  </si>
  <si>
    <t>Reservas de lucros</t>
  </si>
  <si>
    <t>Taxes and contributions payable</t>
  </si>
  <si>
    <t>Capital reserves</t>
  </si>
  <si>
    <t>PP&amp;E</t>
  </si>
  <si>
    <t>Accumulated Profit (Losses)</t>
  </si>
  <si>
    <t>BS – Amounts in USD thousands</t>
  </si>
  <si>
    <t>Downtime Operacional</t>
  </si>
  <si>
    <t>3M26</t>
  </si>
  <si>
    <t>1T26</t>
  </si>
  <si>
    <t>Lucro (Prejuízos) acumulados</t>
  </si>
  <si>
    <t>V</t>
  </si>
  <si>
    <t>2T26</t>
  </si>
  <si>
    <t>6M26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</si>
</sst>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164" formatCode="_(\ #,##0_);_(\ \(#,##0\);_(\ \-_);_(@_)"/>
    <numFmt numFmtId="165" formatCode="0.0%"/>
    <numFmt numFmtId="166" formatCode="0.0"/>
    <numFmt numFmtId="167" formatCode="#,##0,"/>
    <numFmt numFmtId="168" formatCode="#,##0;\(#,##0\);&quot;-&quot;"/>
    <numFmt numFmtId="169" formatCode="#,##0;\(#,##0\)"/>
    <numFmt numFmtId="170" formatCode="#,##0.0;\(#,##0.0\)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B050"/>
      <name val="Calibri"/>
      <family val="2"/>
    </font>
    <font>
      <sz val="10"/>
      <name val="Arial"/>
      <family val="2"/>
    </font>
    <font>
      <sz val="16"/>
      <color theme="1"/>
      <name val="Arial Narrow"/>
      <family val="2"/>
    </font>
    <font>
      <b/>
      <sz val="16"/>
      <color theme="1"/>
      <name val="Arial Narrow"/>
      <family val="2"/>
    </font>
    <font>
      <sz val="16"/>
      <name val="Arial Narrow"/>
      <family val="2"/>
    </font>
    <font>
      <b/>
      <sz val="15"/>
      <color theme="3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5"/>
      <name val="Century Gothic"/>
      <family val="2"/>
    </font>
    <font>
      <b/>
      <sz val="10"/>
      <color theme="3"/>
      <name val="Century Gothic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6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4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56"/>
      <name val="Calibri"/>
      <family val="2"/>
    </font>
    <font>
      <sz val="10"/>
      <color theme="1"/>
      <name val="Century Gothic"/>
      <family val="2"/>
    </font>
    <font>
      <b/>
      <sz val="10"/>
      <color theme="3"/>
      <name val="Segoe UI"/>
      <family val="2"/>
    </font>
    <font>
      <b/>
      <sz val="10"/>
      <color theme="0"/>
      <name val="Segoe UI"/>
      <family val="2"/>
    </font>
    <font>
      <sz val="10"/>
      <color theme="1"/>
      <name val="Segoe UI"/>
      <family val="2"/>
    </font>
    <font>
      <sz val="11"/>
      <color theme="0"/>
      <name val="Calibri"/>
      <family val="2"/>
      <scheme val="minor"/>
    </font>
    <font>
      <b/>
      <sz val="10"/>
      <color theme="1"/>
      <name val="Segoe UI"/>
      <family val="2"/>
    </font>
    <font>
      <b/>
      <sz val="16"/>
      <color theme="5"/>
      <name val="Segoe UI"/>
      <family val="2"/>
    </font>
    <font>
      <sz val="11"/>
      <color theme="1"/>
      <name val="Segoe UI"/>
      <family val="2"/>
    </font>
    <font>
      <i/>
      <sz val="9"/>
      <color theme="1"/>
      <name val="Segoe UI"/>
      <family val="2"/>
    </font>
    <font>
      <b/>
      <sz val="10"/>
      <color theme="1" tint="0.249977111117893"/>
      <name val="Segoe UI"/>
      <family val="2"/>
    </font>
    <font>
      <sz val="8"/>
      <color theme="1"/>
      <name val="Segoe UI"/>
      <family val="2"/>
    </font>
    <font>
      <b/>
      <sz val="10"/>
      <color theme="1"/>
      <name val="Century Gothic"/>
      <family val="2"/>
    </font>
    <font>
      <sz val="11"/>
      <name val="Segoe UI"/>
      <family val="2"/>
    </font>
    <font>
      <b/>
      <sz val="16"/>
      <name val="Segoe UI"/>
      <family val="2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47A04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0B3058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FDEFE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hair">
        <color theme="8"/>
      </bottom>
      <diagonal/>
    </border>
    <border>
      <left/>
      <right/>
      <top style="hair">
        <color theme="8"/>
      </top>
      <bottom/>
      <diagonal/>
    </border>
    <border>
      <left/>
      <right/>
      <top style="hair">
        <color rgb="FFBFBFBF"/>
      </top>
      <bottom/>
      <diagonal/>
    </border>
    <border>
      <left/>
      <right/>
      <top/>
      <bottom style="medium">
        <color rgb="FF162E59"/>
      </bottom>
      <diagonal/>
    </border>
    <border>
      <left/>
      <right/>
      <top style="hair">
        <color theme="8"/>
      </top>
      <bottom style="hair">
        <color theme="8"/>
      </bottom>
      <diagonal/>
    </border>
  </borders>
  <cellStyleXfs count="36">
    <xf numFmtId="0" fontId="0" fillId="0" borderId="0"/>
    <xf numFmtId="9" fontId="1" fillId="0" borderId="0" applyFont="0" applyFill="0" applyBorder="0" applyAlignment="0" applyProtection="0"/>
    <xf numFmtId="15" fontId="2" fillId="0" borderId="0" applyNumberFormat="0" applyFill="0" applyBorder="0" applyAlignment="0" applyProtection="0"/>
    <xf numFmtId="0" fontId="3" fillId="0" borderId="0"/>
    <xf numFmtId="0" fontId="1" fillId="0" borderId="0"/>
    <xf numFmtId="0" fontId="1" fillId="2" borderId="0"/>
    <xf numFmtId="167" fontId="1" fillId="0" borderId="0" applyFont="0" applyFill="0" applyBorder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13" fillId="5" borderId="0" applyNumberFormat="0" applyFont="0" applyBorder="0" applyAlignment="0" applyProtection="0"/>
    <xf numFmtId="0" fontId="13" fillId="8" borderId="0" applyNumberFormat="0" applyFont="0" applyBorder="0" applyAlignment="0" applyProtection="0"/>
    <xf numFmtId="0" fontId="13" fillId="9" borderId="0" applyNumberFormat="0" applyFont="0" applyBorder="0" applyAlignment="0" applyProtection="0"/>
    <xf numFmtId="0" fontId="15" fillId="5" borderId="6" applyNumberFormat="0" applyAlignment="0" applyProtection="0"/>
    <xf numFmtId="0" fontId="9" fillId="2" borderId="7" applyNumberFormat="0" applyFill="0" applyAlignment="0" applyProtection="0"/>
    <xf numFmtId="0" fontId="1" fillId="2" borderId="0"/>
    <xf numFmtId="0" fontId="8" fillId="4" borderId="3" applyNumberFormat="0" applyAlignment="0" applyProtection="0"/>
    <xf numFmtId="168" fontId="1" fillId="0" borderId="0" applyFont="0" applyFill="0" applyBorder="0" applyAlignment="0" applyProtection="0">
      <alignment horizontal="right"/>
    </xf>
    <xf numFmtId="0" fontId="16" fillId="6" borderId="5" applyNumberForma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" fillId="2" borderId="8" applyNumberFormat="0" applyFont="0" applyFill="0" applyAlignment="0" applyProtection="0">
      <alignment horizontal="left" vertical="center"/>
    </xf>
    <xf numFmtId="165" fontId="12" fillId="2" borderId="0" applyFill="0" applyProtection="0">
      <alignment vertical="center"/>
    </xf>
    <xf numFmtId="0" fontId="1" fillId="0" borderId="0"/>
    <xf numFmtId="0" fontId="1" fillId="2" borderId="9" applyNumberFormat="0" applyFont="0" applyFill="0" applyAlignment="0" applyProtection="0"/>
    <xf numFmtId="0" fontId="17" fillId="0" borderId="10" applyNumberFormat="0" applyFont="0" applyFill="0" applyAlignment="0" applyProtection="0"/>
    <xf numFmtId="0" fontId="18" fillId="0" borderId="11" applyNumberFormat="0" applyProtection="0">
      <alignment horizontal="right" vertical="center"/>
    </xf>
    <xf numFmtId="0" fontId="9" fillId="10" borderId="12" applyNumberFormat="0" applyProtection="0">
      <alignment vertical="center"/>
    </xf>
    <xf numFmtId="0" fontId="1" fillId="2" borderId="0"/>
    <xf numFmtId="167" fontId="17" fillId="0" borderId="0" applyFont="0" applyFill="0" applyBorder="0" applyAlignment="0" applyProtection="0"/>
    <xf numFmtId="0" fontId="13" fillId="8" borderId="0" applyNumberFormat="0" applyBorder="0" applyAlignment="0" applyProtection="0"/>
    <xf numFmtId="0" fontId="1" fillId="2" borderId="8" applyNumberFormat="0" applyFill="0" applyAlignment="0" applyProtection="0">
      <alignment horizontal="left" vertical="center"/>
    </xf>
    <xf numFmtId="0" fontId="7" fillId="0" borderId="2" applyNumberFormat="0" applyFill="0" applyAlignment="0" applyProtection="0"/>
    <xf numFmtId="0" fontId="8" fillId="4" borderId="3" applyNumberFormat="0" applyAlignment="0" applyProtection="0"/>
    <xf numFmtId="168" fontId="1" fillId="2" borderId="0" applyFont="0" applyFill="0" applyBorder="0" applyAlignment="0" applyProtection="0"/>
    <xf numFmtId="0" fontId="8" fillId="4" borderId="3" applyNumberFormat="0" applyAlignment="0" applyProtection="0"/>
    <xf numFmtId="0" fontId="7" fillId="0" borderId="2" applyNumberFormat="0" applyFill="0" applyAlignment="0" applyProtection="0"/>
    <xf numFmtId="0" fontId="8" fillId="4" borderId="3" applyNumberFormat="0" applyAlignment="0" applyProtection="0"/>
  </cellStyleXfs>
  <cellXfs count="81">
    <xf numFmtId="0" fontId="0" fillId="0" borderId="0" xfId="0"/>
    <xf numFmtId="0" fontId="4" fillId="0" borderId="0" xfId="0" applyFont="1"/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164" fontId="4" fillId="2" borderId="0" xfId="0" applyNumberFormat="1" applyFont="1" applyFill="1" applyAlignment="1">
      <alignment horizontal="center"/>
    </xf>
    <xf numFmtId="164" fontId="6" fillId="0" borderId="0" xfId="2" applyNumberFormat="1" applyFont="1" applyFill="1" applyAlignment="1">
      <alignment horizontal="center"/>
    </xf>
    <xf numFmtId="164" fontId="4" fillId="0" borderId="0" xfId="0" applyNumberFormat="1" applyFont="1" applyAlignment="1">
      <alignment horizontal="center"/>
    </xf>
    <xf numFmtId="0" fontId="10" fillId="0" borderId="0" xfId="4" applyFont="1" applyAlignment="1">
      <alignment vertical="center" wrapText="1"/>
    </xf>
    <xf numFmtId="0" fontId="11" fillId="0" borderId="1" xfId="0" applyFont="1" applyBorder="1"/>
    <xf numFmtId="0" fontId="11" fillId="11" borderId="0" xfId="0" applyFont="1" applyFill="1" applyAlignment="1">
      <alignment horizontal="center"/>
    </xf>
    <xf numFmtId="0" fontId="19" fillId="0" borderId="0" xfId="0" applyFont="1"/>
    <xf numFmtId="0" fontId="20" fillId="11" borderId="0" xfId="0" applyFont="1" applyFill="1" applyAlignment="1">
      <alignment horizontal="center"/>
    </xf>
    <xf numFmtId="0" fontId="21" fillId="12" borderId="0" xfId="0" applyFont="1" applyFill="1" applyAlignment="1">
      <alignment horizontal="center"/>
    </xf>
    <xf numFmtId="0" fontId="22" fillId="0" borderId="0" xfId="0" applyFont="1"/>
    <xf numFmtId="0" fontId="22" fillId="5" borderId="0" xfId="0" applyFont="1" applyFill="1"/>
    <xf numFmtId="0" fontId="20" fillId="0" borderId="1" xfId="0" applyFont="1" applyBorder="1"/>
    <xf numFmtId="169" fontId="20" fillId="5" borderId="1" xfId="0" applyNumberFormat="1" applyFont="1" applyFill="1" applyBorder="1"/>
    <xf numFmtId="169" fontId="20" fillId="0" borderId="1" xfId="0" applyNumberFormat="1" applyFont="1" applyBorder="1"/>
    <xf numFmtId="0" fontId="22" fillId="0" borderId="4" xfId="0" applyFont="1" applyBorder="1"/>
    <xf numFmtId="169" fontId="22" fillId="5" borderId="4" xfId="0" applyNumberFormat="1" applyFont="1" applyFill="1" applyBorder="1"/>
    <xf numFmtId="169" fontId="22" fillId="0" borderId="4" xfId="0" applyNumberFormat="1" applyFont="1" applyBorder="1"/>
    <xf numFmtId="0" fontId="20" fillId="0" borderId="0" xfId="0" applyFont="1"/>
    <xf numFmtId="169" fontId="20" fillId="5" borderId="0" xfId="0" applyNumberFormat="1" applyFont="1" applyFill="1"/>
    <xf numFmtId="169" fontId="20" fillId="0" borderId="0" xfId="0" applyNumberFormat="1" applyFont="1"/>
    <xf numFmtId="169" fontId="22" fillId="5" borderId="0" xfId="0" applyNumberFormat="1" applyFont="1" applyFill="1"/>
    <xf numFmtId="169" fontId="22" fillId="0" borderId="0" xfId="0" applyNumberFormat="1" applyFont="1"/>
    <xf numFmtId="0" fontId="22" fillId="0" borderId="1" xfId="0" applyFont="1" applyBorder="1"/>
    <xf numFmtId="169" fontId="22" fillId="5" borderId="1" xfId="0" applyNumberFormat="1" applyFont="1" applyFill="1" applyBorder="1"/>
    <xf numFmtId="169" fontId="22" fillId="0" borderId="1" xfId="0" applyNumberFormat="1" applyFont="1" applyBorder="1"/>
    <xf numFmtId="0" fontId="22" fillId="2" borderId="0" xfId="0" applyFont="1" applyFill="1" applyAlignment="1">
      <alignment horizontal="center"/>
    </xf>
    <xf numFmtId="0" fontId="24" fillId="0" borderId="1" xfId="0" applyFont="1" applyBorder="1"/>
    <xf numFmtId="0" fontId="22" fillId="0" borderId="0" xfId="0" applyFont="1" applyAlignment="1">
      <alignment horizontal="center"/>
    </xf>
    <xf numFmtId="3" fontId="22" fillId="2" borderId="0" xfId="0" applyNumberFormat="1" applyFont="1" applyFill="1" applyAlignment="1">
      <alignment horizontal="center"/>
    </xf>
    <xf numFmtId="3" fontId="22" fillId="0" borderId="0" xfId="0" applyNumberFormat="1" applyFont="1" applyAlignment="1">
      <alignment horizontal="center"/>
    </xf>
    <xf numFmtId="166" fontId="22" fillId="0" borderId="0" xfId="0" applyNumberFormat="1" applyFont="1" applyAlignment="1">
      <alignment horizontal="center"/>
    </xf>
    <xf numFmtId="165" fontId="22" fillId="0" borderId="0" xfId="0" applyNumberFormat="1" applyFont="1"/>
    <xf numFmtId="0" fontId="21" fillId="13" borderId="0" xfId="0" applyFont="1" applyFill="1" applyAlignment="1">
      <alignment horizontal="left"/>
    </xf>
    <xf numFmtId="0" fontId="21" fillId="3" borderId="0" xfId="0" applyFont="1" applyFill="1" applyAlignment="1">
      <alignment horizontal="left"/>
    </xf>
    <xf numFmtId="0" fontId="23" fillId="0" borderId="0" xfId="0" applyFont="1"/>
    <xf numFmtId="0" fontId="21" fillId="14" borderId="1" xfId="0" applyFont="1" applyFill="1" applyBorder="1"/>
    <xf numFmtId="0" fontId="21" fillId="15" borderId="1" xfId="0" applyFont="1" applyFill="1" applyBorder="1" applyAlignment="1">
      <alignment horizontal="center"/>
    </xf>
    <xf numFmtId="0" fontId="21" fillId="15" borderId="0" xfId="0" applyFont="1" applyFill="1" applyAlignment="1">
      <alignment horizontal="center"/>
    </xf>
    <xf numFmtId="0" fontId="26" fillId="0" borderId="0" xfId="0" applyFont="1"/>
    <xf numFmtId="0" fontId="25" fillId="0" borderId="0" xfId="4" applyFont="1" applyAlignment="1">
      <alignment vertical="center" wrapText="1"/>
    </xf>
    <xf numFmtId="0" fontId="27" fillId="0" borderId="0" xfId="0" applyFont="1" applyAlignment="1">
      <alignment horizontal="left" indent="2"/>
    </xf>
    <xf numFmtId="169" fontId="11" fillId="0" borderId="1" xfId="0" applyNumberFormat="1" applyFont="1" applyBorder="1"/>
    <xf numFmtId="169" fontId="22" fillId="0" borderId="0" xfId="0" applyNumberFormat="1" applyFont="1" applyAlignment="1">
      <alignment horizontal="right"/>
    </xf>
    <xf numFmtId="9" fontId="22" fillId="0" borderId="0" xfId="1" applyFont="1" applyAlignment="1">
      <alignment horizontal="right"/>
    </xf>
    <xf numFmtId="169" fontId="22" fillId="5" borderId="0" xfId="0" applyNumberFormat="1" applyFont="1" applyFill="1" applyAlignment="1">
      <alignment horizontal="right"/>
    </xf>
    <xf numFmtId="9" fontId="22" fillId="5" borderId="0" xfId="1" applyFont="1" applyFill="1" applyAlignment="1">
      <alignment horizontal="right"/>
    </xf>
    <xf numFmtId="3" fontId="22" fillId="5" borderId="0" xfId="0" applyNumberFormat="1" applyFont="1" applyFill="1" applyAlignment="1">
      <alignment horizontal="right"/>
    </xf>
    <xf numFmtId="3" fontId="22" fillId="2" borderId="0" xfId="0" applyNumberFormat="1" applyFont="1" applyFill="1" applyAlignment="1">
      <alignment horizontal="right"/>
    </xf>
    <xf numFmtId="3" fontId="22" fillId="0" borderId="0" xfId="0" applyNumberFormat="1" applyFont="1" applyAlignment="1">
      <alignment horizontal="right"/>
    </xf>
    <xf numFmtId="170" fontId="22" fillId="5" borderId="0" xfId="0" applyNumberFormat="1" applyFont="1" applyFill="1" applyAlignment="1">
      <alignment horizontal="right"/>
    </xf>
    <xf numFmtId="170" fontId="22" fillId="0" borderId="0" xfId="0" applyNumberFormat="1" applyFont="1" applyAlignment="1">
      <alignment horizontal="right"/>
    </xf>
    <xf numFmtId="170" fontId="22" fillId="2" borderId="0" xfId="0" applyNumberFormat="1" applyFont="1" applyFill="1" applyAlignment="1">
      <alignment horizontal="right"/>
    </xf>
    <xf numFmtId="9" fontId="22" fillId="2" borderId="0" xfId="0" applyNumberFormat="1" applyFont="1" applyFill="1" applyAlignment="1">
      <alignment horizontal="right"/>
    </xf>
    <xf numFmtId="9" fontId="22" fillId="0" borderId="0" xfId="0" applyNumberFormat="1" applyFont="1" applyAlignment="1">
      <alignment horizontal="right"/>
    </xf>
    <xf numFmtId="165" fontId="22" fillId="2" borderId="0" xfId="0" applyNumberFormat="1" applyFont="1" applyFill="1" applyAlignment="1">
      <alignment horizontal="right"/>
    </xf>
    <xf numFmtId="165" fontId="22" fillId="0" borderId="0" xfId="0" applyNumberFormat="1" applyFont="1" applyAlignment="1">
      <alignment horizontal="right"/>
    </xf>
    <xf numFmtId="0" fontId="22" fillId="0" borderId="0" xfId="0" applyFont="1" applyAlignment="1">
      <alignment horizontal="right"/>
    </xf>
    <xf numFmtId="0" fontId="22" fillId="2" borderId="0" xfId="0" applyFont="1" applyFill="1" applyAlignment="1">
      <alignment horizontal="right"/>
    </xf>
    <xf numFmtId="0" fontId="28" fillId="16" borderId="0" xfId="0" applyFont="1" applyFill="1" applyAlignment="1">
      <alignment horizontal="center"/>
    </xf>
    <xf numFmtId="3" fontId="26" fillId="0" borderId="0" xfId="0" applyNumberFormat="1" applyFont="1"/>
    <xf numFmtId="169" fontId="26" fillId="0" borderId="0" xfId="0" applyNumberFormat="1" applyFont="1"/>
    <xf numFmtId="0" fontId="9" fillId="0" borderId="0" xfId="0" applyFont="1"/>
    <xf numFmtId="0" fontId="0" fillId="0" borderId="0" xfId="0" applyAlignment="1">
      <alignment horizontal="left" indent="1"/>
    </xf>
    <xf numFmtId="0" fontId="9" fillId="5" borderId="0" xfId="0" applyFont="1" applyFill="1"/>
    <xf numFmtId="169" fontId="24" fillId="5" borderId="0" xfId="0" applyNumberFormat="1" applyFont="1" applyFill="1"/>
    <xf numFmtId="169" fontId="24" fillId="0" borderId="0" xfId="0" applyNumberFormat="1" applyFont="1"/>
    <xf numFmtId="0" fontId="30" fillId="0" borderId="0" xfId="0" applyFont="1"/>
    <xf numFmtId="0" fontId="31" fillId="0" borderId="0" xfId="0" applyFont="1"/>
    <xf numFmtId="169" fontId="0" fillId="0" borderId="0" xfId="0" applyNumberFormat="1"/>
    <xf numFmtId="0" fontId="32" fillId="0" borderId="0" xfId="4" applyFont="1" applyAlignment="1">
      <alignment vertical="center" wrapText="1"/>
    </xf>
    <xf numFmtId="0" fontId="0" fillId="0" borderId="0" xfId="0" applyAlignment="1">
      <alignment vertical="center" wrapText="1"/>
    </xf>
    <xf numFmtId="10" fontId="0" fillId="0" borderId="0" xfId="0" applyNumberFormat="1" applyAlignment="1">
      <alignment vertical="center" wrapText="1"/>
    </xf>
    <xf numFmtId="0" fontId="9" fillId="0" borderId="0" xfId="0" applyFont="1" applyAlignment="1">
      <alignment vertical="center" wrapText="1"/>
    </xf>
    <xf numFmtId="170" fontId="22" fillId="0" borderId="0" xfId="0" applyNumberFormat="1" applyFont="1"/>
    <xf numFmtId="0" fontId="25" fillId="0" borderId="0" xfId="4" applyFont="1" applyAlignment="1">
      <alignment horizontal="center" vertical="center" wrapText="1"/>
    </xf>
    <xf numFmtId="0" fontId="10" fillId="0" borderId="0" xfId="4" applyFont="1" applyAlignment="1">
      <alignment horizontal="center" vertical="center" wrapText="1"/>
    </xf>
  </cellXfs>
  <cellStyles count="36">
    <cellStyle name="Borda inferior" xfId="19" xr:uid="{EC1313EA-BD82-4250-922E-B300FC80F334}"/>
    <cellStyle name="Borda inferior 2" xfId="29" xr:uid="{62594BDF-7405-482F-A464-A08E9E39A516}"/>
    <cellStyle name="Bordas divisórias" xfId="22" xr:uid="{02CEA73B-D4D0-433B-A80B-6D0C4C4838A1}"/>
    <cellStyle name="Bordas divisórias 2" xfId="23" xr:uid="{B3A65154-EB06-46A3-B996-8D21CA8A23E4}"/>
    <cellStyle name="Cabeçalho 1" xfId="7" hidden="1" xr:uid="{27036C1A-F888-4C9C-BCA7-38AEA97AB1A0}"/>
    <cellStyle name="Cabeçalho 1" xfId="30" hidden="1" xr:uid="{6213F583-4A6D-4439-A76A-625DAE896B36}"/>
    <cellStyle name="Cabeçalho 1" xfId="8" hidden="1" xr:uid="{223EC77C-9728-44CD-9619-D4AA35546DD0}"/>
    <cellStyle name="Cabeçalho 1" xfId="34" hidden="1" xr:uid="{4CEE3C8E-2D8E-4E33-8F88-2C31B28FDDAC}"/>
    <cellStyle name="Cabeçalho 1 2" xfId="24" xr:uid="{732F347F-F93E-465F-9485-977CE0600863}"/>
    <cellStyle name="Diferença 1" xfId="9" xr:uid="{812DA823-B87F-4DA9-A429-55E805653B3C}"/>
    <cellStyle name="Diferença 2" xfId="10" xr:uid="{D901C9A0-6DE2-4CD4-8813-5AACB43590D7}"/>
    <cellStyle name="Diferença 2 2" xfId="28" xr:uid="{0F315DA7-34CA-482B-B030-D7CDF2556102}"/>
    <cellStyle name="Diferença 3" xfId="11" xr:uid="{9DA7DD22-ECDC-4449-BA9C-D66F7334032D}"/>
    <cellStyle name="Entradas" xfId="25" xr:uid="{B74519D3-DE0C-4079-AF70-A56AF3F77188}"/>
    <cellStyle name="Incorreto" xfId="18" xr:uid="{979688E3-D37F-44AF-803A-E5850EF0AE9F}"/>
    <cellStyle name="Inputs" xfId="12" xr:uid="{39EC700A-367A-42E3-B15D-BF82446CFA0B}"/>
    <cellStyle name="Normal" xfId="0" builtinId="0"/>
    <cellStyle name="Normal 2" xfId="3" xr:uid="{D3A5CE5A-EC92-412F-92C7-878732DE8727}"/>
    <cellStyle name="Normal 2 2" xfId="21" xr:uid="{9924A9C1-7303-4500-B60A-52BBBECCFB94}"/>
    <cellStyle name="Normal 3" xfId="26" xr:uid="{FC21629B-9D07-4675-8BDE-151EDB3C55C1}"/>
    <cellStyle name="Normal 4" xfId="5" xr:uid="{10730BF7-8070-40F3-9AFE-0EA894D0CAEE}"/>
    <cellStyle name="Normal 5" xfId="4" xr:uid="{50F2D30D-198B-4233-8FDC-3E61755D2187}"/>
    <cellStyle name="Normal 6" xfId="14" xr:uid="{45E975C0-5076-455C-97F2-ED16B12C0832}"/>
    <cellStyle name="Número [kton]" xfId="6" xr:uid="{1BA5467E-60C8-4EFA-9988-0E1401536446}"/>
    <cellStyle name="Número [kton] 2" xfId="27" xr:uid="{A05B2CEE-F8FA-43B6-9033-9A05BB1E25D0}"/>
    <cellStyle name="Número Contábil" xfId="16" xr:uid="{28422B05-584F-43BA-B680-27CC025BADAC}"/>
    <cellStyle name="Output" xfId="31" hidden="1" xr:uid="{E9BBE155-1D50-46EF-B96E-183B17DF5054}"/>
    <cellStyle name="Output" xfId="15" hidden="1" xr:uid="{4E7CF320-1CA7-4E2B-BA51-A0C490A2916F}"/>
    <cellStyle name="Output" xfId="35" hidden="1" xr:uid="{4F0171D3-2458-407A-8D59-59814965913D}"/>
    <cellStyle name="Output" xfId="33" hidden="1" xr:uid="{F8284C2C-ED89-4A22-BF35-8B2B6CBEC2E7}"/>
    <cellStyle name="Padrão ITR" xfId="32" xr:uid="{3B2E00F6-7321-40A1-9DB9-E41C92E6EF3B}"/>
    <cellStyle name="Porcentagem" xfId="1" builtinId="5"/>
    <cellStyle name="Premissa" xfId="17" xr:uid="{1B7FC404-5174-4845-9700-634390E82A87}"/>
    <cellStyle name="Reference" xfId="2" xr:uid="{E92B4EEB-77BF-49F1-A94D-1DBB69A06F33}"/>
    <cellStyle name="Sub" xfId="20" xr:uid="{22D92E73-2D23-4CD9-9EC5-BFF82BBB4864}"/>
    <cellStyle name="Total Máscara" xfId="13" xr:uid="{AD4BEF5F-866A-4581-BD38-1BA00DE4A853}"/>
  </cellStyles>
  <dxfs count="3">
    <dxf>
      <fill>
        <patternFill patternType="none">
          <bgColor auto="1"/>
        </patternFill>
      </fill>
      <border diagonalUp="1" diagonalDown="0">
        <left/>
        <right/>
        <top style="hair">
          <color theme="8"/>
        </top>
        <bottom style="hair">
          <color theme="8"/>
        </bottom>
        <diagonal style="hair">
          <color theme="8"/>
        </diagonal>
        <vertical/>
        <horizontal style="hair">
          <color theme="8"/>
        </horizontal>
      </border>
    </dxf>
    <dxf>
      <font>
        <b/>
        <i val="0"/>
        <color theme="4"/>
      </font>
      <fill>
        <patternFill patternType="none">
          <bgColor auto="1"/>
        </patternFill>
      </fill>
      <border diagonalUp="0" diagonalDown="0">
        <left/>
        <right/>
        <top/>
        <bottom style="medium">
          <color theme="4"/>
        </bottom>
        <vertical/>
        <horizontal/>
      </border>
    </dxf>
    <dxf>
      <font>
        <b/>
        <i val="0"/>
        <color theme="4"/>
      </font>
      <fill>
        <patternFill patternType="none">
          <fgColor indexed="64"/>
          <bgColor auto="1"/>
        </patternFill>
      </fill>
      <border diagonalUp="0" diagonalDown="0">
        <left/>
        <right/>
        <top/>
        <bottom style="medium">
          <color theme="4"/>
        </bottom>
        <vertical/>
        <horizontal/>
      </border>
    </dxf>
  </dxfs>
  <tableStyles count="2" defaultTableStyle="TableStyleMedium2" defaultPivotStyle="PivotStyleLight16">
    <tableStyle name="Estilo de Tabela 1" pivot="0" count="1" xr9:uid="{E85E93D1-322C-429E-8FA6-3A5BD49CE626}">
      <tableStyleElement type="headerRow" dxfId="2"/>
    </tableStyle>
    <tableStyle name="Padrão Tabela de Dados" pivot="0" count="2" xr9:uid="{0221422D-6CAF-47A9-A1F4-BA6727EB07A3}">
      <tableStyleElement type="headerRow" dxfId="1"/>
      <tableStyleElement type="secondRowStripe" dxfId="0"/>
    </tableStyle>
  </tableStyles>
  <colors>
    <mruColors>
      <color rgb="FF0B3058"/>
      <color rgb="FFF47A04"/>
      <color rgb="FFFDEFE7"/>
      <color rgb="FFFEFAF8"/>
      <color rgb="FF0B56A6"/>
      <color rgb="FF0B56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DFC - US$'!A1"/><Relationship Id="rId3" Type="http://schemas.openxmlformats.org/officeDocument/2006/relationships/hyperlink" Target="#'DRE - R$'!A1"/><Relationship Id="rId7" Type="http://schemas.openxmlformats.org/officeDocument/2006/relationships/hyperlink" Target="#Highlights!A1"/><Relationship Id="rId2" Type="http://schemas.openxmlformats.org/officeDocument/2006/relationships/hyperlink" Target="#'DRE - US$'!A1"/><Relationship Id="rId1" Type="http://schemas.openxmlformats.org/officeDocument/2006/relationships/image" Target="../media/image1.jpeg"/><Relationship Id="rId6" Type="http://schemas.openxmlformats.org/officeDocument/2006/relationships/hyperlink" Target="#'DFC - R$'!A1"/><Relationship Id="rId5" Type="http://schemas.openxmlformats.org/officeDocument/2006/relationships/hyperlink" Target="#'BP - R$'!A1"/><Relationship Id="rId4" Type="http://schemas.openxmlformats.org/officeDocument/2006/relationships/hyperlink" Target="#'BP - US$ 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Capa (nova)'!A1"/><Relationship Id="rId1" Type="http://schemas.openxmlformats.org/officeDocument/2006/relationships/image" Target="../media/image2.jpe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sv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Capa (nova)'!A1"/><Relationship Id="rId7" Type="http://schemas.openxmlformats.org/officeDocument/2006/relationships/image" Target="../media/image6.png"/><Relationship Id="rId2" Type="http://schemas.openxmlformats.org/officeDocument/2006/relationships/image" Target="../media/image2.jpeg"/><Relationship Id="rId1" Type="http://schemas.openxmlformats.org/officeDocument/2006/relationships/hyperlink" Target="#In&#237;cio!A1"/><Relationship Id="rId6" Type="http://schemas.openxmlformats.org/officeDocument/2006/relationships/image" Target="../media/image5.jpeg"/><Relationship Id="rId5" Type="http://schemas.openxmlformats.org/officeDocument/2006/relationships/image" Target="../media/image4.svg"/><Relationship Id="rId4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'Capa (nova)'!A1"/><Relationship Id="rId7" Type="http://schemas.openxmlformats.org/officeDocument/2006/relationships/image" Target="../media/image6.png"/><Relationship Id="rId2" Type="http://schemas.openxmlformats.org/officeDocument/2006/relationships/image" Target="../media/image2.jpeg"/><Relationship Id="rId1" Type="http://schemas.openxmlformats.org/officeDocument/2006/relationships/hyperlink" Target="#In&#237;cio!A1"/><Relationship Id="rId6" Type="http://schemas.openxmlformats.org/officeDocument/2006/relationships/image" Target="../media/image5.jpeg"/><Relationship Id="rId5" Type="http://schemas.openxmlformats.org/officeDocument/2006/relationships/image" Target="../media/image4.svg"/><Relationship Id="rId4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Capa (nova)'!A1"/><Relationship Id="rId1" Type="http://schemas.openxmlformats.org/officeDocument/2006/relationships/image" Target="../media/image2.jpe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sv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'Capa (nova)'!A1"/><Relationship Id="rId7" Type="http://schemas.openxmlformats.org/officeDocument/2006/relationships/image" Target="../media/image6.png"/><Relationship Id="rId2" Type="http://schemas.openxmlformats.org/officeDocument/2006/relationships/image" Target="../media/image2.jpeg"/><Relationship Id="rId1" Type="http://schemas.openxmlformats.org/officeDocument/2006/relationships/hyperlink" Target="#In&#237;cio!A1"/><Relationship Id="rId6" Type="http://schemas.openxmlformats.org/officeDocument/2006/relationships/image" Target="../media/image5.jpeg"/><Relationship Id="rId5" Type="http://schemas.openxmlformats.org/officeDocument/2006/relationships/image" Target="../media/image4.svg"/><Relationship Id="rId4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Capa (nova)'!A1"/><Relationship Id="rId1" Type="http://schemas.openxmlformats.org/officeDocument/2006/relationships/image" Target="../media/image2.jpe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sv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Capa (nova)'!A1"/><Relationship Id="rId1" Type="http://schemas.openxmlformats.org/officeDocument/2006/relationships/image" Target="../media/image2.jpe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16</xdr:col>
      <xdr:colOff>0</xdr:colOff>
      <xdr:row>31</xdr:row>
      <xdr:rowOff>0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0" y="0"/>
          <a:ext cx="9515078" cy="5705078"/>
          <a:chOff x="0" y="0"/>
          <a:chExt cx="9861549" cy="5905316"/>
        </a:xfrm>
      </xdr:grpSpPr>
      <xdr:grpSp>
        <xdr:nvGrpSpPr>
          <xdr:cNvPr id="3" name="Agrupar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GrpSpPr/>
        </xdr:nvGrpSpPr>
        <xdr:grpSpPr>
          <a:xfrm>
            <a:off x="0" y="0"/>
            <a:ext cx="9861549" cy="5905316"/>
            <a:chOff x="0" y="0"/>
            <a:chExt cx="9861549" cy="5905316"/>
          </a:xfrm>
        </xdr:grpSpPr>
        <xdr:pic>
          <xdr:nvPicPr>
            <xdr:cNvPr id="7" name="Imagem 6">
              <a:extLst>
                <a:ext uri="{FF2B5EF4-FFF2-40B4-BE49-F238E27FC236}">
                  <a16:creationId xmlns:a16="http://schemas.microsoft.com/office/drawing/2014/main" id="{00000000-0008-0000-0100-000007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7456" r="3507" b="6334"/>
            <a:stretch>
              <a:fillRect/>
            </a:stretch>
          </xdr:blipFill>
          <xdr:spPr>
            <a:xfrm>
              <a:off x="0" y="0"/>
              <a:ext cx="9861549" cy="5905316"/>
            </a:xfrm>
            <a:prstGeom prst="rect">
              <a:avLst/>
            </a:prstGeom>
          </xdr:spPr>
        </xdr:pic>
        <xdr:grpSp>
          <xdr:nvGrpSpPr>
            <xdr:cNvPr id="8" name="Agrupar 7">
              <a:extLst>
                <a:ext uri="{FF2B5EF4-FFF2-40B4-BE49-F238E27FC236}">
                  <a16:creationId xmlns:a16="http://schemas.microsoft.com/office/drawing/2014/main" id="{00000000-0008-0000-0100-000008000000}"/>
                </a:ext>
              </a:extLst>
            </xdr:cNvPr>
            <xdr:cNvGrpSpPr/>
          </xdr:nvGrpSpPr>
          <xdr:grpSpPr>
            <a:xfrm>
              <a:off x="6898452" y="394339"/>
              <a:ext cx="2734498" cy="1432563"/>
              <a:chOff x="354156" y="307385"/>
              <a:chExt cx="892237" cy="401830"/>
            </a:xfrm>
          </xdr:grpSpPr>
          <xdr:sp macro="" textlink="">
            <xdr:nvSpPr>
              <xdr:cNvPr id="9" name="Forma Livre: Forma 8">
                <a:extLst>
                  <a:ext uri="{FF2B5EF4-FFF2-40B4-BE49-F238E27FC236}">
                    <a16:creationId xmlns:a16="http://schemas.microsoft.com/office/drawing/2014/main" id="{00000000-0008-0000-0100-000009000000}"/>
                  </a:ext>
                </a:extLst>
              </xdr:cNvPr>
              <xdr:cNvSpPr/>
            </xdr:nvSpPr>
            <xdr:spPr>
              <a:xfrm>
                <a:off x="354156" y="662115"/>
                <a:ext cx="888861" cy="47100"/>
              </a:xfrm>
              <a:custGeom>
                <a:avLst/>
                <a:gdLst>
                  <a:gd name="connsiteX0" fmla="*/ 0 w 888861"/>
                  <a:gd name="connsiteY0" fmla="*/ 0 h 47100"/>
                  <a:gd name="connsiteX1" fmla="*/ 888862 w 888861"/>
                  <a:gd name="connsiteY1" fmla="*/ 0 h 47100"/>
                  <a:gd name="connsiteX2" fmla="*/ 888862 w 888861"/>
                  <a:gd name="connsiteY2" fmla="*/ 47101 h 47100"/>
                  <a:gd name="connsiteX3" fmla="*/ 0 w 888861"/>
                  <a:gd name="connsiteY3" fmla="*/ 47101 h 4710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</a:cxnLst>
                <a:rect l="l" t="t" r="r" b="b"/>
                <a:pathLst>
                  <a:path w="888861" h="47100">
                    <a:moveTo>
                      <a:pt x="0" y="0"/>
                    </a:moveTo>
                    <a:lnTo>
                      <a:pt x="888862" y="0"/>
                    </a:lnTo>
                    <a:lnTo>
                      <a:pt x="888862" y="47101"/>
                    </a:lnTo>
                    <a:lnTo>
                      <a:pt x="0" y="47101"/>
                    </a:lnTo>
                    <a:close/>
                  </a:path>
                </a:pathLst>
              </a:custGeom>
              <a:solidFill>
                <a:schemeClr val="accent2"/>
              </a:solidFill>
              <a:ln w="5304" cap="flat">
                <a:noFill/>
                <a:prstDash val="solid"/>
                <a:miter/>
              </a:ln>
            </xdr:spPr>
            <xdr:txBody>
              <a:bodyPr wrap="square" rtlCol="0" anchor="ctr"/>
              <a:lstStyle>
                <a:defPPr>
                  <a:defRPr lang="pt-BR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pt-BR"/>
              </a:p>
            </xdr:txBody>
          </xdr:sp>
          <xdr:sp macro="" textlink="">
            <xdr:nvSpPr>
              <xdr:cNvPr id="10" name="Forma Livre: Forma 9">
                <a:extLst>
                  <a:ext uri="{FF2B5EF4-FFF2-40B4-BE49-F238E27FC236}">
                    <a16:creationId xmlns:a16="http://schemas.microsoft.com/office/drawing/2014/main" id="{00000000-0008-0000-0100-00000A000000}"/>
                  </a:ext>
                </a:extLst>
              </xdr:cNvPr>
              <xdr:cNvSpPr/>
            </xdr:nvSpPr>
            <xdr:spPr>
              <a:xfrm>
                <a:off x="354156" y="317765"/>
                <a:ext cx="281747" cy="311341"/>
              </a:xfrm>
              <a:custGeom>
                <a:avLst/>
                <a:gdLst>
                  <a:gd name="connsiteX0" fmla="*/ 246757 w 281747"/>
                  <a:gd name="connsiteY0" fmla="*/ 234861 h 323436"/>
                  <a:gd name="connsiteX1" fmla="*/ 198531 w 281747"/>
                  <a:gd name="connsiteY1" fmla="*/ 244774 h 323436"/>
                  <a:gd name="connsiteX2" fmla="*/ 127317 w 281747"/>
                  <a:gd name="connsiteY2" fmla="*/ 163165 h 323436"/>
                  <a:gd name="connsiteX3" fmla="*/ 199710 w 281747"/>
                  <a:gd name="connsiteY3" fmla="*/ 79091 h 323436"/>
                  <a:gd name="connsiteX4" fmla="*/ 250401 w 281747"/>
                  <a:gd name="connsiteY4" fmla="*/ 90236 h 323436"/>
                  <a:gd name="connsiteX5" fmla="*/ 281748 w 281747"/>
                  <a:gd name="connsiteY5" fmla="*/ 27167 h 323436"/>
                  <a:gd name="connsiteX6" fmla="*/ 186421 w 281747"/>
                  <a:gd name="connsiteY6" fmla="*/ 0 h 323436"/>
                  <a:gd name="connsiteX7" fmla="*/ 0 w 281747"/>
                  <a:gd name="connsiteY7" fmla="*/ 166862 h 323436"/>
                  <a:gd name="connsiteX8" fmla="*/ 276925 w 281747"/>
                  <a:gd name="connsiteY8" fmla="*/ 300342 h 323436"/>
                  <a:gd name="connsiteX9" fmla="*/ 246757 w 281747"/>
                  <a:gd name="connsiteY9" fmla="*/ 234861 h 323436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</a:cxnLst>
                <a:rect l="l" t="t" r="r" b="b"/>
                <a:pathLst>
                  <a:path w="281747" h="323436">
                    <a:moveTo>
                      <a:pt x="246757" y="234861"/>
                    </a:moveTo>
                    <a:cubicBezTo>
                      <a:pt x="234701" y="239845"/>
                      <a:pt x="216589" y="244774"/>
                      <a:pt x="198531" y="244774"/>
                    </a:cubicBezTo>
                    <a:cubicBezTo>
                      <a:pt x="172007" y="244774"/>
                      <a:pt x="127317" y="226234"/>
                      <a:pt x="127317" y="163165"/>
                    </a:cubicBezTo>
                    <a:cubicBezTo>
                      <a:pt x="127317" y="103847"/>
                      <a:pt x="159896" y="79091"/>
                      <a:pt x="199710" y="79091"/>
                    </a:cubicBezTo>
                    <a:cubicBezTo>
                      <a:pt x="215410" y="79091"/>
                      <a:pt x="233522" y="82788"/>
                      <a:pt x="250401" y="90236"/>
                    </a:cubicBezTo>
                    <a:lnTo>
                      <a:pt x="281748" y="27167"/>
                    </a:lnTo>
                    <a:cubicBezTo>
                      <a:pt x="252812" y="9860"/>
                      <a:pt x="215357" y="0"/>
                      <a:pt x="186421" y="0"/>
                    </a:cubicBezTo>
                    <a:cubicBezTo>
                      <a:pt x="83860" y="0"/>
                      <a:pt x="0" y="64302"/>
                      <a:pt x="0" y="166862"/>
                    </a:cubicBezTo>
                    <a:cubicBezTo>
                      <a:pt x="0" y="310844"/>
                      <a:pt x="172114" y="356016"/>
                      <a:pt x="276925" y="300342"/>
                    </a:cubicBezTo>
                    <a:lnTo>
                      <a:pt x="246757" y="234861"/>
                    </a:lnTo>
                    <a:close/>
                  </a:path>
                </a:pathLst>
              </a:custGeom>
              <a:solidFill>
                <a:schemeClr val="bg1"/>
              </a:solidFill>
              <a:ln w="5304" cap="flat">
                <a:noFill/>
                <a:prstDash val="solid"/>
                <a:miter/>
              </a:ln>
            </xdr:spPr>
            <xdr:txBody>
              <a:bodyPr wrap="square" rtlCol="0" anchor="ctr"/>
              <a:lstStyle>
                <a:defPPr>
                  <a:defRPr lang="pt-BR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pt-BR"/>
              </a:p>
            </xdr:txBody>
          </xdr:sp>
          <xdr:sp macro="" textlink="">
            <xdr:nvSpPr>
              <xdr:cNvPr id="11" name="Forma Livre: Forma 10">
                <a:extLst>
                  <a:ext uri="{FF2B5EF4-FFF2-40B4-BE49-F238E27FC236}">
                    <a16:creationId xmlns:a16="http://schemas.microsoft.com/office/drawing/2014/main" id="{00000000-0008-0000-0100-00000B000000}"/>
                  </a:ext>
                </a:extLst>
              </xdr:cNvPr>
              <xdr:cNvSpPr/>
            </xdr:nvSpPr>
            <xdr:spPr>
              <a:xfrm>
                <a:off x="939782" y="307385"/>
                <a:ext cx="306611" cy="325365"/>
              </a:xfrm>
              <a:custGeom>
                <a:avLst/>
                <a:gdLst>
                  <a:gd name="connsiteX0" fmla="*/ 98435 w 306611"/>
                  <a:gd name="connsiteY0" fmla="*/ 133158 h 325365"/>
                  <a:gd name="connsiteX1" fmla="*/ 122227 w 306611"/>
                  <a:gd name="connsiteY1" fmla="*/ 78019 h 325365"/>
                  <a:gd name="connsiteX2" fmla="*/ 149769 w 306611"/>
                  <a:gd name="connsiteY2" fmla="*/ 68160 h 325365"/>
                  <a:gd name="connsiteX3" fmla="*/ 184277 w 306611"/>
                  <a:gd name="connsiteY3" fmla="*/ 80323 h 325365"/>
                  <a:gd name="connsiteX4" fmla="*/ 205443 w 306611"/>
                  <a:gd name="connsiteY4" fmla="*/ 126728 h 325365"/>
                  <a:gd name="connsiteX5" fmla="*/ 206301 w 306611"/>
                  <a:gd name="connsiteY5" fmla="*/ 185349 h 325365"/>
                  <a:gd name="connsiteX6" fmla="*/ 194994 w 306611"/>
                  <a:gd name="connsiteY6" fmla="*/ 233200 h 325365"/>
                  <a:gd name="connsiteX7" fmla="*/ 152073 w 306611"/>
                  <a:gd name="connsiteY7" fmla="*/ 261064 h 325365"/>
                  <a:gd name="connsiteX8" fmla="*/ 101596 w 306611"/>
                  <a:gd name="connsiteY8" fmla="*/ 214660 h 325365"/>
                  <a:gd name="connsiteX9" fmla="*/ 97256 w 306611"/>
                  <a:gd name="connsiteY9" fmla="*/ 184760 h 325365"/>
                  <a:gd name="connsiteX10" fmla="*/ 96399 w 306611"/>
                  <a:gd name="connsiteY10" fmla="*/ 142106 h 325365"/>
                  <a:gd name="connsiteX11" fmla="*/ 97256 w 306611"/>
                  <a:gd name="connsiteY11" fmla="*/ 184760 h 325365"/>
                  <a:gd name="connsiteX12" fmla="*/ 96399 w 306611"/>
                  <a:gd name="connsiteY12" fmla="*/ 142106 h 325365"/>
                  <a:gd name="connsiteX13" fmla="*/ 98435 w 306611"/>
                  <a:gd name="connsiteY13" fmla="*/ 133158 h 325365"/>
                  <a:gd name="connsiteX14" fmla="*/ 153306 w 306611"/>
                  <a:gd name="connsiteY14" fmla="*/ 0 h 325365"/>
                  <a:gd name="connsiteX15" fmla="*/ 306611 w 306611"/>
                  <a:gd name="connsiteY15" fmla="*/ 162683 h 325365"/>
                  <a:gd name="connsiteX16" fmla="*/ 153306 w 306611"/>
                  <a:gd name="connsiteY16" fmla="*/ 325366 h 325365"/>
                  <a:gd name="connsiteX17" fmla="*/ 0 w 306611"/>
                  <a:gd name="connsiteY17" fmla="*/ 162683 h 325365"/>
                  <a:gd name="connsiteX18" fmla="*/ 153306 w 306611"/>
                  <a:gd name="connsiteY18" fmla="*/ 0 h 325365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  <a:cxn ang="0">
                    <a:pos x="connsiteX18" y="connsiteY18"/>
                  </a:cxn>
                </a:cxnLst>
                <a:rect l="l" t="t" r="r" b="b"/>
                <a:pathLst>
                  <a:path w="306611" h="325365">
                    <a:moveTo>
                      <a:pt x="98435" y="133158"/>
                    </a:moveTo>
                    <a:cubicBezTo>
                      <a:pt x="98435" y="133158"/>
                      <a:pt x="100739" y="96881"/>
                      <a:pt x="122227" y="78019"/>
                    </a:cubicBezTo>
                    <a:cubicBezTo>
                      <a:pt x="122227" y="78019"/>
                      <a:pt x="130371" y="68428"/>
                      <a:pt x="149769" y="68160"/>
                    </a:cubicBezTo>
                    <a:cubicBezTo>
                      <a:pt x="149769" y="68160"/>
                      <a:pt x="172382" y="67892"/>
                      <a:pt x="184277" y="80323"/>
                    </a:cubicBezTo>
                    <a:cubicBezTo>
                      <a:pt x="184277" y="80323"/>
                      <a:pt x="201692" y="97149"/>
                      <a:pt x="205443" y="126728"/>
                    </a:cubicBezTo>
                    <a:cubicBezTo>
                      <a:pt x="205443" y="126728"/>
                      <a:pt x="207748" y="153145"/>
                      <a:pt x="206301" y="185349"/>
                    </a:cubicBezTo>
                    <a:cubicBezTo>
                      <a:pt x="206301" y="185349"/>
                      <a:pt x="204265" y="221036"/>
                      <a:pt x="194994" y="233200"/>
                    </a:cubicBezTo>
                    <a:cubicBezTo>
                      <a:pt x="194994" y="233200"/>
                      <a:pt x="176990" y="262779"/>
                      <a:pt x="152073" y="261064"/>
                    </a:cubicBezTo>
                    <a:cubicBezTo>
                      <a:pt x="152073" y="261064"/>
                      <a:pt x="118154" y="266262"/>
                      <a:pt x="101596" y="214660"/>
                    </a:cubicBezTo>
                    <a:cubicBezTo>
                      <a:pt x="101596" y="214660"/>
                      <a:pt x="98703" y="203621"/>
                      <a:pt x="97256" y="184760"/>
                    </a:cubicBezTo>
                    <a:lnTo>
                      <a:pt x="96399" y="142106"/>
                    </a:lnTo>
                    <a:lnTo>
                      <a:pt x="97256" y="184760"/>
                    </a:lnTo>
                    <a:lnTo>
                      <a:pt x="96399" y="142106"/>
                    </a:lnTo>
                    <a:lnTo>
                      <a:pt x="98435" y="133158"/>
                    </a:lnTo>
                    <a:close/>
                    <a:moveTo>
                      <a:pt x="153306" y="0"/>
                    </a:moveTo>
                    <a:cubicBezTo>
                      <a:pt x="237969" y="0"/>
                      <a:pt x="306611" y="72821"/>
                      <a:pt x="306611" y="162683"/>
                    </a:cubicBezTo>
                    <a:cubicBezTo>
                      <a:pt x="306611" y="252544"/>
                      <a:pt x="237969" y="325366"/>
                      <a:pt x="153306" y="325366"/>
                    </a:cubicBezTo>
                    <a:cubicBezTo>
                      <a:pt x="68642" y="325366"/>
                      <a:pt x="0" y="252544"/>
                      <a:pt x="0" y="162683"/>
                    </a:cubicBezTo>
                    <a:cubicBezTo>
                      <a:pt x="0" y="72821"/>
                      <a:pt x="68642" y="0"/>
                      <a:pt x="153306" y="0"/>
                    </a:cubicBezTo>
                    <a:close/>
                  </a:path>
                </a:pathLst>
              </a:custGeom>
              <a:solidFill>
                <a:schemeClr val="bg1"/>
              </a:solidFill>
              <a:ln w="5304" cap="flat">
                <a:noFill/>
                <a:prstDash val="solid"/>
                <a:miter/>
              </a:ln>
            </xdr:spPr>
            <xdr:txBody>
              <a:bodyPr wrap="square" rtlCol="0" anchor="ctr"/>
              <a:lstStyle>
                <a:defPPr>
                  <a:defRPr lang="pt-BR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pt-BR"/>
              </a:p>
            </xdr:txBody>
          </xdr:sp>
          <xdr:sp macro="" textlink="">
            <xdr:nvSpPr>
              <xdr:cNvPr id="12" name="Forma Livre: Forma 11">
                <a:extLst>
                  <a:ext uri="{FF2B5EF4-FFF2-40B4-BE49-F238E27FC236}">
                    <a16:creationId xmlns:a16="http://schemas.microsoft.com/office/drawing/2014/main" id="{00000000-0008-0000-0100-00000C000000}"/>
                  </a:ext>
                </a:extLst>
              </xdr:cNvPr>
              <xdr:cNvSpPr/>
            </xdr:nvSpPr>
            <xdr:spPr>
              <a:xfrm>
                <a:off x="667625" y="321103"/>
                <a:ext cx="247406" cy="302860"/>
              </a:xfrm>
              <a:custGeom>
                <a:avLst/>
                <a:gdLst>
                  <a:gd name="connsiteX0" fmla="*/ 88468 w 247406"/>
                  <a:gd name="connsiteY0" fmla="*/ 232236 h 302860"/>
                  <a:gd name="connsiteX1" fmla="*/ 88468 w 247406"/>
                  <a:gd name="connsiteY1" fmla="*/ 256188 h 302860"/>
                  <a:gd name="connsiteX2" fmla="*/ 119815 w 247406"/>
                  <a:gd name="connsiteY2" fmla="*/ 255599 h 302860"/>
                  <a:gd name="connsiteX3" fmla="*/ 158503 w 247406"/>
                  <a:gd name="connsiteY3" fmla="*/ 211981 h 302860"/>
                  <a:gd name="connsiteX4" fmla="*/ 129032 w 247406"/>
                  <a:gd name="connsiteY4" fmla="*/ 170185 h 302860"/>
                  <a:gd name="connsiteX5" fmla="*/ 89111 w 247406"/>
                  <a:gd name="connsiteY5" fmla="*/ 169595 h 302860"/>
                  <a:gd name="connsiteX6" fmla="*/ 89111 w 247406"/>
                  <a:gd name="connsiteY6" fmla="*/ 201532 h 302860"/>
                  <a:gd name="connsiteX7" fmla="*/ 88468 w 247406"/>
                  <a:gd name="connsiteY7" fmla="*/ 232236 h 302860"/>
                  <a:gd name="connsiteX8" fmla="*/ 89111 w 247406"/>
                  <a:gd name="connsiteY8" fmla="*/ 101596 h 302860"/>
                  <a:gd name="connsiteX9" fmla="*/ 89111 w 247406"/>
                  <a:gd name="connsiteY9" fmla="*/ 121637 h 302860"/>
                  <a:gd name="connsiteX10" fmla="*/ 115314 w 247406"/>
                  <a:gd name="connsiteY10" fmla="*/ 121101 h 302860"/>
                  <a:gd name="connsiteX11" fmla="*/ 147733 w 247406"/>
                  <a:gd name="connsiteY11" fmla="*/ 84610 h 302860"/>
                  <a:gd name="connsiteX12" fmla="*/ 123030 w 247406"/>
                  <a:gd name="connsiteY12" fmla="*/ 49619 h 302860"/>
                  <a:gd name="connsiteX13" fmla="*/ 89593 w 247406"/>
                  <a:gd name="connsiteY13" fmla="*/ 49083 h 302860"/>
                  <a:gd name="connsiteX14" fmla="*/ 89593 w 247406"/>
                  <a:gd name="connsiteY14" fmla="*/ 75822 h 302860"/>
                  <a:gd name="connsiteX15" fmla="*/ 89111 w 247406"/>
                  <a:gd name="connsiteY15" fmla="*/ 101596 h 302860"/>
                  <a:gd name="connsiteX16" fmla="*/ 0 w 247406"/>
                  <a:gd name="connsiteY16" fmla="*/ 257420 h 302860"/>
                  <a:gd name="connsiteX17" fmla="*/ 0 w 247406"/>
                  <a:gd name="connsiteY17" fmla="*/ 302271 h 302860"/>
                  <a:gd name="connsiteX18" fmla="*/ 146875 w 247406"/>
                  <a:gd name="connsiteY18" fmla="*/ 302860 h 302860"/>
                  <a:gd name="connsiteX19" fmla="*/ 243328 w 247406"/>
                  <a:gd name="connsiteY19" fmla="*/ 240166 h 302860"/>
                  <a:gd name="connsiteX20" fmla="*/ 234701 w 247406"/>
                  <a:gd name="connsiteY20" fmla="*/ 172596 h 302860"/>
                  <a:gd name="connsiteX21" fmla="*/ 170774 w 247406"/>
                  <a:gd name="connsiteY21" fmla="*/ 139427 h 302860"/>
                  <a:gd name="connsiteX22" fmla="*/ 216268 w 247406"/>
                  <a:gd name="connsiteY22" fmla="*/ 109313 h 302860"/>
                  <a:gd name="connsiteX23" fmla="*/ 225484 w 247406"/>
                  <a:gd name="connsiteY23" fmla="*/ 46619 h 302860"/>
                  <a:gd name="connsiteX24" fmla="*/ 153574 w 247406"/>
                  <a:gd name="connsiteY24" fmla="*/ 1125 h 302860"/>
                  <a:gd name="connsiteX25" fmla="*/ 0 w 247406"/>
                  <a:gd name="connsiteY25" fmla="*/ 0 h 302860"/>
                  <a:gd name="connsiteX26" fmla="*/ 0 w 247406"/>
                  <a:gd name="connsiteY26" fmla="*/ 134551 h 302860"/>
                  <a:gd name="connsiteX27" fmla="*/ 0 w 247406"/>
                  <a:gd name="connsiteY27" fmla="*/ 257420 h 302860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  <a:cxn ang="0">
                    <a:pos x="connsiteX18" y="connsiteY18"/>
                  </a:cxn>
                  <a:cxn ang="0">
                    <a:pos x="connsiteX19" y="connsiteY19"/>
                  </a:cxn>
                  <a:cxn ang="0">
                    <a:pos x="connsiteX20" y="connsiteY20"/>
                  </a:cxn>
                  <a:cxn ang="0">
                    <a:pos x="connsiteX21" y="connsiteY21"/>
                  </a:cxn>
                  <a:cxn ang="0">
                    <a:pos x="connsiteX22" y="connsiteY22"/>
                  </a:cxn>
                  <a:cxn ang="0">
                    <a:pos x="connsiteX23" y="connsiteY23"/>
                  </a:cxn>
                  <a:cxn ang="0">
                    <a:pos x="connsiteX24" y="connsiteY24"/>
                  </a:cxn>
                  <a:cxn ang="0">
                    <a:pos x="connsiteX25" y="connsiteY25"/>
                  </a:cxn>
                  <a:cxn ang="0">
                    <a:pos x="connsiteX26" y="connsiteY26"/>
                  </a:cxn>
                  <a:cxn ang="0">
                    <a:pos x="connsiteX27" y="connsiteY27"/>
                  </a:cxn>
                </a:cxnLst>
                <a:rect l="l" t="t" r="r" b="b"/>
                <a:pathLst>
                  <a:path w="247406" h="302860">
                    <a:moveTo>
                      <a:pt x="88468" y="232236"/>
                    </a:moveTo>
                    <a:lnTo>
                      <a:pt x="88468" y="256188"/>
                    </a:lnTo>
                    <a:lnTo>
                      <a:pt x="119815" y="255599"/>
                    </a:lnTo>
                    <a:cubicBezTo>
                      <a:pt x="119815" y="255599"/>
                      <a:pt x="158503" y="248847"/>
                      <a:pt x="158503" y="211981"/>
                    </a:cubicBezTo>
                    <a:cubicBezTo>
                      <a:pt x="158503" y="211981"/>
                      <a:pt x="161558" y="181866"/>
                      <a:pt x="129032" y="170185"/>
                    </a:cubicBezTo>
                    <a:lnTo>
                      <a:pt x="89111" y="169595"/>
                    </a:lnTo>
                    <a:lnTo>
                      <a:pt x="89111" y="201532"/>
                    </a:lnTo>
                    <a:lnTo>
                      <a:pt x="88468" y="232236"/>
                    </a:lnTo>
                    <a:close/>
                    <a:moveTo>
                      <a:pt x="89111" y="101596"/>
                    </a:moveTo>
                    <a:lnTo>
                      <a:pt x="89111" y="121637"/>
                    </a:lnTo>
                    <a:lnTo>
                      <a:pt x="115314" y="121101"/>
                    </a:lnTo>
                    <a:cubicBezTo>
                      <a:pt x="115314" y="121101"/>
                      <a:pt x="147733" y="115421"/>
                      <a:pt x="147733" y="84610"/>
                    </a:cubicBezTo>
                    <a:cubicBezTo>
                      <a:pt x="147733" y="84610"/>
                      <a:pt x="150305" y="59425"/>
                      <a:pt x="123030" y="49619"/>
                    </a:cubicBezTo>
                    <a:lnTo>
                      <a:pt x="89593" y="49083"/>
                    </a:lnTo>
                    <a:lnTo>
                      <a:pt x="89593" y="75822"/>
                    </a:lnTo>
                    <a:lnTo>
                      <a:pt x="89111" y="101596"/>
                    </a:lnTo>
                    <a:close/>
                    <a:moveTo>
                      <a:pt x="0" y="257420"/>
                    </a:moveTo>
                    <a:lnTo>
                      <a:pt x="0" y="302271"/>
                    </a:lnTo>
                    <a:lnTo>
                      <a:pt x="146875" y="302860"/>
                    </a:lnTo>
                    <a:cubicBezTo>
                      <a:pt x="146875" y="302860"/>
                      <a:pt x="225538" y="297930"/>
                      <a:pt x="243328" y="240166"/>
                    </a:cubicBezTo>
                    <a:cubicBezTo>
                      <a:pt x="243328" y="240166"/>
                      <a:pt x="256831" y="207587"/>
                      <a:pt x="234701" y="172596"/>
                    </a:cubicBezTo>
                    <a:cubicBezTo>
                      <a:pt x="234701" y="172596"/>
                      <a:pt x="218732" y="148001"/>
                      <a:pt x="170774" y="139427"/>
                    </a:cubicBezTo>
                    <a:cubicBezTo>
                      <a:pt x="170774" y="139427"/>
                      <a:pt x="203354" y="125281"/>
                      <a:pt x="216268" y="109313"/>
                    </a:cubicBezTo>
                    <a:cubicBezTo>
                      <a:pt x="216268" y="109313"/>
                      <a:pt x="237755" y="84717"/>
                      <a:pt x="225484" y="46619"/>
                    </a:cubicBezTo>
                    <a:cubicBezTo>
                      <a:pt x="225484" y="46619"/>
                      <a:pt x="216268" y="8520"/>
                      <a:pt x="153574" y="1125"/>
                    </a:cubicBezTo>
                    <a:lnTo>
                      <a:pt x="0" y="0"/>
                    </a:lnTo>
                    <a:lnTo>
                      <a:pt x="0" y="134551"/>
                    </a:lnTo>
                    <a:lnTo>
                      <a:pt x="0" y="257420"/>
                    </a:lnTo>
                    <a:close/>
                  </a:path>
                </a:pathLst>
              </a:custGeom>
              <a:solidFill>
                <a:schemeClr val="bg1"/>
              </a:solidFill>
              <a:ln w="5304" cap="flat">
                <a:noFill/>
                <a:prstDash val="solid"/>
                <a:miter/>
              </a:ln>
            </xdr:spPr>
            <xdr:txBody>
              <a:bodyPr wrap="square" rtlCol="0" anchor="ctr"/>
              <a:lstStyle>
                <a:defPPr>
                  <a:defRPr lang="pt-BR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pt-BR"/>
              </a:p>
            </xdr:txBody>
          </xdr:sp>
        </xdr:grpSp>
      </xdr:grpSp>
      <xdr:grpSp>
        <xdr:nvGrpSpPr>
          <xdr:cNvPr id="4" name="Agrupar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GrpSpPr/>
        </xdr:nvGrpSpPr>
        <xdr:grpSpPr>
          <a:xfrm>
            <a:off x="0" y="559117"/>
            <a:ext cx="6855729" cy="1499143"/>
            <a:chOff x="0" y="540067"/>
            <a:chExt cx="6855729" cy="1499143"/>
          </a:xfrm>
        </xdr:grpSpPr>
        <xdr:sp macro="" textlink="">
          <xdr:nvSpPr>
            <xdr:cNvPr id="5" name="Retângulo: Único Canto Arredondado 4">
              <a:extLst>
                <a:ext uri="{FF2B5EF4-FFF2-40B4-BE49-F238E27FC236}">
                  <a16:creationId xmlns:a16="http://schemas.microsoft.com/office/drawing/2014/main" id="{00000000-0008-0000-0100-000005000000}"/>
                </a:ext>
              </a:extLst>
            </xdr:cNvPr>
            <xdr:cNvSpPr/>
          </xdr:nvSpPr>
          <xdr:spPr>
            <a:xfrm>
              <a:off x="0" y="540067"/>
              <a:ext cx="6570088" cy="1270720"/>
            </a:xfrm>
            <a:prstGeom prst="round1Rect">
              <a:avLst/>
            </a:prstGeom>
            <a:solidFill>
              <a:srgbClr val="0B56A6">
                <a:alpha val="37000"/>
              </a:srgbClr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/>
            </a:p>
          </xdr:txBody>
        </xdr:sp>
        <xdr:sp macro="" textlink="">
          <xdr:nvSpPr>
            <xdr:cNvPr id="6" name="CaixaDeTexto 5">
              <a:extLst>
                <a:ext uri="{FF2B5EF4-FFF2-40B4-BE49-F238E27FC236}">
                  <a16:creationId xmlns:a16="http://schemas.microsoft.com/office/drawing/2014/main" id="{00000000-0008-0000-0100-000006000000}"/>
                </a:ext>
              </a:extLst>
            </xdr:cNvPr>
            <xdr:cNvSpPr txBox="1"/>
          </xdr:nvSpPr>
          <xdr:spPr>
            <a:xfrm>
              <a:off x="638603" y="1207360"/>
              <a:ext cx="6217126" cy="83185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pt-BR" sz="2400" b="1">
                  <a:solidFill>
                    <a:schemeClr val="bg1"/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GUIA DE INFORMAÇÕES</a:t>
              </a:r>
              <a:r>
                <a:rPr lang="pt-BR" sz="2400" b="1" baseline="0">
                  <a:solidFill>
                    <a:schemeClr val="bg1"/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 HISTÓRICAS</a:t>
              </a:r>
              <a:endParaRPr lang="pt-BR" sz="2400" b="1">
                <a:solidFill>
                  <a:schemeClr val="bg1"/>
                </a:solidFill>
                <a:latin typeface="Segoe UI" panose="020B0502040204020203" pitchFamily="34" charset="0"/>
                <a:cs typeface="Segoe UI" panose="020B0502040204020203" pitchFamily="34" charset="0"/>
              </a:endParaRPr>
            </a:p>
          </xdr:txBody>
        </xdr:sp>
      </xdr:grpSp>
    </xdr:grpSp>
    <xdr:clientData/>
  </xdr:twoCellAnchor>
  <xdr:twoCellAnchor editAs="absolute">
    <xdr:from>
      <xdr:col>0</xdr:col>
      <xdr:colOff>491</xdr:colOff>
      <xdr:row>10</xdr:row>
      <xdr:rowOff>122256</xdr:rowOff>
    </xdr:from>
    <xdr:to>
      <xdr:col>13</xdr:col>
      <xdr:colOff>141062</xdr:colOff>
      <xdr:row>30</xdr:row>
      <xdr:rowOff>9525</xdr:rowOff>
    </xdr:to>
    <xdr:sp macro="" textlink="">
      <xdr:nvSpPr>
        <xdr:cNvPr id="13" name="Retângulo: Único Canto Arredondado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491" y="1932006"/>
          <a:ext cx="8065371" cy="3506769"/>
        </a:xfrm>
        <a:prstGeom prst="round1Rect">
          <a:avLst>
            <a:gd name="adj" fmla="val 6385"/>
          </a:avLst>
        </a:prstGeom>
        <a:solidFill>
          <a:srgbClr val="0B56A6">
            <a:alpha val="39000"/>
          </a:srgb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 editAs="absolute">
    <xdr:from>
      <xdr:col>0</xdr:col>
      <xdr:colOff>0</xdr:colOff>
      <xdr:row>12</xdr:row>
      <xdr:rowOff>115660</xdr:rowOff>
    </xdr:from>
    <xdr:to>
      <xdr:col>3</xdr:col>
      <xdr:colOff>568325</xdr:colOff>
      <xdr:row>14</xdr:row>
      <xdr:rowOff>169181</xdr:rowOff>
    </xdr:to>
    <xdr:sp macro="" textlink="">
      <xdr:nvSpPr>
        <xdr:cNvPr id="14" name="CaixaDeTexto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0" y="2287360"/>
          <a:ext cx="2400300" cy="415471"/>
        </a:xfrm>
        <a:prstGeom prst="roundRect">
          <a:avLst>
            <a:gd name="adj" fmla="val 0"/>
          </a:avLst>
        </a:prstGeom>
        <a:solidFill>
          <a:schemeClr val="tx2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Segoe UI" panose="020B0502040204020203" pitchFamily="34" charset="0"/>
              <a:cs typeface="Segoe UI" panose="020B0502040204020203" pitchFamily="34" charset="0"/>
            </a:rPr>
            <a:t>CONTEÚDO:</a:t>
          </a:r>
        </a:p>
      </xdr:txBody>
    </xdr:sp>
    <xdr:clientData/>
  </xdr:twoCellAnchor>
  <xdr:twoCellAnchor editAs="absolute">
    <xdr:from>
      <xdr:col>6</xdr:col>
      <xdr:colOff>294822</xdr:colOff>
      <xdr:row>16</xdr:row>
      <xdr:rowOff>54118</xdr:rowOff>
    </xdr:from>
    <xdr:to>
      <xdr:col>12</xdr:col>
      <xdr:colOff>278947</xdr:colOff>
      <xdr:row>18</xdr:row>
      <xdr:rowOff>129514</xdr:rowOff>
    </xdr:to>
    <xdr:sp macro="" textlink="">
      <xdr:nvSpPr>
        <xdr:cNvPr id="16" name="Retângulo: Único Canto Recortado 1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3926228" y="3070368"/>
          <a:ext cx="3615532" cy="452427"/>
        </a:xfrm>
        <a:prstGeom prst="snip1Rect">
          <a:avLst>
            <a:gd name="adj" fmla="val 38853"/>
          </a:avLst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pt-B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BR" sz="1600" b="0"/>
            <a:t>DEMONSTRAÇÃO DO RESULTADO </a:t>
          </a:r>
          <a:r>
            <a:rPr lang="pt-BR" sz="1600" b="0" baseline="0"/>
            <a:t>- US$</a:t>
          </a:r>
          <a:endParaRPr lang="pt-BR" sz="1600" b="0"/>
        </a:p>
      </xdr:txBody>
    </xdr:sp>
    <xdr:clientData/>
  </xdr:twoCellAnchor>
  <xdr:twoCellAnchor editAs="absolute">
    <xdr:from>
      <xdr:col>0</xdr:col>
      <xdr:colOff>36853</xdr:colOff>
      <xdr:row>26</xdr:row>
      <xdr:rowOff>157048</xdr:rowOff>
    </xdr:from>
    <xdr:to>
      <xdr:col>6</xdr:col>
      <xdr:colOff>20979</xdr:colOff>
      <xdr:row>29</xdr:row>
      <xdr:rowOff>42284</xdr:rowOff>
    </xdr:to>
    <xdr:sp macro="" textlink="">
      <xdr:nvSpPr>
        <xdr:cNvPr id="17" name="Retângulo: Único Canto Recortado 1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36853" y="5058454"/>
          <a:ext cx="3615532" cy="450783"/>
        </a:xfrm>
        <a:prstGeom prst="snip1Rect">
          <a:avLst>
            <a:gd name="adj" fmla="val 38853"/>
          </a:avLst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pt-B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BR" sz="1600" b="0"/>
            <a:t>DEMONSTRAÇÃO DO RESULTADO </a:t>
          </a:r>
          <a:r>
            <a:rPr lang="pt-BR" sz="1600" b="0" baseline="0"/>
            <a:t>- R$</a:t>
          </a:r>
          <a:endParaRPr lang="pt-BR" sz="1600" b="0"/>
        </a:p>
      </xdr:txBody>
    </xdr:sp>
    <xdr:clientData/>
  </xdr:twoCellAnchor>
  <xdr:twoCellAnchor editAs="absolute">
    <xdr:from>
      <xdr:col>0</xdr:col>
      <xdr:colOff>0</xdr:colOff>
      <xdr:row>23</xdr:row>
      <xdr:rowOff>50819</xdr:rowOff>
    </xdr:from>
    <xdr:to>
      <xdr:col>5</xdr:col>
      <xdr:colOff>577850</xdr:colOff>
      <xdr:row>25</xdr:row>
      <xdr:rowOff>122585</xdr:rowOff>
    </xdr:to>
    <xdr:sp macro="" textlink="">
      <xdr:nvSpPr>
        <xdr:cNvPr id="18" name="Retângulo: Único Canto Recortado 17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0" y="4386678"/>
          <a:ext cx="3604022" cy="448798"/>
        </a:xfrm>
        <a:prstGeom prst="snip1Rect">
          <a:avLst>
            <a:gd name="adj" fmla="val 38853"/>
          </a:avLst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pt-B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BR" sz="1600" b="0"/>
            <a:t>BALANÇO PATRIMONIAL - US$</a:t>
          </a:r>
        </a:p>
      </xdr:txBody>
    </xdr:sp>
    <xdr:clientData/>
  </xdr:twoCellAnchor>
  <xdr:twoCellAnchor editAs="absolute">
    <xdr:from>
      <xdr:col>0</xdr:col>
      <xdr:colOff>0</xdr:colOff>
      <xdr:row>19</xdr:row>
      <xdr:rowOff>120044</xdr:rowOff>
    </xdr:from>
    <xdr:to>
      <xdr:col>5</xdr:col>
      <xdr:colOff>577851</xdr:colOff>
      <xdr:row>22</xdr:row>
      <xdr:rowOff>24784</xdr:rowOff>
    </xdr:to>
    <xdr:sp macro="" textlink="">
      <xdr:nvSpPr>
        <xdr:cNvPr id="19" name="Retângulo: Único Canto Recortado 1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0" y="3701841"/>
          <a:ext cx="3604023" cy="470287"/>
        </a:xfrm>
        <a:prstGeom prst="snip1Rect">
          <a:avLst>
            <a:gd name="adj" fmla="val 38853"/>
          </a:avLst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pt-B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BR" sz="1600" b="0"/>
            <a:t>BALANÇO PATRIMONIAL - R$</a:t>
          </a:r>
        </a:p>
      </xdr:txBody>
    </xdr:sp>
    <xdr:clientData/>
  </xdr:twoCellAnchor>
  <xdr:twoCellAnchor editAs="absolute">
    <xdr:from>
      <xdr:col>6</xdr:col>
      <xdr:colOff>294822</xdr:colOff>
      <xdr:row>19</xdr:row>
      <xdr:rowOff>164315</xdr:rowOff>
    </xdr:from>
    <xdr:to>
      <xdr:col>12</xdr:col>
      <xdr:colOff>278947</xdr:colOff>
      <xdr:row>22</xdr:row>
      <xdr:rowOff>56355</xdr:rowOff>
    </xdr:to>
    <xdr:sp macro="" textlink="">
      <xdr:nvSpPr>
        <xdr:cNvPr id="20" name="Retângulo: Único Canto Recortado 19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3926228" y="3746112"/>
          <a:ext cx="3615532" cy="457587"/>
        </a:xfrm>
        <a:prstGeom prst="snip1Rect">
          <a:avLst>
            <a:gd name="adj" fmla="val 38853"/>
          </a:avLst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pt-B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BR" sz="1600" b="0"/>
            <a:t>FLUXO DE CAIXA - R$</a:t>
          </a:r>
        </a:p>
      </xdr:txBody>
    </xdr:sp>
    <xdr:clientData/>
  </xdr:twoCellAnchor>
  <xdr:twoCellAnchor editAs="absolute">
    <xdr:from>
      <xdr:col>0</xdr:col>
      <xdr:colOff>0</xdr:colOff>
      <xdr:row>16</xdr:row>
      <xdr:rowOff>28063</xdr:rowOff>
    </xdr:from>
    <xdr:to>
      <xdr:col>5</xdr:col>
      <xdr:colOff>577851</xdr:colOff>
      <xdr:row>18</xdr:row>
      <xdr:rowOff>101815</xdr:rowOff>
    </xdr:to>
    <xdr:sp macro="" textlink="">
      <xdr:nvSpPr>
        <xdr:cNvPr id="22" name="Retângulo: Único Canto Recortado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0" y="2923663"/>
          <a:ext cx="3629026" cy="435702"/>
        </a:xfrm>
        <a:prstGeom prst="snip1Rect">
          <a:avLst>
            <a:gd name="adj" fmla="val 38853"/>
          </a:avLst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pt-B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BR" sz="1600" b="0"/>
            <a:t>HIGHLIGHTS</a:t>
          </a:r>
        </a:p>
      </xdr:txBody>
    </xdr:sp>
    <xdr:clientData/>
  </xdr:twoCellAnchor>
  <xdr:twoCellAnchor editAs="absolute">
    <xdr:from>
      <xdr:col>6</xdr:col>
      <xdr:colOff>297997</xdr:colOff>
      <xdr:row>23</xdr:row>
      <xdr:rowOff>74225</xdr:rowOff>
    </xdr:from>
    <xdr:to>
      <xdr:col>12</xdr:col>
      <xdr:colOff>275772</xdr:colOff>
      <xdr:row>25</xdr:row>
      <xdr:rowOff>155970</xdr:rowOff>
    </xdr:to>
    <xdr:sp macro="" textlink="">
      <xdr:nvSpPr>
        <xdr:cNvPr id="23" name="Retângulo: Único Canto Recortado 22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3929403" y="4410084"/>
          <a:ext cx="3609182" cy="458777"/>
        </a:xfrm>
        <a:prstGeom prst="snip1Rect">
          <a:avLst>
            <a:gd name="adj" fmla="val 38853"/>
          </a:avLst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pt-B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BR" sz="1600" b="0"/>
            <a:t>FLUXO DE CAIXA - US$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38</xdr:col>
      <xdr:colOff>38808</xdr:colOff>
      <xdr:row>4</xdr:row>
      <xdr:rowOff>158843</xdr:rowOff>
    </xdr:to>
    <xdr:grpSp>
      <xdr:nvGrpSpPr>
        <xdr:cNvPr id="3" name="Agrupar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pSpPr/>
      </xdr:nvGrpSpPr>
      <xdr:grpSpPr>
        <a:xfrm>
          <a:off x="0" y="0"/>
          <a:ext cx="13508746" cy="984343"/>
          <a:chOff x="3161243" y="2971688"/>
          <a:chExt cx="13642272" cy="945260"/>
        </a:xfrm>
      </xdr:grpSpPr>
      <xdr:sp macro="" textlink="">
        <xdr:nvSpPr>
          <xdr:cNvPr id="4" name="Retângulo 3">
            <a:extLst>
              <a:ext uri="{FF2B5EF4-FFF2-40B4-BE49-F238E27FC236}">
                <a16:creationId xmlns:a16="http://schemas.microsoft.com/office/drawing/2014/main" id="{00000000-0008-0000-0500-000004000000}"/>
              </a:ext>
            </a:extLst>
          </xdr:cNvPr>
          <xdr:cNvSpPr/>
        </xdr:nvSpPr>
        <xdr:spPr>
          <a:xfrm>
            <a:off x="3161243" y="2977092"/>
            <a:ext cx="13419668" cy="770467"/>
          </a:xfrm>
          <a:prstGeom prst="rect">
            <a:avLst/>
          </a:prstGeom>
          <a:solidFill>
            <a:srgbClr val="0B3058"/>
          </a:solidFill>
          <a:ln>
            <a:solidFill>
              <a:srgbClr val="0B3058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pic>
        <xdr:nvPicPr>
          <xdr:cNvPr id="5" name="Picture 30" descr="A boat in the water&#10;&#10;Description automatically generated">
            <a:extLst>
              <a:ext uri="{FF2B5EF4-FFF2-40B4-BE49-F238E27FC236}">
                <a16:creationId xmlns:a16="http://schemas.microsoft.com/office/drawing/2014/main" id="{00000000-0008-0000-0500-000005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21396" t="23419" b="7129"/>
          <a:stretch>
            <a:fillRect/>
          </a:stretch>
        </xdr:blipFill>
        <xdr:spPr>
          <a:xfrm>
            <a:off x="15205077" y="2972747"/>
            <a:ext cx="1598438" cy="784336"/>
          </a:xfrm>
          <a:prstGeom prst="parallelogram">
            <a:avLst/>
          </a:prstGeom>
        </xdr:spPr>
      </xdr:pic>
      <xdr:sp macro="" textlink="">
        <xdr:nvSpPr>
          <xdr:cNvPr id="6" name="CaixaDeTexto 5">
            <a:extLst>
              <a:ext uri="{FF2B5EF4-FFF2-40B4-BE49-F238E27FC236}">
                <a16:creationId xmlns:a16="http://schemas.microsoft.com/office/drawing/2014/main" id="{00000000-0008-0000-0500-000006000000}"/>
              </a:ext>
            </a:extLst>
          </xdr:cNvPr>
          <xdr:cNvSpPr txBox="1"/>
        </xdr:nvSpPr>
        <xdr:spPr>
          <a:xfrm>
            <a:off x="5210313" y="3125016"/>
            <a:ext cx="6845226" cy="46516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pt-BR" sz="2800" baseline="0">
                <a:solidFill>
                  <a:schemeClr val="bg1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HIGHLIGHTS</a:t>
            </a:r>
            <a:endParaRPr lang="pt-BR" sz="2800">
              <a:solidFill>
                <a:schemeClr val="bg1"/>
              </a:solidFill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grpSp>
        <xdr:nvGrpSpPr>
          <xdr:cNvPr id="7" name="Agrupar 6">
            <a:extLst>
              <a:ext uri="{FF2B5EF4-FFF2-40B4-BE49-F238E27FC236}">
                <a16:creationId xmlns:a16="http://schemas.microsoft.com/office/drawing/2014/main" id="{00000000-0008-0000-0500-000007000000}"/>
              </a:ext>
            </a:extLst>
          </xdr:cNvPr>
          <xdr:cNvGrpSpPr/>
        </xdr:nvGrpSpPr>
        <xdr:grpSpPr>
          <a:xfrm>
            <a:off x="3223961" y="3025644"/>
            <a:ext cx="679451" cy="891304"/>
            <a:chOff x="3325895" y="3049205"/>
            <a:chExt cx="679451" cy="897265"/>
          </a:xfrm>
        </xdr:grpSpPr>
        <xdr:pic>
          <xdr:nvPicPr>
            <xdr:cNvPr id="15" name="Gráfico 14" descr="Círculo com seta para a esquerda com preenchimento sólido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00000000-0008-0000-0500-00000F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>
              <a:extLst>
                <a:ext uri="{96DAC541-7B7A-43D3-8B79-37D633B846F1}">
                  <asvg:svgBlip xmlns:asvg="http://schemas.microsoft.com/office/drawing/2016/SVG/main" r:embed="rId4"/>
                </a:ext>
              </a:extLst>
            </a:blip>
            <a:stretch>
              <a:fillRect/>
            </a:stretch>
          </xdr:blipFill>
          <xdr:spPr>
            <a:xfrm>
              <a:off x="3353476" y="3049205"/>
              <a:ext cx="494241" cy="498531"/>
            </a:xfrm>
            <a:prstGeom prst="rect">
              <a:avLst/>
            </a:prstGeom>
          </xdr:spPr>
        </xdr:pic>
        <xdr:sp macro="" textlink="">
          <xdr:nvSpPr>
            <xdr:cNvPr id="16" name="CaixaDeTexto 15">
              <a:extLst>
                <a:ext uri="{FF2B5EF4-FFF2-40B4-BE49-F238E27FC236}">
                  <a16:creationId xmlns:a16="http://schemas.microsoft.com/office/drawing/2014/main" id="{00000000-0008-0000-0500-000010000000}"/>
                </a:ext>
              </a:extLst>
            </xdr:cNvPr>
            <xdr:cNvSpPr txBox="1"/>
          </xdr:nvSpPr>
          <xdr:spPr>
            <a:xfrm>
              <a:off x="3325895" y="3489715"/>
              <a:ext cx="679451" cy="45675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pt-BR" sz="900">
                  <a:solidFill>
                    <a:schemeClr val="bg1"/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INÍCIO</a:t>
              </a:r>
            </a:p>
          </xdr:txBody>
        </xdr:sp>
      </xdr:grpSp>
      <xdr:pic>
        <xdr:nvPicPr>
          <xdr:cNvPr id="8" name="Picture 31">
            <a:extLst>
              <a:ext uri="{FF2B5EF4-FFF2-40B4-BE49-F238E27FC236}">
                <a16:creationId xmlns:a16="http://schemas.microsoft.com/office/drawing/2014/main" id="{00000000-0008-0000-0500-000008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>
            <a:alphaModFix/>
          </a:blip>
          <a:srcRect l="33010" t="3966" r="-312" b="-4333"/>
          <a:stretch>
            <a:fillRect/>
          </a:stretch>
        </xdr:blipFill>
        <xdr:spPr>
          <a:xfrm>
            <a:off x="13506395" y="2971688"/>
            <a:ext cx="871009" cy="819374"/>
          </a:xfrm>
          <a:prstGeom prst="parallelogram">
            <a:avLst/>
          </a:prstGeom>
          <a:noFill/>
          <a:ln>
            <a:noFill/>
          </a:ln>
          <a:effectLst>
            <a:outerShdw blurRad="228600" dist="76200" dir="5400000" algn="t" rotWithShape="0">
              <a:prstClr val="black">
                <a:alpha val="14000"/>
              </a:prstClr>
            </a:outerShdw>
          </a:effectLst>
        </xdr:spPr>
      </xdr:pic>
      <xdr:pic>
        <xdr:nvPicPr>
          <xdr:cNvPr id="9" name="Picture 8">
            <a:extLst>
              <a:ext uri="{FF2B5EF4-FFF2-40B4-BE49-F238E27FC236}">
                <a16:creationId xmlns:a16="http://schemas.microsoft.com/office/drawing/2014/main" id="{00000000-0008-0000-0500-000009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6">
            <a:alphaModFix/>
          </a:blip>
          <a:srcRect l="3046" t="54589" r="3732" b="20896"/>
          <a:stretch>
            <a:fillRect/>
          </a:stretch>
        </xdr:blipFill>
        <xdr:spPr>
          <a:xfrm>
            <a:off x="14186124" y="2971690"/>
            <a:ext cx="1294342" cy="781474"/>
          </a:xfrm>
          <a:prstGeom prst="parallelogram">
            <a:avLst/>
          </a:prstGeom>
        </xdr:spPr>
      </xdr:pic>
      <xdr:grpSp>
        <xdr:nvGrpSpPr>
          <xdr:cNvPr id="10" name="Agrupar 9">
            <a:extLst>
              <a:ext uri="{FF2B5EF4-FFF2-40B4-BE49-F238E27FC236}">
                <a16:creationId xmlns:a16="http://schemas.microsoft.com/office/drawing/2014/main" id="{00000000-0008-0000-0500-00000A000000}"/>
              </a:ext>
            </a:extLst>
          </xdr:cNvPr>
          <xdr:cNvGrpSpPr/>
        </xdr:nvGrpSpPr>
        <xdr:grpSpPr>
          <a:xfrm>
            <a:off x="3902144" y="3180102"/>
            <a:ext cx="736303" cy="404115"/>
            <a:chOff x="3970423" y="3088678"/>
            <a:chExt cx="742094" cy="421903"/>
          </a:xfrm>
        </xdr:grpSpPr>
        <xdr:sp macro="" textlink="">
          <xdr:nvSpPr>
            <xdr:cNvPr id="11" name="Forma Livre: Forma 10">
              <a:extLst>
                <a:ext uri="{FF2B5EF4-FFF2-40B4-BE49-F238E27FC236}">
                  <a16:creationId xmlns:a16="http://schemas.microsoft.com/office/drawing/2014/main" id="{00000000-0008-0000-0500-00000B000000}"/>
                </a:ext>
              </a:extLst>
            </xdr:cNvPr>
            <xdr:cNvSpPr/>
          </xdr:nvSpPr>
          <xdr:spPr>
            <a:xfrm>
              <a:off x="4001058" y="3458512"/>
              <a:ext cx="691592" cy="52069"/>
            </a:xfrm>
            <a:custGeom>
              <a:avLst/>
              <a:gdLst>
                <a:gd name="connsiteX0" fmla="*/ 0 w 888861"/>
                <a:gd name="connsiteY0" fmla="*/ 0 h 47100"/>
                <a:gd name="connsiteX1" fmla="*/ 888862 w 888861"/>
                <a:gd name="connsiteY1" fmla="*/ 0 h 47100"/>
                <a:gd name="connsiteX2" fmla="*/ 888862 w 888861"/>
                <a:gd name="connsiteY2" fmla="*/ 47101 h 47100"/>
                <a:gd name="connsiteX3" fmla="*/ 0 w 888861"/>
                <a:gd name="connsiteY3" fmla="*/ 47101 h 47100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</a:cxnLst>
              <a:rect l="l" t="t" r="r" b="b"/>
              <a:pathLst>
                <a:path w="888861" h="47100">
                  <a:moveTo>
                    <a:pt x="0" y="0"/>
                  </a:moveTo>
                  <a:lnTo>
                    <a:pt x="888862" y="0"/>
                  </a:lnTo>
                  <a:lnTo>
                    <a:pt x="888862" y="47101"/>
                  </a:lnTo>
                  <a:lnTo>
                    <a:pt x="0" y="47101"/>
                  </a:lnTo>
                  <a:close/>
                </a:path>
              </a:pathLst>
            </a:custGeom>
            <a:solidFill>
              <a:schemeClr val="accent2"/>
            </a:solidFill>
            <a:ln w="5304" cap="flat">
              <a:noFill/>
              <a:prstDash val="solid"/>
              <a:miter/>
            </a:ln>
          </xdr:spPr>
          <xdr:txBody>
            <a:bodyPr wrap="square" rtlCol="0" anchor="ctr"/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pt-BR"/>
            </a:p>
          </xdr:txBody>
        </xdr:sp>
        <xdr:sp macro="" textlink="">
          <xdr:nvSpPr>
            <xdr:cNvPr id="12" name="Forma Livre: Forma 11">
              <a:extLst>
                <a:ext uri="{FF2B5EF4-FFF2-40B4-BE49-F238E27FC236}">
                  <a16:creationId xmlns:a16="http://schemas.microsoft.com/office/drawing/2014/main" id="{00000000-0008-0000-0500-00000C000000}"/>
                </a:ext>
              </a:extLst>
            </xdr:cNvPr>
            <xdr:cNvSpPr/>
          </xdr:nvSpPr>
          <xdr:spPr>
            <a:xfrm>
              <a:off x="3970423" y="3088678"/>
              <a:ext cx="221754" cy="301346"/>
            </a:xfrm>
            <a:custGeom>
              <a:avLst/>
              <a:gdLst>
                <a:gd name="connsiteX0" fmla="*/ 246757 w 281747"/>
                <a:gd name="connsiteY0" fmla="*/ 234861 h 323436"/>
                <a:gd name="connsiteX1" fmla="*/ 198531 w 281747"/>
                <a:gd name="connsiteY1" fmla="*/ 244774 h 323436"/>
                <a:gd name="connsiteX2" fmla="*/ 127317 w 281747"/>
                <a:gd name="connsiteY2" fmla="*/ 163165 h 323436"/>
                <a:gd name="connsiteX3" fmla="*/ 199710 w 281747"/>
                <a:gd name="connsiteY3" fmla="*/ 79091 h 323436"/>
                <a:gd name="connsiteX4" fmla="*/ 250401 w 281747"/>
                <a:gd name="connsiteY4" fmla="*/ 90236 h 323436"/>
                <a:gd name="connsiteX5" fmla="*/ 281748 w 281747"/>
                <a:gd name="connsiteY5" fmla="*/ 27167 h 323436"/>
                <a:gd name="connsiteX6" fmla="*/ 186421 w 281747"/>
                <a:gd name="connsiteY6" fmla="*/ 0 h 323436"/>
                <a:gd name="connsiteX7" fmla="*/ 0 w 281747"/>
                <a:gd name="connsiteY7" fmla="*/ 166862 h 323436"/>
                <a:gd name="connsiteX8" fmla="*/ 276925 w 281747"/>
                <a:gd name="connsiteY8" fmla="*/ 300342 h 323436"/>
                <a:gd name="connsiteX9" fmla="*/ 246757 w 281747"/>
                <a:gd name="connsiteY9" fmla="*/ 234861 h 323436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</a:cxnLst>
              <a:rect l="l" t="t" r="r" b="b"/>
              <a:pathLst>
                <a:path w="281747" h="323436">
                  <a:moveTo>
                    <a:pt x="246757" y="234861"/>
                  </a:moveTo>
                  <a:cubicBezTo>
                    <a:pt x="234701" y="239845"/>
                    <a:pt x="216589" y="244774"/>
                    <a:pt x="198531" y="244774"/>
                  </a:cubicBezTo>
                  <a:cubicBezTo>
                    <a:pt x="172007" y="244774"/>
                    <a:pt x="127317" y="226234"/>
                    <a:pt x="127317" y="163165"/>
                  </a:cubicBezTo>
                  <a:cubicBezTo>
                    <a:pt x="127317" y="103847"/>
                    <a:pt x="159896" y="79091"/>
                    <a:pt x="199710" y="79091"/>
                  </a:cubicBezTo>
                  <a:cubicBezTo>
                    <a:pt x="215410" y="79091"/>
                    <a:pt x="233522" y="82788"/>
                    <a:pt x="250401" y="90236"/>
                  </a:cubicBezTo>
                  <a:lnTo>
                    <a:pt x="281748" y="27167"/>
                  </a:lnTo>
                  <a:cubicBezTo>
                    <a:pt x="252812" y="9860"/>
                    <a:pt x="215357" y="0"/>
                    <a:pt x="186421" y="0"/>
                  </a:cubicBezTo>
                  <a:cubicBezTo>
                    <a:pt x="83860" y="0"/>
                    <a:pt x="0" y="64302"/>
                    <a:pt x="0" y="166862"/>
                  </a:cubicBezTo>
                  <a:cubicBezTo>
                    <a:pt x="0" y="310844"/>
                    <a:pt x="172114" y="356016"/>
                    <a:pt x="276925" y="300342"/>
                  </a:cubicBezTo>
                  <a:lnTo>
                    <a:pt x="246757" y="234861"/>
                  </a:lnTo>
                  <a:close/>
                </a:path>
              </a:pathLst>
            </a:custGeom>
            <a:solidFill>
              <a:schemeClr val="bg1"/>
            </a:solidFill>
            <a:ln w="5304" cap="flat">
              <a:noFill/>
              <a:prstDash val="solid"/>
              <a:miter/>
            </a:ln>
          </xdr:spPr>
          <xdr:txBody>
            <a:bodyPr wrap="square" rtlCol="0" anchor="ctr"/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pt-BR"/>
            </a:p>
          </xdr:txBody>
        </xdr:sp>
        <xdr:sp macro="" textlink="">
          <xdr:nvSpPr>
            <xdr:cNvPr id="13" name="Forma Livre: Forma 12">
              <a:extLst>
                <a:ext uri="{FF2B5EF4-FFF2-40B4-BE49-F238E27FC236}">
                  <a16:creationId xmlns:a16="http://schemas.microsoft.com/office/drawing/2014/main" id="{00000000-0008-0000-0500-00000D000000}"/>
                </a:ext>
              </a:extLst>
            </xdr:cNvPr>
            <xdr:cNvSpPr/>
          </xdr:nvSpPr>
          <xdr:spPr>
            <a:xfrm>
              <a:off x="4473910" y="3107601"/>
              <a:ext cx="238607" cy="295686"/>
            </a:xfrm>
            <a:custGeom>
              <a:avLst/>
              <a:gdLst>
                <a:gd name="connsiteX0" fmla="*/ 98435 w 306611"/>
                <a:gd name="connsiteY0" fmla="*/ 133158 h 325365"/>
                <a:gd name="connsiteX1" fmla="*/ 122227 w 306611"/>
                <a:gd name="connsiteY1" fmla="*/ 78019 h 325365"/>
                <a:gd name="connsiteX2" fmla="*/ 149769 w 306611"/>
                <a:gd name="connsiteY2" fmla="*/ 68160 h 325365"/>
                <a:gd name="connsiteX3" fmla="*/ 184277 w 306611"/>
                <a:gd name="connsiteY3" fmla="*/ 80323 h 325365"/>
                <a:gd name="connsiteX4" fmla="*/ 205443 w 306611"/>
                <a:gd name="connsiteY4" fmla="*/ 126728 h 325365"/>
                <a:gd name="connsiteX5" fmla="*/ 206301 w 306611"/>
                <a:gd name="connsiteY5" fmla="*/ 185349 h 325365"/>
                <a:gd name="connsiteX6" fmla="*/ 194994 w 306611"/>
                <a:gd name="connsiteY6" fmla="*/ 233200 h 325365"/>
                <a:gd name="connsiteX7" fmla="*/ 152073 w 306611"/>
                <a:gd name="connsiteY7" fmla="*/ 261064 h 325365"/>
                <a:gd name="connsiteX8" fmla="*/ 101596 w 306611"/>
                <a:gd name="connsiteY8" fmla="*/ 214660 h 325365"/>
                <a:gd name="connsiteX9" fmla="*/ 97256 w 306611"/>
                <a:gd name="connsiteY9" fmla="*/ 184760 h 325365"/>
                <a:gd name="connsiteX10" fmla="*/ 96399 w 306611"/>
                <a:gd name="connsiteY10" fmla="*/ 142106 h 325365"/>
                <a:gd name="connsiteX11" fmla="*/ 97256 w 306611"/>
                <a:gd name="connsiteY11" fmla="*/ 184760 h 325365"/>
                <a:gd name="connsiteX12" fmla="*/ 96399 w 306611"/>
                <a:gd name="connsiteY12" fmla="*/ 142106 h 325365"/>
                <a:gd name="connsiteX13" fmla="*/ 98435 w 306611"/>
                <a:gd name="connsiteY13" fmla="*/ 133158 h 325365"/>
                <a:gd name="connsiteX14" fmla="*/ 153306 w 306611"/>
                <a:gd name="connsiteY14" fmla="*/ 0 h 325365"/>
                <a:gd name="connsiteX15" fmla="*/ 306611 w 306611"/>
                <a:gd name="connsiteY15" fmla="*/ 162683 h 325365"/>
                <a:gd name="connsiteX16" fmla="*/ 153306 w 306611"/>
                <a:gd name="connsiteY16" fmla="*/ 325366 h 325365"/>
                <a:gd name="connsiteX17" fmla="*/ 0 w 306611"/>
                <a:gd name="connsiteY17" fmla="*/ 162683 h 325365"/>
                <a:gd name="connsiteX18" fmla="*/ 153306 w 306611"/>
                <a:gd name="connsiteY18" fmla="*/ 0 h 325365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  <a:cxn ang="0">
                  <a:pos x="connsiteX17" y="connsiteY17"/>
                </a:cxn>
                <a:cxn ang="0">
                  <a:pos x="connsiteX18" y="connsiteY18"/>
                </a:cxn>
              </a:cxnLst>
              <a:rect l="l" t="t" r="r" b="b"/>
              <a:pathLst>
                <a:path w="306611" h="325365">
                  <a:moveTo>
                    <a:pt x="98435" y="133158"/>
                  </a:moveTo>
                  <a:cubicBezTo>
                    <a:pt x="98435" y="133158"/>
                    <a:pt x="100739" y="96881"/>
                    <a:pt x="122227" y="78019"/>
                  </a:cubicBezTo>
                  <a:cubicBezTo>
                    <a:pt x="122227" y="78019"/>
                    <a:pt x="130371" y="68428"/>
                    <a:pt x="149769" y="68160"/>
                  </a:cubicBezTo>
                  <a:cubicBezTo>
                    <a:pt x="149769" y="68160"/>
                    <a:pt x="172382" y="67892"/>
                    <a:pt x="184277" y="80323"/>
                  </a:cubicBezTo>
                  <a:cubicBezTo>
                    <a:pt x="184277" y="80323"/>
                    <a:pt x="201692" y="97149"/>
                    <a:pt x="205443" y="126728"/>
                  </a:cubicBezTo>
                  <a:cubicBezTo>
                    <a:pt x="205443" y="126728"/>
                    <a:pt x="207748" y="153145"/>
                    <a:pt x="206301" y="185349"/>
                  </a:cubicBezTo>
                  <a:cubicBezTo>
                    <a:pt x="206301" y="185349"/>
                    <a:pt x="204265" y="221036"/>
                    <a:pt x="194994" y="233200"/>
                  </a:cubicBezTo>
                  <a:cubicBezTo>
                    <a:pt x="194994" y="233200"/>
                    <a:pt x="176990" y="262779"/>
                    <a:pt x="152073" y="261064"/>
                  </a:cubicBezTo>
                  <a:cubicBezTo>
                    <a:pt x="152073" y="261064"/>
                    <a:pt x="118154" y="266262"/>
                    <a:pt x="101596" y="214660"/>
                  </a:cubicBezTo>
                  <a:cubicBezTo>
                    <a:pt x="101596" y="214660"/>
                    <a:pt x="98703" y="203621"/>
                    <a:pt x="97256" y="184760"/>
                  </a:cubicBezTo>
                  <a:lnTo>
                    <a:pt x="96399" y="142106"/>
                  </a:lnTo>
                  <a:lnTo>
                    <a:pt x="97256" y="184760"/>
                  </a:lnTo>
                  <a:lnTo>
                    <a:pt x="96399" y="142106"/>
                  </a:lnTo>
                  <a:lnTo>
                    <a:pt x="98435" y="133158"/>
                  </a:lnTo>
                  <a:close/>
                  <a:moveTo>
                    <a:pt x="153306" y="0"/>
                  </a:moveTo>
                  <a:cubicBezTo>
                    <a:pt x="237969" y="0"/>
                    <a:pt x="306611" y="72821"/>
                    <a:pt x="306611" y="162683"/>
                  </a:cubicBezTo>
                  <a:cubicBezTo>
                    <a:pt x="306611" y="252544"/>
                    <a:pt x="237969" y="325366"/>
                    <a:pt x="153306" y="325366"/>
                  </a:cubicBezTo>
                  <a:cubicBezTo>
                    <a:pt x="68642" y="325366"/>
                    <a:pt x="0" y="252544"/>
                    <a:pt x="0" y="162683"/>
                  </a:cubicBezTo>
                  <a:cubicBezTo>
                    <a:pt x="0" y="72821"/>
                    <a:pt x="68642" y="0"/>
                    <a:pt x="153306" y="0"/>
                  </a:cubicBezTo>
                  <a:close/>
                </a:path>
              </a:pathLst>
            </a:custGeom>
            <a:solidFill>
              <a:schemeClr val="bg1"/>
            </a:solidFill>
            <a:ln w="5304" cap="flat">
              <a:noFill/>
              <a:prstDash val="solid"/>
              <a:miter/>
            </a:ln>
          </xdr:spPr>
          <xdr:txBody>
            <a:bodyPr wrap="square" rtlCol="0" anchor="ctr"/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pt-BR"/>
            </a:p>
          </xdr:txBody>
        </xdr:sp>
        <xdr:sp macro="" textlink="">
          <xdr:nvSpPr>
            <xdr:cNvPr id="14" name="Forma Livre: Forma 13">
              <a:extLst>
                <a:ext uri="{FF2B5EF4-FFF2-40B4-BE49-F238E27FC236}">
                  <a16:creationId xmlns:a16="http://schemas.microsoft.com/office/drawing/2014/main" id="{00000000-0008-0000-0500-00000E000000}"/>
                </a:ext>
              </a:extLst>
            </xdr:cNvPr>
            <xdr:cNvSpPr/>
          </xdr:nvSpPr>
          <xdr:spPr>
            <a:xfrm>
              <a:off x="4246567" y="3107601"/>
              <a:ext cx="198783" cy="284426"/>
            </a:xfrm>
            <a:custGeom>
              <a:avLst/>
              <a:gdLst>
                <a:gd name="connsiteX0" fmla="*/ 88468 w 247406"/>
                <a:gd name="connsiteY0" fmla="*/ 232236 h 302860"/>
                <a:gd name="connsiteX1" fmla="*/ 88468 w 247406"/>
                <a:gd name="connsiteY1" fmla="*/ 256188 h 302860"/>
                <a:gd name="connsiteX2" fmla="*/ 119815 w 247406"/>
                <a:gd name="connsiteY2" fmla="*/ 255599 h 302860"/>
                <a:gd name="connsiteX3" fmla="*/ 158503 w 247406"/>
                <a:gd name="connsiteY3" fmla="*/ 211981 h 302860"/>
                <a:gd name="connsiteX4" fmla="*/ 129032 w 247406"/>
                <a:gd name="connsiteY4" fmla="*/ 170185 h 302860"/>
                <a:gd name="connsiteX5" fmla="*/ 89111 w 247406"/>
                <a:gd name="connsiteY5" fmla="*/ 169595 h 302860"/>
                <a:gd name="connsiteX6" fmla="*/ 89111 w 247406"/>
                <a:gd name="connsiteY6" fmla="*/ 201532 h 302860"/>
                <a:gd name="connsiteX7" fmla="*/ 88468 w 247406"/>
                <a:gd name="connsiteY7" fmla="*/ 232236 h 302860"/>
                <a:gd name="connsiteX8" fmla="*/ 89111 w 247406"/>
                <a:gd name="connsiteY8" fmla="*/ 101596 h 302860"/>
                <a:gd name="connsiteX9" fmla="*/ 89111 w 247406"/>
                <a:gd name="connsiteY9" fmla="*/ 121637 h 302860"/>
                <a:gd name="connsiteX10" fmla="*/ 115314 w 247406"/>
                <a:gd name="connsiteY10" fmla="*/ 121101 h 302860"/>
                <a:gd name="connsiteX11" fmla="*/ 147733 w 247406"/>
                <a:gd name="connsiteY11" fmla="*/ 84610 h 302860"/>
                <a:gd name="connsiteX12" fmla="*/ 123030 w 247406"/>
                <a:gd name="connsiteY12" fmla="*/ 49619 h 302860"/>
                <a:gd name="connsiteX13" fmla="*/ 89593 w 247406"/>
                <a:gd name="connsiteY13" fmla="*/ 49083 h 302860"/>
                <a:gd name="connsiteX14" fmla="*/ 89593 w 247406"/>
                <a:gd name="connsiteY14" fmla="*/ 75822 h 302860"/>
                <a:gd name="connsiteX15" fmla="*/ 89111 w 247406"/>
                <a:gd name="connsiteY15" fmla="*/ 101596 h 302860"/>
                <a:gd name="connsiteX16" fmla="*/ 0 w 247406"/>
                <a:gd name="connsiteY16" fmla="*/ 257420 h 302860"/>
                <a:gd name="connsiteX17" fmla="*/ 0 w 247406"/>
                <a:gd name="connsiteY17" fmla="*/ 302271 h 302860"/>
                <a:gd name="connsiteX18" fmla="*/ 146875 w 247406"/>
                <a:gd name="connsiteY18" fmla="*/ 302860 h 302860"/>
                <a:gd name="connsiteX19" fmla="*/ 243328 w 247406"/>
                <a:gd name="connsiteY19" fmla="*/ 240166 h 302860"/>
                <a:gd name="connsiteX20" fmla="*/ 234701 w 247406"/>
                <a:gd name="connsiteY20" fmla="*/ 172596 h 302860"/>
                <a:gd name="connsiteX21" fmla="*/ 170774 w 247406"/>
                <a:gd name="connsiteY21" fmla="*/ 139427 h 302860"/>
                <a:gd name="connsiteX22" fmla="*/ 216268 w 247406"/>
                <a:gd name="connsiteY22" fmla="*/ 109313 h 302860"/>
                <a:gd name="connsiteX23" fmla="*/ 225484 w 247406"/>
                <a:gd name="connsiteY23" fmla="*/ 46619 h 302860"/>
                <a:gd name="connsiteX24" fmla="*/ 153574 w 247406"/>
                <a:gd name="connsiteY24" fmla="*/ 1125 h 302860"/>
                <a:gd name="connsiteX25" fmla="*/ 0 w 247406"/>
                <a:gd name="connsiteY25" fmla="*/ 0 h 302860"/>
                <a:gd name="connsiteX26" fmla="*/ 0 w 247406"/>
                <a:gd name="connsiteY26" fmla="*/ 134551 h 302860"/>
                <a:gd name="connsiteX27" fmla="*/ 0 w 247406"/>
                <a:gd name="connsiteY27" fmla="*/ 257420 h 302860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  <a:cxn ang="0">
                  <a:pos x="connsiteX17" y="connsiteY17"/>
                </a:cxn>
                <a:cxn ang="0">
                  <a:pos x="connsiteX18" y="connsiteY18"/>
                </a:cxn>
                <a:cxn ang="0">
                  <a:pos x="connsiteX19" y="connsiteY19"/>
                </a:cxn>
                <a:cxn ang="0">
                  <a:pos x="connsiteX20" y="connsiteY20"/>
                </a:cxn>
                <a:cxn ang="0">
                  <a:pos x="connsiteX21" y="connsiteY21"/>
                </a:cxn>
                <a:cxn ang="0">
                  <a:pos x="connsiteX22" y="connsiteY22"/>
                </a:cxn>
                <a:cxn ang="0">
                  <a:pos x="connsiteX23" y="connsiteY23"/>
                </a:cxn>
                <a:cxn ang="0">
                  <a:pos x="connsiteX24" y="connsiteY24"/>
                </a:cxn>
                <a:cxn ang="0">
                  <a:pos x="connsiteX25" y="connsiteY25"/>
                </a:cxn>
                <a:cxn ang="0">
                  <a:pos x="connsiteX26" y="connsiteY26"/>
                </a:cxn>
                <a:cxn ang="0">
                  <a:pos x="connsiteX27" y="connsiteY27"/>
                </a:cxn>
              </a:cxnLst>
              <a:rect l="l" t="t" r="r" b="b"/>
              <a:pathLst>
                <a:path w="247406" h="302860">
                  <a:moveTo>
                    <a:pt x="88468" y="232236"/>
                  </a:moveTo>
                  <a:lnTo>
                    <a:pt x="88468" y="256188"/>
                  </a:lnTo>
                  <a:lnTo>
                    <a:pt x="119815" y="255599"/>
                  </a:lnTo>
                  <a:cubicBezTo>
                    <a:pt x="119815" y="255599"/>
                    <a:pt x="158503" y="248847"/>
                    <a:pt x="158503" y="211981"/>
                  </a:cubicBezTo>
                  <a:cubicBezTo>
                    <a:pt x="158503" y="211981"/>
                    <a:pt x="161558" y="181866"/>
                    <a:pt x="129032" y="170185"/>
                  </a:cubicBezTo>
                  <a:lnTo>
                    <a:pt x="89111" y="169595"/>
                  </a:lnTo>
                  <a:lnTo>
                    <a:pt x="89111" y="201532"/>
                  </a:lnTo>
                  <a:lnTo>
                    <a:pt x="88468" y="232236"/>
                  </a:lnTo>
                  <a:close/>
                  <a:moveTo>
                    <a:pt x="89111" y="101596"/>
                  </a:moveTo>
                  <a:lnTo>
                    <a:pt x="89111" y="121637"/>
                  </a:lnTo>
                  <a:lnTo>
                    <a:pt x="115314" y="121101"/>
                  </a:lnTo>
                  <a:cubicBezTo>
                    <a:pt x="115314" y="121101"/>
                    <a:pt x="147733" y="115421"/>
                    <a:pt x="147733" y="84610"/>
                  </a:cubicBezTo>
                  <a:cubicBezTo>
                    <a:pt x="147733" y="84610"/>
                    <a:pt x="150305" y="59425"/>
                    <a:pt x="123030" y="49619"/>
                  </a:cubicBezTo>
                  <a:lnTo>
                    <a:pt x="89593" y="49083"/>
                  </a:lnTo>
                  <a:lnTo>
                    <a:pt x="89593" y="75822"/>
                  </a:lnTo>
                  <a:lnTo>
                    <a:pt x="89111" y="101596"/>
                  </a:lnTo>
                  <a:close/>
                  <a:moveTo>
                    <a:pt x="0" y="257420"/>
                  </a:moveTo>
                  <a:lnTo>
                    <a:pt x="0" y="302271"/>
                  </a:lnTo>
                  <a:lnTo>
                    <a:pt x="146875" y="302860"/>
                  </a:lnTo>
                  <a:cubicBezTo>
                    <a:pt x="146875" y="302860"/>
                    <a:pt x="225538" y="297930"/>
                    <a:pt x="243328" y="240166"/>
                  </a:cubicBezTo>
                  <a:cubicBezTo>
                    <a:pt x="243328" y="240166"/>
                    <a:pt x="256831" y="207587"/>
                    <a:pt x="234701" y="172596"/>
                  </a:cubicBezTo>
                  <a:cubicBezTo>
                    <a:pt x="234701" y="172596"/>
                    <a:pt x="218732" y="148001"/>
                    <a:pt x="170774" y="139427"/>
                  </a:cubicBezTo>
                  <a:cubicBezTo>
                    <a:pt x="170774" y="139427"/>
                    <a:pt x="203354" y="125281"/>
                    <a:pt x="216268" y="109313"/>
                  </a:cubicBezTo>
                  <a:cubicBezTo>
                    <a:pt x="216268" y="109313"/>
                    <a:pt x="237755" y="84717"/>
                    <a:pt x="225484" y="46619"/>
                  </a:cubicBezTo>
                  <a:cubicBezTo>
                    <a:pt x="225484" y="46619"/>
                    <a:pt x="216268" y="8520"/>
                    <a:pt x="153574" y="1125"/>
                  </a:cubicBezTo>
                  <a:lnTo>
                    <a:pt x="0" y="0"/>
                  </a:lnTo>
                  <a:lnTo>
                    <a:pt x="0" y="134551"/>
                  </a:lnTo>
                  <a:lnTo>
                    <a:pt x="0" y="257420"/>
                  </a:lnTo>
                  <a:close/>
                </a:path>
              </a:pathLst>
            </a:custGeom>
            <a:solidFill>
              <a:schemeClr val="bg1"/>
            </a:solidFill>
            <a:ln w="5304" cap="flat">
              <a:noFill/>
              <a:prstDash val="solid"/>
              <a:miter/>
            </a:ln>
          </xdr:spPr>
          <xdr:txBody>
            <a:bodyPr wrap="square" rtlCol="0" anchor="ctr"/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pt-BR"/>
            </a:p>
          </xdr:txBody>
        </xdr:sp>
      </xdr:grp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27</xdr:col>
      <xdr:colOff>741983</xdr:colOff>
      <xdr:row>4</xdr:row>
      <xdr:rowOff>235951</xdr:rowOff>
    </xdr:to>
    <xdr:grpSp>
      <xdr:nvGrpSpPr>
        <xdr:cNvPr id="2" name="Agrupa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pSpPr/>
      </xdr:nvGrpSpPr>
      <xdr:grpSpPr>
        <a:xfrm>
          <a:off x="0" y="0"/>
          <a:ext cx="13561046" cy="966201"/>
          <a:chOff x="3161243" y="2971688"/>
          <a:chExt cx="13642272" cy="945260"/>
        </a:xfrm>
      </xdr:grpSpPr>
      <xdr:sp macro="" textlink="">
        <xdr:nvSpPr>
          <xdr:cNvPr id="3" name="Retângulo 2">
            <a:extLst>
              <a:ext uri="{FF2B5EF4-FFF2-40B4-BE49-F238E27FC236}">
                <a16:creationId xmlns:a16="http://schemas.microsoft.com/office/drawing/2014/main" id="{00000000-0008-0000-0900-000003000000}"/>
              </a:ext>
            </a:extLst>
          </xdr:cNvPr>
          <xdr:cNvSpPr/>
        </xdr:nvSpPr>
        <xdr:spPr>
          <a:xfrm>
            <a:off x="3161243" y="2977091"/>
            <a:ext cx="13419669" cy="770467"/>
          </a:xfrm>
          <a:prstGeom prst="rect">
            <a:avLst/>
          </a:prstGeom>
          <a:solidFill>
            <a:srgbClr val="0B3058"/>
          </a:solidFill>
          <a:ln>
            <a:solidFill>
              <a:srgbClr val="0B3058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pic>
        <xdr:nvPicPr>
          <xdr:cNvPr id="4" name="Picture 30" descr="A boat in the water&#10;&#10;Description automatically generated">
            <a:extLst>
              <a:ext uri="{FF2B5EF4-FFF2-40B4-BE49-F238E27FC236}">
                <a16:creationId xmlns:a16="http://schemas.microsoft.com/office/drawing/2014/main" id="{00000000-0008-0000-0900-000004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/>
          <a:srcRect l="21396" t="23419" b="7129"/>
          <a:stretch>
            <a:fillRect/>
          </a:stretch>
        </xdr:blipFill>
        <xdr:spPr>
          <a:xfrm>
            <a:off x="15205077" y="2972747"/>
            <a:ext cx="1598438" cy="784336"/>
          </a:xfrm>
          <a:prstGeom prst="parallelogram">
            <a:avLst/>
          </a:prstGeom>
        </xdr:spPr>
      </xdr:pic>
      <xdr:sp macro="" textlink="">
        <xdr:nvSpPr>
          <xdr:cNvPr id="5" name="CaixaDeTexto 4">
            <a:extLst>
              <a:ext uri="{FF2B5EF4-FFF2-40B4-BE49-F238E27FC236}">
                <a16:creationId xmlns:a16="http://schemas.microsoft.com/office/drawing/2014/main" id="{00000000-0008-0000-0900-000005000000}"/>
              </a:ext>
            </a:extLst>
          </xdr:cNvPr>
          <xdr:cNvSpPr txBox="1"/>
        </xdr:nvSpPr>
        <xdr:spPr>
          <a:xfrm>
            <a:off x="5210313" y="3125016"/>
            <a:ext cx="6845226" cy="46516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pt-BR" sz="2800">
                <a:solidFill>
                  <a:schemeClr val="bg1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BALANÇO PATRIMONIAL (BP)</a:t>
            </a:r>
          </a:p>
        </xdr:txBody>
      </xdr:sp>
      <xdr:grpSp>
        <xdr:nvGrpSpPr>
          <xdr:cNvPr id="6" name="Agrupar 5">
            <a:extLst>
              <a:ext uri="{FF2B5EF4-FFF2-40B4-BE49-F238E27FC236}">
                <a16:creationId xmlns:a16="http://schemas.microsoft.com/office/drawing/2014/main" id="{00000000-0008-0000-0900-000006000000}"/>
              </a:ext>
            </a:extLst>
          </xdr:cNvPr>
          <xdr:cNvGrpSpPr/>
        </xdr:nvGrpSpPr>
        <xdr:grpSpPr>
          <a:xfrm>
            <a:off x="3223961" y="3025644"/>
            <a:ext cx="679451" cy="891304"/>
            <a:chOff x="3325895" y="3049205"/>
            <a:chExt cx="679451" cy="897265"/>
          </a:xfrm>
        </xdr:grpSpPr>
        <xdr:pic>
          <xdr:nvPicPr>
            <xdr:cNvPr id="14" name="Gráfico 13" descr="Círculo com seta para a esquerda com preenchimento sólido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00000000-0008-0000-0900-00000E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4">
              <a:extLst>
                <a:ext uri="{96DAC541-7B7A-43D3-8B79-37D633B846F1}">
                  <asvg:svgBlip xmlns:asvg="http://schemas.microsoft.com/office/drawing/2016/SVG/main" r:embed="rId5"/>
                </a:ext>
              </a:extLst>
            </a:blip>
            <a:stretch>
              <a:fillRect/>
            </a:stretch>
          </xdr:blipFill>
          <xdr:spPr>
            <a:xfrm>
              <a:off x="3353476" y="3049205"/>
              <a:ext cx="494241" cy="498531"/>
            </a:xfrm>
            <a:prstGeom prst="rect">
              <a:avLst/>
            </a:prstGeom>
          </xdr:spPr>
        </xdr:pic>
        <xdr:sp macro="" textlink="">
          <xdr:nvSpPr>
            <xdr:cNvPr id="15" name="CaixaDeTexto 14">
              <a:extLst>
                <a:ext uri="{FF2B5EF4-FFF2-40B4-BE49-F238E27FC236}">
                  <a16:creationId xmlns:a16="http://schemas.microsoft.com/office/drawing/2014/main" id="{00000000-0008-0000-0900-00000F000000}"/>
                </a:ext>
              </a:extLst>
            </xdr:cNvPr>
            <xdr:cNvSpPr txBox="1"/>
          </xdr:nvSpPr>
          <xdr:spPr>
            <a:xfrm>
              <a:off x="3325895" y="3489715"/>
              <a:ext cx="679451" cy="45675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pt-BR" sz="900">
                  <a:solidFill>
                    <a:schemeClr val="bg1"/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INÍCIO</a:t>
              </a:r>
            </a:p>
          </xdr:txBody>
        </xdr:sp>
      </xdr:grpSp>
      <xdr:pic>
        <xdr:nvPicPr>
          <xdr:cNvPr id="7" name="Picture 31">
            <a:extLst>
              <a:ext uri="{FF2B5EF4-FFF2-40B4-BE49-F238E27FC236}">
                <a16:creationId xmlns:a16="http://schemas.microsoft.com/office/drawing/2014/main" id="{00000000-0008-0000-0900-000007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6">
            <a:alphaModFix/>
          </a:blip>
          <a:srcRect l="33010" t="3966" r="-312" b="-4333"/>
          <a:stretch>
            <a:fillRect/>
          </a:stretch>
        </xdr:blipFill>
        <xdr:spPr>
          <a:xfrm>
            <a:off x="13506395" y="2971688"/>
            <a:ext cx="871009" cy="819374"/>
          </a:xfrm>
          <a:prstGeom prst="parallelogram">
            <a:avLst/>
          </a:prstGeom>
          <a:noFill/>
          <a:ln>
            <a:noFill/>
          </a:ln>
          <a:effectLst>
            <a:outerShdw blurRad="228600" dist="76200" dir="5400000" algn="t" rotWithShape="0">
              <a:prstClr val="black">
                <a:alpha val="14000"/>
              </a:prstClr>
            </a:outerShdw>
          </a:effectLst>
        </xdr:spPr>
      </xdr:pic>
      <xdr:pic>
        <xdr:nvPicPr>
          <xdr:cNvPr id="8" name="Picture 8">
            <a:extLst>
              <a:ext uri="{FF2B5EF4-FFF2-40B4-BE49-F238E27FC236}">
                <a16:creationId xmlns:a16="http://schemas.microsoft.com/office/drawing/2014/main" id="{00000000-0008-0000-0900-000008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">
            <a:alphaModFix/>
          </a:blip>
          <a:srcRect l="3046" t="54589" r="3732" b="20896"/>
          <a:stretch>
            <a:fillRect/>
          </a:stretch>
        </xdr:blipFill>
        <xdr:spPr>
          <a:xfrm>
            <a:off x="14186124" y="2971690"/>
            <a:ext cx="1294342" cy="781474"/>
          </a:xfrm>
          <a:prstGeom prst="parallelogram">
            <a:avLst/>
          </a:prstGeom>
        </xdr:spPr>
      </xdr:pic>
      <xdr:grpSp>
        <xdr:nvGrpSpPr>
          <xdr:cNvPr id="9" name="Agrupar 8">
            <a:extLst>
              <a:ext uri="{FF2B5EF4-FFF2-40B4-BE49-F238E27FC236}">
                <a16:creationId xmlns:a16="http://schemas.microsoft.com/office/drawing/2014/main" id="{00000000-0008-0000-0900-000009000000}"/>
              </a:ext>
            </a:extLst>
          </xdr:cNvPr>
          <xdr:cNvGrpSpPr/>
        </xdr:nvGrpSpPr>
        <xdr:grpSpPr>
          <a:xfrm>
            <a:off x="3902134" y="3180102"/>
            <a:ext cx="736301" cy="404115"/>
            <a:chOff x="3970423" y="3088678"/>
            <a:chExt cx="742094" cy="421903"/>
          </a:xfrm>
        </xdr:grpSpPr>
        <xdr:sp macro="" textlink="">
          <xdr:nvSpPr>
            <xdr:cNvPr id="10" name="Forma Livre: Forma 9">
              <a:extLst>
                <a:ext uri="{FF2B5EF4-FFF2-40B4-BE49-F238E27FC236}">
                  <a16:creationId xmlns:a16="http://schemas.microsoft.com/office/drawing/2014/main" id="{00000000-0008-0000-0900-00000A000000}"/>
                </a:ext>
              </a:extLst>
            </xdr:cNvPr>
            <xdr:cNvSpPr/>
          </xdr:nvSpPr>
          <xdr:spPr>
            <a:xfrm>
              <a:off x="4001058" y="3458512"/>
              <a:ext cx="691592" cy="52069"/>
            </a:xfrm>
            <a:custGeom>
              <a:avLst/>
              <a:gdLst>
                <a:gd name="connsiteX0" fmla="*/ 0 w 888861"/>
                <a:gd name="connsiteY0" fmla="*/ 0 h 47100"/>
                <a:gd name="connsiteX1" fmla="*/ 888862 w 888861"/>
                <a:gd name="connsiteY1" fmla="*/ 0 h 47100"/>
                <a:gd name="connsiteX2" fmla="*/ 888862 w 888861"/>
                <a:gd name="connsiteY2" fmla="*/ 47101 h 47100"/>
                <a:gd name="connsiteX3" fmla="*/ 0 w 888861"/>
                <a:gd name="connsiteY3" fmla="*/ 47101 h 47100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</a:cxnLst>
              <a:rect l="l" t="t" r="r" b="b"/>
              <a:pathLst>
                <a:path w="888861" h="47100">
                  <a:moveTo>
                    <a:pt x="0" y="0"/>
                  </a:moveTo>
                  <a:lnTo>
                    <a:pt x="888862" y="0"/>
                  </a:lnTo>
                  <a:lnTo>
                    <a:pt x="888862" y="47101"/>
                  </a:lnTo>
                  <a:lnTo>
                    <a:pt x="0" y="47101"/>
                  </a:lnTo>
                  <a:close/>
                </a:path>
              </a:pathLst>
            </a:custGeom>
            <a:solidFill>
              <a:schemeClr val="accent2"/>
            </a:solidFill>
            <a:ln w="5304" cap="flat">
              <a:noFill/>
              <a:prstDash val="solid"/>
              <a:miter/>
            </a:ln>
          </xdr:spPr>
          <xdr:txBody>
            <a:bodyPr wrap="square" rtlCol="0" anchor="ctr"/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pt-BR"/>
            </a:p>
          </xdr:txBody>
        </xdr:sp>
        <xdr:sp macro="" textlink="">
          <xdr:nvSpPr>
            <xdr:cNvPr id="11" name="Forma Livre: Forma 10">
              <a:extLst>
                <a:ext uri="{FF2B5EF4-FFF2-40B4-BE49-F238E27FC236}">
                  <a16:creationId xmlns:a16="http://schemas.microsoft.com/office/drawing/2014/main" id="{00000000-0008-0000-0900-00000B000000}"/>
                </a:ext>
              </a:extLst>
            </xdr:cNvPr>
            <xdr:cNvSpPr/>
          </xdr:nvSpPr>
          <xdr:spPr>
            <a:xfrm>
              <a:off x="3970423" y="3088678"/>
              <a:ext cx="221754" cy="301346"/>
            </a:xfrm>
            <a:custGeom>
              <a:avLst/>
              <a:gdLst>
                <a:gd name="connsiteX0" fmla="*/ 246757 w 281747"/>
                <a:gd name="connsiteY0" fmla="*/ 234861 h 323436"/>
                <a:gd name="connsiteX1" fmla="*/ 198531 w 281747"/>
                <a:gd name="connsiteY1" fmla="*/ 244774 h 323436"/>
                <a:gd name="connsiteX2" fmla="*/ 127317 w 281747"/>
                <a:gd name="connsiteY2" fmla="*/ 163165 h 323436"/>
                <a:gd name="connsiteX3" fmla="*/ 199710 w 281747"/>
                <a:gd name="connsiteY3" fmla="*/ 79091 h 323436"/>
                <a:gd name="connsiteX4" fmla="*/ 250401 w 281747"/>
                <a:gd name="connsiteY4" fmla="*/ 90236 h 323436"/>
                <a:gd name="connsiteX5" fmla="*/ 281748 w 281747"/>
                <a:gd name="connsiteY5" fmla="*/ 27167 h 323436"/>
                <a:gd name="connsiteX6" fmla="*/ 186421 w 281747"/>
                <a:gd name="connsiteY6" fmla="*/ 0 h 323436"/>
                <a:gd name="connsiteX7" fmla="*/ 0 w 281747"/>
                <a:gd name="connsiteY7" fmla="*/ 166862 h 323436"/>
                <a:gd name="connsiteX8" fmla="*/ 276925 w 281747"/>
                <a:gd name="connsiteY8" fmla="*/ 300342 h 323436"/>
                <a:gd name="connsiteX9" fmla="*/ 246757 w 281747"/>
                <a:gd name="connsiteY9" fmla="*/ 234861 h 323436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</a:cxnLst>
              <a:rect l="l" t="t" r="r" b="b"/>
              <a:pathLst>
                <a:path w="281747" h="323436">
                  <a:moveTo>
                    <a:pt x="246757" y="234861"/>
                  </a:moveTo>
                  <a:cubicBezTo>
                    <a:pt x="234701" y="239845"/>
                    <a:pt x="216589" y="244774"/>
                    <a:pt x="198531" y="244774"/>
                  </a:cubicBezTo>
                  <a:cubicBezTo>
                    <a:pt x="172007" y="244774"/>
                    <a:pt x="127317" y="226234"/>
                    <a:pt x="127317" y="163165"/>
                  </a:cubicBezTo>
                  <a:cubicBezTo>
                    <a:pt x="127317" y="103847"/>
                    <a:pt x="159896" y="79091"/>
                    <a:pt x="199710" y="79091"/>
                  </a:cubicBezTo>
                  <a:cubicBezTo>
                    <a:pt x="215410" y="79091"/>
                    <a:pt x="233522" y="82788"/>
                    <a:pt x="250401" y="90236"/>
                  </a:cubicBezTo>
                  <a:lnTo>
                    <a:pt x="281748" y="27167"/>
                  </a:lnTo>
                  <a:cubicBezTo>
                    <a:pt x="252812" y="9860"/>
                    <a:pt x="215357" y="0"/>
                    <a:pt x="186421" y="0"/>
                  </a:cubicBezTo>
                  <a:cubicBezTo>
                    <a:pt x="83860" y="0"/>
                    <a:pt x="0" y="64302"/>
                    <a:pt x="0" y="166862"/>
                  </a:cubicBezTo>
                  <a:cubicBezTo>
                    <a:pt x="0" y="310844"/>
                    <a:pt x="172114" y="356016"/>
                    <a:pt x="276925" y="300342"/>
                  </a:cubicBezTo>
                  <a:lnTo>
                    <a:pt x="246757" y="234861"/>
                  </a:lnTo>
                  <a:close/>
                </a:path>
              </a:pathLst>
            </a:custGeom>
            <a:solidFill>
              <a:schemeClr val="bg1"/>
            </a:solidFill>
            <a:ln w="5304" cap="flat">
              <a:noFill/>
              <a:prstDash val="solid"/>
              <a:miter/>
            </a:ln>
          </xdr:spPr>
          <xdr:txBody>
            <a:bodyPr wrap="square" rtlCol="0" anchor="ctr"/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pt-BR"/>
            </a:p>
          </xdr:txBody>
        </xdr:sp>
        <xdr:sp macro="" textlink="">
          <xdr:nvSpPr>
            <xdr:cNvPr id="12" name="Forma Livre: Forma 11">
              <a:extLst>
                <a:ext uri="{FF2B5EF4-FFF2-40B4-BE49-F238E27FC236}">
                  <a16:creationId xmlns:a16="http://schemas.microsoft.com/office/drawing/2014/main" id="{00000000-0008-0000-0900-00000C000000}"/>
                </a:ext>
              </a:extLst>
            </xdr:cNvPr>
            <xdr:cNvSpPr/>
          </xdr:nvSpPr>
          <xdr:spPr>
            <a:xfrm>
              <a:off x="4473910" y="3107601"/>
              <a:ext cx="238607" cy="295686"/>
            </a:xfrm>
            <a:custGeom>
              <a:avLst/>
              <a:gdLst>
                <a:gd name="connsiteX0" fmla="*/ 98435 w 306611"/>
                <a:gd name="connsiteY0" fmla="*/ 133158 h 325365"/>
                <a:gd name="connsiteX1" fmla="*/ 122227 w 306611"/>
                <a:gd name="connsiteY1" fmla="*/ 78019 h 325365"/>
                <a:gd name="connsiteX2" fmla="*/ 149769 w 306611"/>
                <a:gd name="connsiteY2" fmla="*/ 68160 h 325365"/>
                <a:gd name="connsiteX3" fmla="*/ 184277 w 306611"/>
                <a:gd name="connsiteY3" fmla="*/ 80323 h 325365"/>
                <a:gd name="connsiteX4" fmla="*/ 205443 w 306611"/>
                <a:gd name="connsiteY4" fmla="*/ 126728 h 325365"/>
                <a:gd name="connsiteX5" fmla="*/ 206301 w 306611"/>
                <a:gd name="connsiteY5" fmla="*/ 185349 h 325365"/>
                <a:gd name="connsiteX6" fmla="*/ 194994 w 306611"/>
                <a:gd name="connsiteY6" fmla="*/ 233200 h 325365"/>
                <a:gd name="connsiteX7" fmla="*/ 152073 w 306611"/>
                <a:gd name="connsiteY7" fmla="*/ 261064 h 325365"/>
                <a:gd name="connsiteX8" fmla="*/ 101596 w 306611"/>
                <a:gd name="connsiteY8" fmla="*/ 214660 h 325365"/>
                <a:gd name="connsiteX9" fmla="*/ 97256 w 306611"/>
                <a:gd name="connsiteY9" fmla="*/ 184760 h 325365"/>
                <a:gd name="connsiteX10" fmla="*/ 96399 w 306611"/>
                <a:gd name="connsiteY10" fmla="*/ 142106 h 325365"/>
                <a:gd name="connsiteX11" fmla="*/ 97256 w 306611"/>
                <a:gd name="connsiteY11" fmla="*/ 184760 h 325365"/>
                <a:gd name="connsiteX12" fmla="*/ 96399 w 306611"/>
                <a:gd name="connsiteY12" fmla="*/ 142106 h 325365"/>
                <a:gd name="connsiteX13" fmla="*/ 98435 w 306611"/>
                <a:gd name="connsiteY13" fmla="*/ 133158 h 325365"/>
                <a:gd name="connsiteX14" fmla="*/ 153306 w 306611"/>
                <a:gd name="connsiteY14" fmla="*/ 0 h 325365"/>
                <a:gd name="connsiteX15" fmla="*/ 306611 w 306611"/>
                <a:gd name="connsiteY15" fmla="*/ 162683 h 325365"/>
                <a:gd name="connsiteX16" fmla="*/ 153306 w 306611"/>
                <a:gd name="connsiteY16" fmla="*/ 325366 h 325365"/>
                <a:gd name="connsiteX17" fmla="*/ 0 w 306611"/>
                <a:gd name="connsiteY17" fmla="*/ 162683 h 325365"/>
                <a:gd name="connsiteX18" fmla="*/ 153306 w 306611"/>
                <a:gd name="connsiteY18" fmla="*/ 0 h 325365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  <a:cxn ang="0">
                  <a:pos x="connsiteX17" y="connsiteY17"/>
                </a:cxn>
                <a:cxn ang="0">
                  <a:pos x="connsiteX18" y="connsiteY18"/>
                </a:cxn>
              </a:cxnLst>
              <a:rect l="l" t="t" r="r" b="b"/>
              <a:pathLst>
                <a:path w="306611" h="325365">
                  <a:moveTo>
                    <a:pt x="98435" y="133158"/>
                  </a:moveTo>
                  <a:cubicBezTo>
                    <a:pt x="98435" y="133158"/>
                    <a:pt x="100739" y="96881"/>
                    <a:pt x="122227" y="78019"/>
                  </a:cubicBezTo>
                  <a:cubicBezTo>
                    <a:pt x="122227" y="78019"/>
                    <a:pt x="130371" y="68428"/>
                    <a:pt x="149769" y="68160"/>
                  </a:cubicBezTo>
                  <a:cubicBezTo>
                    <a:pt x="149769" y="68160"/>
                    <a:pt x="172382" y="67892"/>
                    <a:pt x="184277" y="80323"/>
                  </a:cubicBezTo>
                  <a:cubicBezTo>
                    <a:pt x="184277" y="80323"/>
                    <a:pt x="201692" y="97149"/>
                    <a:pt x="205443" y="126728"/>
                  </a:cubicBezTo>
                  <a:cubicBezTo>
                    <a:pt x="205443" y="126728"/>
                    <a:pt x="207748" y="153145"/>
                    <a:pt x="206301" y="185349"/>
                  </a:cubicBezTo>
                  <a:cubicBezTo>
                    <a:pt x="206301" y="185349"/>
                    <a:pt x="204265" y="221036"/>
                    <a:pt x="194994" y="233200"/>
                  </a:cubicBezTo>
                  <a:cubicBezTo>
                    <a:pt x="194994" y="233200"/>
                    <a:pt x="176990" y="262779"/>
                    <a:pt x="152073" y="261064"/>
                  </a:cubicBezTo>
                  <a:cubicBezTo>
                    <a:pt x="152073" y="261064"/>
                    <a:pt x="118154" y="266262"/>
                    <a:pt x="101596" y="214660"/>
                  </a:cubicBezTo>
                  <a:cubicBezTo>
                    <a:pt x="101596" y="214660"/>
                    <a:pt x="98703" y="203621"/>
                    <a:pt x="97256" y="184760"/>
                  </a:cubicBezTo>
                  <a:lnTo>
                    <a:pt x="96399" y="142106"/>
                  </a:lnTo>
                  <a:lnTo>
                    <a:pt x="97256" y="184760"/>
                  </a:lnTo>
                  <a:lnTo>
                    <a:pt x="96399" y="142106"/>
                  </a:lnTo>
                  <a:lnTo>
                    <a:pt x="98435" y="133158"/>
                  </a:lnTo>
                  <a:close/>
                  <a:moveTo>
                    <a:pt x="153306" y="0"/>
                  </a:moveTo>
                  <a:cubicBezTo>
                    <a:pt x="237969" y="0"/>
                    <a:pt x="306611" y="72821"/>
                    <a:pt x="306611" y="162683"/>
                  </a:cubicBezTo>
                  <a:cubicBezTo>
                    <a:pt x="306611" y="252544"/>
                    <a:pt x="237969" y="325366"/>
                    <a:pt x="153306" y="325366"/>
                  </a:cubicBezTo>
                  <a:cubicBezTo>
                    <a:pt x="68642" y="325366"/>
                    <a:pt x="0" y="252544"/>
                    <a:pt x="0" y="162683"/>
                  </a:cubicBezTo>
                  <a:cubicBezTo>
                    <a:pt x="0" y="72821"/>
                    <a:pt x="68642" y="0"/>
                    <a:pt x="153306" y="0"/>
                  </a:cubicBezTo>
                  <a:close/>
                </a:path>
              </a:pathLst>
            </a:custGeom>
            <a:solidFill>
              <a:schemeClr val="bg1"/>
            </a:solidFill>
            <a:ln w="5304" cap="flat">
              <a:noFill/>
              <a:prstDash val="solid"/>
              <a:miter/>
            </a:ln>
          </xdr:spPr>
          <xdr:txBody>
            <a:bodyPr wrap="square" rtlCol="0" anchor="ctr"/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pt-BR"/>
            </a:p>
          </xdr:txBody>
        </xdr:sp>
        <xdr:sp macro="" textlink="">
          <xdr:nvSpPr>
            <xdr:cNvPr id="13" name="Forma Livre: Forma 12">
              <a:extLst>
                <a:ext uri="{FF2B5EF4-FFF2-40B4-BE49-F238E27FC236}">
                  <a16:creationId xmlns:a16="http://schemas.microsoft.com/office/drawing/2014/main" id="{00000000-0008-0000-0900-00000D000000}"/>
                </a:ext>
              </a:extLst>
            </xdr:cNvPr>
            <xdr:cNvSpPr/>
          </xdr:nvSpPr>
          <xdr:spPr>
            <a:xfrm>
              <a:off x="4246567" y="3107601"/>
              <a:ext cx="198783" cy="284426"/>
            </a:xfrm>
            <a:custGeom>
              <a:avLst/>
              <a:gdLst>
                <a:gd name="connsiteX0" fmla="*/ 88468 w 247406"/>
                <a:gd name="connsiteY0" fmla="*/ 232236 h 302860"/>
                <a:gd name="connsiteX1" fmla="*/ 88468 w 247406"/>
                <a:gd name="connsiteY1" fmla="*/ 256188 h 302860"/>
                <a:gd name="connsiteX2" fmla="*/ 119815 w 247406"/>
                <a:gd name="connsiteY2" fmla="*/ 255599 h 302860"/>
                <a:gd name="connsiteX3" fmla="*/ 158503 w 247406"/>
                <a:gd name="connsiteY3" fmla="*/ 211981 h 302860"/>
                <a:gd name="connsiteX4" fmla="*/ 129032 w 247406"/>
                <a:gd name="connsiteY4" fmla="*/ 170185 h 302860"/>
                <a:gd name="connsiteX5" fmla="*/ 89111 w 247406"/>
                <a:gd name="connsiteY5" fmla="*/ 169595 h 302860"/>
                <a:gd name="connsiteX6" fmla="*/ 89111 w 247406"/>
                <a:gd name="connsiteY6" fmla="*/ 201532 h 302860"/>
                <a:gd name="connsiteX7" fmla="*/ 88468 w 247406"/>
                <a:gd name="connsiteY7" fmla="*/ 232236 h 302860"/>
                <a:gd name="connsiteX8" fmla="*/ 89111 w 247406"/>
                <a:gd name="connsiteY8" fmla="*/ 101596 h 302860"/>
                <a:gd name="connsiteX9" fmla="*/ 89111 w 247406"/>
                <a:gd name="connsiteY9" fmla="*/ 121637 h 302860"/>
                <a:gd name="connsiteX10" fmla="*/ 115314 w 247406"/>
                <a:gd name="connsiteY10" fmla="*/ 121101 h 302860"/>
                <a:gd name="connsiteX11" fmla="*/ 147733 w 247406"/>
                <a:gd name="connsiteY11" fmla="*/ 84610 h 302860"/>
                <a:gd name="connsiteX12" fmla="*/ 123030 w 247406"/>
                <a:gd name="connsiteY12" fmla="*/ 49619 h 302860"/>
                <a:gd name="connsiteX13" fmla="*/ 89593 w 247406"/>
                <a:gd name="connsiteY13" fmla="*/ 49083 h 302860"/>
                <a:gd name="connsiteX14" fmla="*/ 89593 w 247406"/>
                <a:gd name="connsiteY14" fmla="*/ 75822 h 302860"/>
                <a:gd name="connsiteX15" fmla="*/ 89111 w 247406"/>
                <a:gd name="connsiteY15" fmla="*/ 101596 h 302860"/>
                <a:gd name="connsiteX16" fmla="*/ 0 w 247406"/>
                <a:gd name="connsiteY16" fmla="*/ 257420 h 302860"/>
                <a:gd name="connsiteX17" fmla="*/ 0 w 247406"/>
                <a:gd name="connsiteY17" fmla="*/ 302271 h 302860"/>
                <a:gd name="connsiteX18" fmla="*/ 146875 w 247406"/>
                <a:gd name="connsiteY18" fmla="*/ 302860 h 302860"/>
                <a:gd name="connsiteX19" fmla="*/ 243328 w 247406"/>
                <a:gd name="connsiteY19" fmla="*/ 240166 h 302860"/>
                <a:gd name="connsiteX20" fmla="*/ 234701 w 247406"/>
                <a:gd name="connsiteY20" fmla="*/ 172596 h 302860"/>
                <a:gd name="connsiteX21" fmla="*/ 170774 w 247406"/>
                <a:gd name="connsiteY21" fmla="*/ 139427 h 302860"/>
                <a:gd name="connsiteX22" fmla="*/ 216268 w 247406"/>
                <a:gd name="connsiteY22" fmla="*/ 109313 h 302860"/>
                <a:gd name="connsiteX23" fmla="*/ 225484 w 247406"/>
                <a:gd name="connsiteY23" fmla="*/ 46619 h 302860"/>
                <a:gd name="connsiteX24" fmla="*/ 153574 w 247406"/>
                <a:gd name="connsiteY24" fmla="*/ 1125 h 302860"/>
                <a:gd name="connsiteX25" fmla="*/ 0 w 247406"/>
                <a:gd name="connsiteY25" fmla="*/ 0 h 302860"/>
                <a:gd name="connsiteX26" fmla="*/ 0 w 247406"/>
                <a:gd name="connsiteY26" fmla="*/ 134551 h 302860"/>
                <a:gd name="connsiteX27" fmla="*/ 0 w 247406"/>
                <a:gd name="connsiteY27" fmla="*/ 257420 h 302860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  <a:cxn ang="0">
                  <a:pos x="connsiteX17" y="connsiteY17"/>
                </a:cxn>
                <a:cxn ang="0">
                  <a:pos x="connsiteX18" y="connsiteY18"/>
                </a:cxn>
                <a:cxn ang="0">
                  <a:pos x="connsiteX19" y="connsiteY19"/>
                </a:cxn>
                <a:cxn ang="0">
                  <a:pos x="connsiteX20" y="connsiteY20"/>
                </a:cxn>
                <a:cxn ang="0">
                  <a:pos x="connsiteX21" y="connsiteY21"/>
                </a:cxn>
                <a:cxn ang="0">
                  <a:pos x="connsiteX22" y="connsiteY22"/>
                </a:cxn>
                <a:cxn ang="0">
                  <a:pos x="connsiteX23" y="connsiteY23"/>
                </a:cxn>
                <a:cxn ang="0">
                  <a:pos x="connsiteX24" y="connsiteY24"/>
                </a:cxn>
                <a:cxn ang="0">
                  <a:pos x="connsiteX25" y="connsiteY25"/>
                </a:cxn>
                <a:cxn ang="0">
                  <a:pos x="connsiteX26" y="connsiteY26"/>
                </a:cxn>
                <a:cxn ang="0">
                  <a:pos x="connsiteX27" y="connsiteY27"/>
                </a:cxn>
              </a:cxnLst>
              <a:rect l="l" t="t" r="r" b="b"/>
              <a:pathLst>
                <a:path w="247406" h="302860">
                  <a:moveTo>
                    <a:pt x="88468" y="232236"/>
                  </a:moveTo>
                  <a:lnTo>
                    <a:pt x="88468" y="256188"/>
                  </a:lnTo>
                  <a:lnTo>
                    <a:pt x="119815" y="255599"/>
                  </a:lnTo>
                  <a:cubicBezTo>
                    <a:pt x="119815" y="255599"/>
                    <a:pt x="158503" y="248847"/>
                    <a:pt x="158503" y="211981"/>
                  </a:cubicBezTo>
                  <a:cubicBezTo>
                    <a:pt x="158503" y="211981"/>
                    <a:pt x="161558" y="181866"/>
                    <a:pt x="129032" y="170185"/>
                  </a:cubicBezTo>
                  <a:lnTo>
                    <a:pt x="89111" y="169595"/>
                  </a:lnTo>
                  <a:lnTo>
                    <a:pt x="89111" y="201532"/>
                  </a:lnTo>
                  <a:lnTo>
                    <a:pt x="88468" y="232236"/>
                  </a:lnTo>
                  <a:close/>
                  <a:moveTo>
                    <a:pt x="89111" y="101596"/>
                  </a:moveTo>
                  <a:lnTo>
                    <a:pt x="89111" y="121637"/>
                  </a:lnTo>
                  <a:lnTo>
                    <a:pt x="115314" y="121101"/>
                  </a:lnTo>
                  <a:cubicBezTo>
                    <a:pt x="115314" y="121101"/>
                    <a:pt x="147733" y="115421"/>
                    <a:pt x="147733" y="84610"/>
                  </a:cubicBezTo>
                  <a:cubicBezTo>
                    <a:pt x="147733" y="84610"/>
                    <a:pt x="150305" y="59425"/>
                    <a:pt x="123030" y="49619"/>
                  </a:cubicBezTo>
                  <a:lnTo>
                    <a:pt x="89593" y="49083"/>
                  </a:lnTo>
                  <a:lnTo>
                    <a:pt x="89593" y="75822"/>
                  </a:lnTo>
                  <a:lnTo>
                    <a:pt x="89111" y="101596"/>
                  </a:lnTo>
                  <a:close/>
                  <a:moveTo>
                    <a:pt x="0" y="257420"/>
                  </a:moveTo>
                  <a:lnTo>
                    <a:pt x="0" y="302271"/>
                  </a:lnTo>
                  <a:lnTo>
                    <a:pt x="146875" y="302860"/>
                  </a:lnTo>
                  <a:cubicBezTo>
                    <a:pt x="146875" y="302860"/>
                    <a:pt x="225538" y="297930"/>
                    <a:pt x="243328" y="240166"/>
                  </a:cubicBezTo>
                  <a:cubicBezTo>
                    <a:pt x="243328" y="240166"/>
                    <a:pt x="256831" y="207587"/>
                    <a:pt x="234701" y="172596"/>
                  </a:cubicBezTo>
                  <a:cubicBezTo>
                    <a:pt x="234701" y="172596"/>
                    <a:pt x="218732" y="148001"/>
                    <a:pt x="170774" y="139427"/>
                  </a:cubicBezTo>
                  <a:cubicBezTo>
                    <a:pt x="170774" y="139427"/>
                    <a:pt x="203354" y="125281"/>
                    <a:pt x="216268" y="109313"/>
                  </a:cubicBezTo>
                  <a:cubicBezTo>
                    <a:pt x="216268" y="109313"/>
                    <a:pt x="237755" y="84717"/>
                    <a:pt x="225484" y="46619"/>
                  </a:cubicBezTo>
                  <a:cubicBezTo>
                    <a:pt x="225484" y="46619"/>
                    <a:pt x="216268" y="8520"/>
                    <a:pt x="153574" y="1125"/>
                  </a:cubicBezTo>
                  <a:lnTo>
                    <a:pt x="0" y="0"/>
                  </a:lnTo>
                  <a:lnTo>
                    <a:pt x="0" y="134551"/>
                  </a:lnTo>
                  <a:lnTo>
                    <a:pt x="0" y="257420"/>
                  </a:lnTo>
                  <a:close/>
                </a:path>
              </a:pathLst>
            </a:custGeom>
            <a:solidFill>
              <a:schemeClr val="bg1"/>
            </a:solidFill>
            <a:ln w="5304" cap="flat">
              <a:noFill/>
              <a:prstDash val="solid"/>
              <a:miter/>
            </a:ln>
          </xdr:spPr>
          <xdr:txBody>
            <a:bodyPr wrap="square" rtlCol="0" anchor="ctr"/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pt-BR"/>
            </a:p>
          </xdr:txBody>
        </xdr:sp>
      </xdr:grp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27</xdr:col>
      <xdr:colOff>267599</xdr:colOff>
      <xdr:row>4</xdr:row>
      <xdr:rowOff>235951</xdr:rowOff>
    </xdr:to>
    <xdr:grpSp>
      <xdr:nvGrpSpPr>
        <xdr:cNvPr id="4" name="Agrupar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pSpPr/>
      </xdr:nvGrpSpPr>
      <xdr:grpSpPr>
        <a:xfrm>
          <a:off x="0" y="0"/>
          <a:ext cx="13697849" cy="966201"/>
          <a:chOff x="3161243" y="2971688"/>
          <a:chExt cx="13642272" cy="945260"/>
        </a:xfrm>
      </xdr:grpSpPr>
      <xdr:sp macro="" textlink="">
        <xdr:nvSpPr>
          <xdr:cNvPr id="5" name="Retângulo 4">
            <a:extLst>
              <a:ext uri="{FF2B5EF4-FFF2-40B4-BE49-F238E27FC236}">
                <a16:creationId xmlns:a16="http://schemas.microsoft.com/office/drawing/2014/main" id="{00000000-0008-0000-0A00-000005000000}"/>
              </a:ext>
            </a:extLst>
          </xdr:cNvPr>
          <xdr:cNvSpPr/>
        </xdr:nvSpPr>
        <xdr:spPr>
          <a:xfrm>
            <a:off x="3161243" y="2977091"/>
            <a:ext cx="13419669" cy="770467"/>
          </a:xfrm>
          <a:prstGeom prst="rect">
            <a:avLst/>
          </a:prstGeom>
          <a:solidFill>
            <a:srgbClr val="0B3058"/>
          </a:solidFill>
          <a:ln>
            <a:solidFill>
              <a:srgbClr val="0B3058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pic>
        <xdr:nvPicPr>
          <xdr:cNvPr id="6" name="Picture 30" descr="A boat in the water&#10;&#10;Description automatically generated">
            <a:extLst>
              <a:ext uri="{FF2B5EF4-FFF2-40B4-BE49-F238E27FC236}">
                <a16:creationId xmlns:a16="http://schemas.microsoft.com/office/drawing/2014/main" id="{00000000-0008-0000-0A00-000006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/>
          <a:srcRect l="21396" t="23419" b="7129"/>
          <a:stretch>
            <a:fillRect/>
          </a:stretch>
        </xdr:blipFill>
        <xdr:spPr>
          <a:xfrm>
            <a:off x="15205077" y="2972747"/>
            <a:ext cx="1598438" cy="784336"/>
          </a:xfrm>
          <a:prstGeom prst="parallelogram">
            <a:avLst/>
          </a:prstGeom>
        </xdr:spPr>
      </xdr:pic>
      <xdr:sp macro="" textlink="">
        <xdr:nvSpPr>
          <xdr:cNvPr id="7" name="CaixaDeTexto 6">
            <a:extLst>
              <a:ext uri="{FF2B5EF4-FFF2-40B4-BE49-F238E27FC236}">
                <a16:creationId xmlns:a16="http://schemas.microsoft.com/office/drawing/2014/main" id="{00000000-0008-0000-0A00-000007000000}"/>
              </a:ext>
            </a:extLst>
          </xdr:cNvPr>
          <xdr:cNvSpPr txBox="1"/>
        </xdr:nvSpPr>
        <xdr:spPr>
          <a:xfrm>
            <a:off x="5210313" y="3125016"/>
            <a:ext cx="6845226" cy="46516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pt-BR" sz="2800">
                <a:solidFill>
                  <a:schemeClr val="bg1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BALANÇO PATRIMONIAL (BP)</a:t>
            </a:r>
          </a:p>
        </xdr:txBody>
      </xdr:sp>
      <xdr:grpSp>
        <xdr:nvGrpSpPr>
          <xdr:cNvPr id="8" name="Agrupar 7">
            <a:extLst>
              <a:ext uri="{FF2B5EF4-FFF2-40B4-BE49-F238E27FC236}">
                <a16:creationId xmlns:a16="http://schemas.microsoft.com/office/drawing/2014/main" id="{00000000-0008-0000-0A00-000008000000}"/>
              </a:ext>
            </a:extLst>
          </xdr:cNvPr>
          <xdr:cNvGrpSpPr/>
        </xdr:nvGrpSpPr>
        <xdr:grpSpPr>
          <a:xfrm>
            <a:off x="3223961" y="3025644"/>
            <a:ext cx="679451" cy="891304"/>
            <a:chOff x="3325895" y="3049205"/>
            <a:chExt cx="679451" cy="897265"/>
          </a:xfrm>
        </xdr:grpSpPr>
        <xdr:pic>
          <xdr:nvPicPr>
            <xdr:cNvPr id="16" name="Gráfico 15" descr="Círculo com seta para a esquerda com preenchimento sólido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00000000-0008-0000-0A00-000010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4">
              <a:extLst>
                <a:ext uri="{96DAC541-7B7A-43D3-8B79-37D633B846F1}">
                  <asvg:svgBlip xmlns:asvg="http://schemas.microsoft.com/office/drawing/2016/SVG/main" r:embed="rId5"/>
                </a:ext>
              </a:extLst>
            </a:blip>
            <a:stretch>
              <a:fillRect/>
            </a:stretch>
          </xdr:blipFill>
          <xdr:spPr>
            <a:xfrm>
              <a:off x="3353476" y="3049205"/>
              <a:ext cx="494241" cy="498531"/>
            </a:xfrm>
            <a:prstGeom prst="rect">
              <a:avLst/>
            </a:prstGeom>
          </xdr:spPr>
        </xdr:pic>
        <xdr:sp macro="" textlink="">
          <xdr:nvSpPr>
            <xdr:cNvPr id="17" name="CaixaDeTexto 16">
              <a:extLst>
                <a:ext uri="{FF2B5EF4-FFF2-40B4-BE49-F238E27FC236}">
                  <a16:creationId xmlns:a16="http://schemas.microsoft.com/office/drawing/2014/main" id="{00000000-0008-0000-0A00-000011000000}"/>
                </a:ext>
              </a:extLst>
            </xdr:cNvPr>
            <xdr:cNvSpPr txBox="1"/>
          </xdr:nvSpPr>
          <xdr:spPr>
            <a:xfrm>
              <a:off x="3325895" y="3489715"/>
              <a:ext cx="679451" cy="45675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pt-BR" sz="900">
                  <a:solidFill>
                    <a:schemeClr val="bg1"/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INÍCIO</a:t>
              </a:r>
            </a:p>
          </xdr:txBody>
        </xdr:sp>
      </xdr:grpSp>
      <xdr:pic>
        <xdr:nvPicPr>
          <xdr:cNvPr id="9" name="Picture 31">
            <a:extLst>
              <a:ext uri="{FF2B5EF4-FFF2-40B4-BE49-F238E27FC236}">
                <a16:creationId xmlns:a16="http://schemas.microsoft.com/office/drawing/2014/main" id="{00000000-0008-0000-0A00-000009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6">
            <a:alphaModFix/>
          </a:blip>
          <a:srcRect l="33010" t="3966" r="-312" b="-4333"/>
          <a:stretch>
            <a:fillRect/>
          </a:stretch>
        </xdr:blipFill>
        <xdr:spPr>
          <a:xfrm>
            <a:off x="13506395" y="2971688"/>
            <a:ext cx="871009" cy="819374"/>
          </a:xfrm>
          <a:prstGeom prst="parallelogram">
            <a:avLst/>
          </a:prstGeom>
          <a:noFill/>
          <a:ln>
            <a:noFill/>
          </a:ln>
          <a:effectLst>
            <a:outerShdw blurRad="228600" dist="76200" dir="5400000" algn="t" rotWithShape="0">
              <a:prstClr val="black">
                <a:alpha val="14000"/>
              </a:prstClr>
            </a:outerShdw>
          </a:effectLst>
        </xdr:spPr>
      </xdr:pic>
      <xdr:pic>
        <xdr:nvPicPr>
          <xdr:cNvPr id="10" name="Picture 8">
            <a:extLst>
              <a:ext uri="{FF2B5EF4-FFF2-40B4-BE49-F238E27FC236}">
                <a16:creationId xmlns:a16="http://schemas.microsoft.com/office/drawing/2014/main" id="{00000000-0008-0000-0A00-00000A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">
            <a:alphaModFix/>
          </a:blip>
          <a:srcRect l="3046" t="54589" r="3732" b="20896"/>
          <a:stretch>
            <a:fillRect/>
          </a:stretch>
        </xdr:blipFill>
        <xdr:spPr>
          <a:xfrm>
            <a:off x="14186124" y="2971690"/>
            <a:ext cx="1294342" cy="781474"/>
          </a:xfrm>
          <a:prstGeom prst="parallelogram">
            <a:avLst/>
          </a:prstGeom>
        </xdr:spPr>
      </xdr:pic>
      <xdr:grpSp>
        <xdr:nvGrpSpPr>
          <xdr:cNvPr id="11" name="Agrupar 10">
            <a:extLst>
              <a:ext uri="{FF2B5EF4-FFF2-40B4-BE49-F238E27FC236}">
                <a16:creationId xmlns:a16="http://schemas.microsoft.com/office/drawing/2014/main" id="{00000000-0008-0000-0A00-00000B000000}"/>
              </a:ext>
            </a:extLst>
          </xdr:cNvPr>
          <xdr:cNvGrpSpPr/>
        </xdr:nvGrpSpPr>
        <xdr:grpSpPr>
          <a:xfrm>
            <a:off x="3902134" y="3180102"/>
            <a:ext cx="736301" cy="404115"/>
            <a:chOff x="3970423" y="3088678"/>
            <a:chExt cx="742094" cy="421903"/>
          </a:xfrm>
        </xdr:grpSpPr>
        <xdr:sp macro="" textlink="">
          <xdr:nvSpPr>
            <xdr:cNvPr id="12" name="Forma Livre: Forma 11">
              <a:extLst>
                <a:ext uri="{FF2B5EF4-FFF2-40B4-BE49-F238E27FC236}">
                  <a16:creationId xmlns:a16="http://schemas.microsoft.com/office/drawing/2014/main" id="{00000000-0008-0000-0A00-00000C000000}"/>
                </a:ext>
              </a:extLst>
            </xdr:cNvPr>
            <xdr:cNvSpPr/>
          </xdr:nvSpPr>
          <xdr:spPr>
            <a:xfrm>
              <a:off x="4001058" y="3458512"/>
              <a:ext cx="691592" cy="52069"/>
            </a:xfrm>
            <a:custGeom>
              <a:avLst/>
              <a:gdLst>
                <a:gd name="connsiteX0" fmla="*/ 0 w 888861"/>
                <a:gd name="connsiteY0" fmla="*/ 0 h 47100"/>
                <a:gd name="connsiteX1" fmla="*/ 888862 w 888861"/>
                <a:gd name="connsiteY1" fmla="*/ 0 h 47100"/>
                <a:gd name="connsiteX2" fmla="*/ 888862 w 888861"/>
                <a:gd name="connsiteY2" fmla="*/ 47101 h 47100"/>
                <a:gd name="connsiteX3" fmla="*/ 0 w 888861"/>
                <a:gd name="connsiteY3" fmla="*/ 47101 h 47100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</a:cxnLst>
              <a:rect l="l" t="t" r="r" b="b"/>
              <a:pathLst>
                <a:path w="888861" h="47100">
                  <a:moveTo>
                    <a:pt x="0" y="0"/>
                  </a:moveTo>
                  <a:lnTo>
                    <a:pt x="888862" y="0"/>
                  </a:lnTo>
                  <a:lnTo>
                    <a:pt x="888862" y="47101"/>
                  </a:lnTo>
                  <a:lnTo>
                    <a:pt x="0" y="47101"/>
                  </a:lnTo>
                  <a:close/>
                </a:path>
              </a:pathLst>
            </a:custGeom>
            <a:solidFill>
              <a:schemeClr val="accent2"/>
            </a:solidFill>
            <a:ln w="5304" cap="flat">
              <a:noFill/>
              <a:prstDash val="solid"/>
              <a:miter/>
            </a:ln>
          </xdr:spPr>
          <xdr:txBody>
            <a:bodyPr wrap="square" rtlCol="0" anchor="ctr"/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pt-BR"/>
            </a:p>
          </xdr:txBody>
        </xdr:sp>
        <xdr:sp macro="" textlink="">
          <xdr:nvSpPr>
            <xdr:cNvPr id="13" name="Forma Livre: Forma 12">
              <a:extLst>
                <a:ext uri="{FF2B5EF4-FFF2-40B4-BE49-F238E27FC236}">
                  <a16:creationId xmlns:a16="http://schemas.microsoft.com/office/drawing/2014/main" id="{00000000-0008-0000-0A00-00000D000000}"/>
                </a:ext>
              </a:extLst>
            </xdr:cNvPr>
            <xdr:cNvSpPr/>
          </xdr:nvSpPr>
          <xdr:spPr>
            <a:xfrm>
              <a:off x="3970423" y="3088678"/>
              <a:ext cx="221754" cy="301346"/>
            </a:xfrm>
            <a:custGeom>
              <a:avLst/>
              <a:gdLst>
                <a:gd name="connsiteX0" fmla="*/ 246757 w 281747"/>
                <a:gd name="connsiteY0" fmla="*/ 234861 h 323436"/>
                <a:gd name="connsiteX1" fmla="*/ 198531 w 281747"/>
                <a:gd name="connsiteY1" fmla="*/ 244774 h 323436"/>
                <a:gd name="connsiteX2" fmla="*/ 127317 w 281747"/>
                <a:gd name="connsiteY2" fmla="*/ 163165 h 323436"/>
                <a:gd name="connsiteX3" fmla="*/ 199710 w 281747"/>
                <a:gd name="connsiteY3" fmla="*/ 79091 h 323436"/>
                <a:gd name="connsiteX4" fmla="*/ 250401 w 281747"/>
                <a:gd name="connsiteY4" fmla="*/ 90236 h 323436"/>
                <a:gd name="connsiteX5" fmla="*/ 281748 w 281747"/>
                <a:gd name="connsiteY5" fmla="*/ 27167 h 323436"/>
                <a:gd name="connsiteX6" fmla="*/ 186421 w 281747"/>
                <a:gd name="connsiteY6" fmla="*/ 0 h 323436"/>
                <a:gd name="connsiteX7" fmla="*/ 0 w 281747"/>
                <a:gd name="connsiteY7" fmla="*/ 166862 h 323436"/>
                <a:gd name="connsiteX8" fmla="*/ 276925 w 281747"/>
                <a:gd name="connsiteY8" fmla="*/ 300342 h 323436"/>
                <a:gd name="connsiteX9" fmla="*/ 246757 w 281747"/>
                <a:gd name="connsiteY9" fmla="*/ 234861 h 323436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</a:cxnLst>
              <a:rect l="l" t="t" r="r" b="b"/>
              <a:pathLst>
                <a:path w="281747" h="323436">
                  <a:moveTo>
                    <a:pt x="246757" y="234861"/>
                  </a:moveTo>
                  <a:cubicBezTo>
                    <a:pt x="234701" y="239845"/>
                    <a:pt x="216589" y="244774"/>
                    <a:pt x="198531" y="244774"/>
                  </a:cubicBezTo>
                  <a:cubicBezTo>
                    <a:pt x="172007" y="244774"/>
                    <a:pt x="127317" y="226234"/>
                    <a:pt x="127317" y="163165"/>
                  </a:cubicBezTo>
                  <a:cubicBezTo>
                    <a:pt x="127317" y="103847"/>
                    <a:pt x="159896" y="79091"/>
                    <a:pt x="199710" y="79091"/>
                  </a:cubicBezTo>
                  <a:cubicBezTo>
                    <a:pt x="215410" y="79091"/>
                    <a:pt x="233522" y="82788"/>
                    <a:pt x="250401" y="90236"/>
                  </a:cubicBezTo>
                  <a:lnTo>
                    <a:pt x="281748" y="27167"/>
                  </a:lnTo>
                  <a:cubicBezTo>
                    <a:pt x="252812" y="9860"/>
                    <a:pt x="215357" y="0"/>
                    <a:pt x="186421" y="0"/>
                  </a:cubicBezTo>
                  <a:cubicBezTo>
                    <a:pt x="83860" y="0"/>
                    <a:pt x="0" y="64302"/>
                    <a:pt x="0" y="166862"/>
                  </a:cubicBezTo>
                  <a:cubicBezTo>
                    <a:pt x="0" y="310844"/>
                    <a:pt x="172114" y="356016"/>
                    <a:pt x="276925" y="300342"/>
                  </a:cubicBezTo>
                  <a:lnTo>
                    <a:pt x="246757" y="234861"/>
                  </a:lnTo>
                  <a:close/>
                </a:path>
              </a:pathLst>
            </a:custGeom>
            <a:solidFill>
              <a:schemeClr val="bg1"/>
            </a:solidFill>
            <a:ln w="5304" cap="flat">
              <a:noFill/>
              <a:prstDash val="solid"/>
              <a:miter/>
            </a:ln>
          </xdr:spPr>
          <xdr:txBody>
            <a:bodyPr wrap="square" rtlCol="0" anchor="ctr"/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pt-BR"/>
            </a:p>
          </xdr:txBody>
        </xdr:sp>
        <xdr:sp macro="" textlink="">
          <xdr:nvSpPr>
            <xdr:cNvPr id="14" name="Forma Livre: Forma 13">
              <a:extLst>
                <a:ext uri="{FF2B5EF4-FFF2-40B4-BE49-F238E27FC236}">
                  <a16:creationId xmlns:a16="http://schemas.microsoft.com/office/drawing/2014/main" id="{00000000-0008-0000-0A00-00000E000000}"/>
                </a:ext>
              </a:extLst>
            </xdr:cNvPr>
            <xdr:cNvSpPr/>
          </xdr:nvSpPr>
          <xdr:spPr>
            <a:xfrm>
              <a:off x="4473910" y="3107601"/>
              <a:ext cx="238607" cy="295686"/>
            </a:xfrm>
            <a:custGeom>
              <a:avLst/>
              <a:gdLst>
                <a:gd name="connsiteX0" fmla="*/ 98435 w 306611"/>
                <a:gd name="connsiteY0" fmla="*/ 133158 h 325365"/>
                <a:gd name="connsiteX1" fmla="*/ 122227 w 306611"/>
                <a:gd name="connsiteY1" fmla="*/ 78019 h 325365"/>
                <a:gd name="connsiteX2" fmla="*/ 149769 w 306611"/>
                <a:gd name="connsiteY2" fmla="*/ 68160 h 325365"/>
                <a:gd name="connsiteX3" fmla="*/ 184277 w 306611"/>
                <a:gd name="connsiteY3" fmla="*/ 80323 h 325365"/>
                <a:gd name="connsiteX4" fmla="*/ 205443 w 306611"/>
                <a:gd name="connsiteY4" fmla="*/ 126728 h 325365"/>
                <a:gd name="connsiteX5" fmla="*/ 206301 w 306611"/>
                <a:gd name="connsiteY5" fmla="*/ 185349 h 325365"/>
                <a:gd name="connsiteX6" fmla="*/ 194994 w 306611"/>
                <a:gd name="connsiteY6" fmla="*/ 233200 h 325365"/>
                <a:gd name="connsiteX7" fmla="*/ 152073 w 306611"/>
                <a:gd name="connsiteY7" fmla="*/ 261064 h 325365"/>
                <a:gd name="connsiteX8" fmla="*/ 101596 w 306611"/>
                <a:gd name="connsiteY8" fmla="*/ 214660 h 325365"/>
                <a:gd name="connsiteX9" fmla="*/ 97256 w 306611"/>
                <a:gd name="connsiteY9" fmla="*/ 184760 h 325365"/>
                <a:gd name="connsiteX10" fmla="*/ 96399 w 306611"/>
                <a:gd name="connsiteY10" fmla="*/ 142106 h 325365"/>
                <a:gd name="connsiteX11" fmla="*/ 97256 w 306611"/>
                <a:gd name="connsiteY11" fmla="*/ 184760 h 325365"/>
                <a:gd name="connsiteX12" fmla="*/ 96399 w 306611"/>
                <a:gd name="connsiteY12" fmla="*/ 142106 h 325365"/>
                <a:gd name="connsiteX13" fmla="*/ 98435 w 306611"/>
                <a:gd name="connsiteY13" fmla="*/ 133158 h 325365"/>
                <a:gd name="connsiteX14" fmla="*/ 153306 w 306611"/>
                <a:gd name="connsiteY14" fmla="*/ 0 h 325365"/>
                <a:gd name="connsiteX15" fmla="*/ 306611 w 306611"/>
                <a:gd name="connsiteY15" fmla="*/ 162683 h 325365"/>
                <a:gd name="connsiteX16" fmla="*/ 153306 w 306611"/>
                <a:gd name="connsiteY16" fmla="*/ 325366 h 325365"/>
                <a:gd name="connsiteX17" fmla="*/ 0 w 306611"/>
                <a:gd name="connsiteY17" fmla="*/ 162683 h 325365"/>
                <a:gd name="connsiteX18" fmla="*/ 153306 w 306611"/>
                <a:gd name="connsiteY18" fmla="*/ 0 h 325365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  <a:cxn ang="0">
                  <a:pos x="connsiteX17" y="connsiteY17"/>
                </a:cxn>
                <a:cxn ang="0">
                  <a:pos x="connsiteX18" y="connsiteY18"/>
                </a:cxn>
              </a:cxnLst>
              <a:rect l="l" t="t" r="r" b="b"/>
              <a:pathLst>
                <a:path w="306611" h="325365">
                  <a:moveTo>
                    <a:pt x="98435" y="133158"/>
                  </a:moveTo>
                  <a:cubicBezTo>
                    <a:pt x="98435" y="133158"/>
                    <a:pt x="100739" y="96881"/>
                    <a:pt x="122227" y="78019"/>
                  </a:cubicBezTo>
                  <a:cubicBezTo>
                    <a:pt x="122227" y="78019"/>
                    <a:pt x="130371" y="68428"/>
                    <a:pt x="149769" y="68160"/>
                  </a:cubicBezTo>
                  <a:cubicBezTo>
                    <a:pt x="149769" y="68160"/>
                    <a:pt x="172382" y="67892"/>
                    <a:pt x="184277" y="80323"/>
                  </a:cubicBezTo>
                  <a:cubicBezTo>
                    <a:pt x="184277" y="80323"/>
                    <a:pt x="201692" y="97149"/>
                    <a:pt x="205443" y="126728"/>
                  </a:cubicBezTo>
                  <a:cubicBezTo>
                    <a:pt x="205443" y="126728"/>
                    <a:pt x="207748" y="153145"/>
                    <a:pt x="206301" y="185349"/>
                  </a:cubicBezTo>
                  <a:cubicBezTo>
                    <a:pt x="206301" y="185349"/>
                    <a:pt x="204265" y="221036"/>
                    <a:pt x="194994" y="233200"/>
                  </a:cubicBezTo>
                  <a:cubicBezTo>
                    <a:pt x="194994" y="233200"/>
                    <a:pt x="176990" y="262779"/>
                    <a:pt x="152073" y="261064"/>
                  </a:cubicBezTo>
                  <a:cubicBezTo>
                    <a:pt x="152073" y="261064"/>
                    <a:pt x="118154" y="266262"/>
                    <a:pt x="101596" y="214660"/>
                  </a:cubicBezTo>
                  <a:cubicBezTo>
                    <a:pt x="101596" y="214660"/>
                    <a:pt x="98703" y="203621"/>
                    <a:pt x="97256" y="184760"/>
                  </a:cubicBezTo>
                  <a:lnTo>
                    <a:pt x="96399" y="142106"/>
                  </a:lnTo>
                  <a:lnTo>
                    <a:pt x="97256" y="184760"/>
                  </a:lnTo>
                  <a:lnTo>
                    <a:pt x="96399" y="142106"/>
                  </a:lnTo>
                  <a:lnTo>
                    <a:pt x="98435" y="133158"/>
                  </a:lnTo>
                  <a:close/>
                  <a:moveTo>
                    <a:pt x="153306" y="0"/>
                  </a:moveTo>
                  <a:cubicBezTo>
                    <a:pt x="237969" y="0"/>
                    <a:pt x="306611" y="72821"/>
                    <a:pt x="306611" y="162683"/>
                  </a:cubicBezTo>
                  <a:cubicBezTo>
                    <a:pt x="306611" y="252544"/>
                    <a:pt x="237969" y="325366"/>
                    <a:pt x="153306" y="325366"/>
                  </a:cubicBezTo>
                  <a:cubicBezTo>
                    <a:pt x="68642" y="325366"/>
                    <a:pt x="0" y="252544"/>
                    <a:pt x="0" y="162683"/>
                  </a:cubicBezTo>
                  <a:cubicBezTo>
                    <a:pt x="0" y="72821"/>
                    <a:pt x="68642" y="0"/>
                    <a:pt x="153306" y="0"/>
                  </a:cubicBezTo>
                  <a:close/>
                </a:path>
              </a:pathLst>
            </a:custGeom>
            <a:solidFill>
              <a:schemeClr val="bg1"/>
            </a:solidFill>
            <a:ln w="5304" cap="flat">
              <a:noFill/>
              <a:prstDash val="solid"/>
              <a:miter/>
            </a:ln>
          </xdr:spPr>
          <xdr:txBody>
            <a:bodyPr wrap="square" rtlCol="0" anchor="ctr"/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pt-BR"/>
            </a:p>
          </xdr:txBody>
        </xdr:sp>
        <xdr:sp macro="" textlink="">
          <xdr:nvSpPr>
            <xdr:cNvPr id="15" name="Forma Livre: Forma 14">
              <a:extLst>
                <a:ext uri="{FF2B5EF4-FFF2-40B4-BE49-F238E27FC236}">
                  <a16:creationId xmlns:a16="http://schemas.microsoft.com/office/drawing/2014/main" id="{00000000-0008-0000-0A00-00000F000000}"/>
                </a:ext>
              </a:extLst>
            </xdr:cNvPr>
            <xdr:cNvSpPr/>
          </xdr:nvSpPr>
          <xdr:spPr>
            <a:xfrm>
              <a:off x="4246567" y="3107601"/>
              <a:ext cx="198783" cy="284426"/>
            </a:xfrm>
            <a:custGeom>
              <a:avLst/>
              <a:gdLst>
                <a:gd name="connsiteX0" fmla="*/ 88468 w 247406"/>
                <a:gd name="connsiteY0" fmla="*/ 232236 h 302860"/>
                <a:gd name="connsiteX1" fmla="*/ 88468 w 247406"/>
                <a:gd name="connsiteY1" fmla="*/ 256188 h 302860"/>
                <a:gd name="connsiteX2" fmla="*/ 119815 w 247406"/>
                <a:gd name="connsiteY2" fmla="*/ 255599 h 302860"/>
                <a:gd name="connsiteX3" fmla="*/ 158503 w 247406"/>
                <a:gd name="connsiteY3" fmla="*/ 211981 h 302860"/>
                <a:gd name="connsiteX4" fmla="*/ 129032 w 247406"/>
                <a:gd name="connsiteY4" fmla="*/ 170185 h 302860"/>
                <a:gd name="connsiteX5" fmla="*/ 89111 w 247406"/>
                <a:gd name="connsiteY5" fmla="*/ 169595 h 302860"/>
                <a:gd name="connsiteX6" fmla="*/ 89111 w 247406"/>
                <a:gd name="connsiteY6" fmla="*/ 201532 h 302860"/>
                <a:gd name="connsiteX7" fmla="*/ 88468 w 247406"/>
                <a:gd name="connsiteY7" fmla="*/ 232236 h 302860"/>
                <a:gd name="connsiteX8" fmla="*/ 89111 w 247406"/>
                <a:gd name="connsiteY8" fmla="*/ 101596 h 302860"/>
                <a:gd name="connsiteX9" fmla="*/ 89111 w 247406"/>
                <a:gd name="connsiteY9" fmla="*/ 121637 h 302860"/>
                <a:gd name="connsiteX10" fmla="*/ 115314 w 247406"/>
                <a:gd name="connsiteY10" fmla="*/ 121101 h 302860"/>
                <a:gd name="connsiteX11" fmla="*/ 147733 w 247406"/>
                <a:gd name="connsiteY11" fmla="*/ 84610 h 302860"/>
                <a:gd name="connsiteX12" fmla="*/ 123030 w 247406"/>
                <a:gd name="connsiteY12" fmla="*/ 49619 h 302860"/>
                <a:gd name="connsiteX13" fmla="*/ 89593 w 247406"/>
                <a:gd name="connsiteY13" fmla="*/ 49083 h 302860"/>
                <a:gd name="connsiteX14" fmla="*/ 89593 w 247406"/>
                <a:gd name="connsiteY14" fmla="*/ 75822 h 302860"/>
                <a:gd name="connsiteX15" fmla="*/ 89111 w 247406"/>
                <a:gd name="connsiteY15" fmla="*/ 101596 h 302860"/>
                <a:gd name="connsiteX16" fmla="*/ 0 w 247406"/>
                <a:gd name="connsiteY16" fmla="*/ 257420 h 302860"/>
                <a:gd name="connsiteX17" fmla="*/ 0 w 247406"/>
                <a:gd name="connsiteY17" fmla="*/ 302271 h 302860"/>
                <a:gd name="connsiteX18" fmla="*/ 146875 w 247406"/>
                <a:gd name="connsiteY18" fmla="*/ 302860 h 302860"/>
                <a:gd name="connsiteX19" fmla="*/ 243328 w 247406"/>
                <a:gd name="connsiteY19" fmla="*/ 240166 h 302860"/>
                <a:gd name="connsiteX20" fmla="*/ 234701 w 247406"/>
                <a:gd name="connsiteY20" fmla="*/ 172596 h 302860"/>
                <a:gd name="connsiteX21" fmla="*/ 170774 w 247406"/>
                <a:gd name="connsiteY21" fmla="*/ 139427 h 302860"/>
                <a:gd name="connsiteX22" fmla="*/ 216268 w 247406"/>
                <a:gd name="connsiteY22" fmla="*/ 109313 h 302860"/>
                <a:gd name="connsiteX23" fmla="*/ 225484 w 247406"/>
                <a:gd name="connsiteY23" fmla="*/ 46619 h 302860"/>
                <a:gd name="connsiteX24" fmla="*/ 153574 w 247406"/>
                <a:gd name="connsiteY24" fmla="*/ 1125 h 302860"/>
                <a:gd name="connsiteX25" fmla="*/ 0 w 247406"/>
                <a:gd name="connsiteY25" fmla="*/ 0 h 302860"/>
                <a:gd name="connsiteX26" fmla="*/ 0 w 247406"/>
                <a:gd name="connsiteY26" fmla="*/ 134551 h 302860"/>
                <a:gd name="connsiteX27" fmla="*/ 0 w 247406"/>
                <a:gd name="connsiteY27" fmla="*/ 257420 h 302860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  <a:cxn ang="0">
                  <a:pos x="connsiteX17" y="connsiteY17"/>
                </a:cxn>
                <a:cxn ang="0">
                  <a:pos x="connsiteX18" y="connsiteY18"/>
                </a:cxn>
                <a:cxn ang="0">
                  <a:pos x="connsiteX19" y="connsiteY19"/>
                </a:cxn>
                <a:cxn ang="0">
                  <a:pos x="connsiteX20" y="connsiteY20"/>
                </a:cxn>
                <a:cxn ang="0">
                  <a:pos x="connsiteX21" y="connsiteY21"/>
                </a:cxn>
                <a:cxn ang="0">
                  <a:pos x="connsiteX22" y="connsiteY22"/>
                </a:cxn>
                <a:cxn ang="0">
                  <a:pos x="connsiteX23" y="connsiteY23"/>
                </a:cxn>
                <a:cxn ang="0">
                  <a:pos x="connsiteX24" y="connsiteY24"/>
                </a:cxn>
                <a:cxn ang="0">
                  <a:pos x="connsiteX25" y="connsiteY25"/>
                </a:cxn>
                <a:cxn ang="0">
                  <a:pos x="connsiteX26" y="connsiteY26"/>
                </a:cxn>
                <a:cxn ang="0">
                  <a:pos x="connsiteX27" y="connsiteY27"/>
                </a:cxn>
              </a:cxnLst>
              <a:rect l="l" t="t" r="r" b="b"/>
              <a:pathLst>
                <a:path w="247406" h="302860">
                  <a:moveTo>
                    <a:pt x="88468" y="232236"/>
                  </a:moveTo>
                  <a:lnTo>
                    <a:pt x="88468" y="256188"/>
                  </a:lnTo>
                  <a:lnTo>
                    <a:pt x="119815" y="255599"/>
                  </a:lnTo>
                  <a:cubicBezTo>
                    <a:pt x="119815" y="255599"/>
                    <a:pt x="158503" y="248847"/>
                    <a:pt x="158503" y="211981"/>
                  </a:cubicBezTo>
                  <a:cubicBezTo>
                    <a:pt x="158503" y="211981"/>
                    <a:pt x="161558" y="181866"/>
                    <a:pt x="129032" y="170185"/>
                  </a:cubicBezTo>
                  <a:lnTo>
                    <a:pt x="89111" y="169595"/>
                  </a:lnTo>
                  <a:lnTo>
                    <a:pt x="89111" y="201532"/>
                  </a:lnTo>
                  <a:lnTo>
                    <a:pt x="88468" y="232236"/>
                  </a:lnTo>
                  <a:close/>
                  <a:moveTo>
                    <a:pt x="89111" y="101596"/>
                  </a:moveTo>
                  <a:lnTo>
                    <a:pt x="89111" y="121637"/>
                  </a:lnTo>
                  <a:lnTo>
                    <a:pt x="115314" y="121101"/>
                  </a:lnTo>
                  <a:cubicBezTo>
                    <a:pt x="115314" y="121101"/>
                    <a:pt x="147733" y="115421"/>
                    <a:pt x="147733" y="84610"/>
                  </a:cubicBezTo>
                  <a:cubicBezTo>
                    <a:pt x="147733" y="84610"/>
                    <a:pt x="150305" y="59425"/>
                    <a:pt x="123030" y="49619"/>
                  </a:cubicBezTo>
                  <a:lnTo>
                    <a:pt x="89593" y="49083"/>
                  </a:lnTo>
                  <a:lnTo>
                    <a:pt x="89593" y="75822"/>
                  </a:lnTo>
                  <a:lnTo>
                    <a:pt x="89111" y="101596"/>
                  </a:lnTo>
                  <a:close/>
                  <a:moveTo>
                    <a:pt x="0" y="257420"/>
                  </a:moveTo>
                  <a:lnTo>
                    <a:pt x="0" y="302271"/>
                  </a:lnTo>
                  <a:lnTo>
                    <a:pt x="146875" y="302860"/>
                  </a:lnTo>
                  <a:cubicBezTo>
                    <a:pt x="146875" y="302860"/>
                    <a:pt x="225538" y="297930"/>
                    <a:pt x="243328" y="240166"/>
                  </a:cubicBezTo>
                  <a:cubicBezTo>
                    <a:pt x="243328" y="240166"/>
                    <a:pt x="256831" y="207587"/>
                    <a:pt x="234701" y="172596"/>
                  </a:cubicBezTo>
                  <a:cubicBezTo>
                    <a:pt x="234701" y="172596"/>
                    <a:pt x="218732" y="148001"/>
                    <a:pt x="170774" y="139427"/>
                  </a:cubicBezTo>
                  <a:cubicBezTo>
                    <a:pt x="170774" y="139427"/>
                    <a:pt x="203354" y="125281"/>
                    <a:pt x="216268" y="109313"/>
                  </a:cubicBezTo>
                  <a:cubicBezTo>
                    <a:pt x="216268" y="109313"/>
                    <a:pt x="237755" y="84717"/>
                    <a:pt x="225484" y="46619"/>
                  </a:cubicBezTo>
                  <a:cubicBezTo>
                    <a:pt x="225484" y="46619"/>
                    <a:pt x="216268" y="8520"/>
                    <a:pt x="153574" y="1125"/>
                  </a:cubicBezTo>
                  <a:lnTo>
                    <a:pt x="0" y="0"/>
                  </a:lnTo>
                  <a:lnTo>
                    <a:pt x="0" y="134551"/>
                  </a:lnTo>
                  <a:lnTo>
                    <a:pt x="0" y="257420"/>
                  </a:lnTo>
                  <a:close/>
                </a:path>
              </a:pathLst>
            </a:custGeom>
            <a:solidFill>
              <a:schemeClr val="bg1"/>
            </a:solidFill>
            <a:ln w="5304" cap="flat">
              <a:noFill/>
              <a:prstDash val="solid"/>
              <a:miter/>
            </a:ln>
          </xdr:spPr>
          <xdr:txBody>
            <a:bodyPr wrap="square" rtlCol="0" anchor="ctr"/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pt-BR"/>
            </a:p>
          </xdr:txBody>
        </xdr:sp>
      </xdr:grp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8355</xdr:rowOff>
    </xdr:from>
    <xdr:to>
      <xdr:col>37</xdr:col>
      <xdr:colOff>21944</xdr:colOff>
      <xdr:row>5</xdr:row>
      <xdr:rowOff>20322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pSpPr/>
      </xdr:nvGrpSpPr>
      <xdr:grpSpPr>
        <a:xfrm>
          <a:off x="0" y="8355"/>
          <a:ext cx="13817319" cy="940655"/>
          <a:chOff x="3161243" y="2971688"/>
          <a:chExt cx="13642272" cy="945260"/>
        </a:xfrm>
      </xdr:grpSpPr>
      <xdr:sp macro="" textlink="">
        <xdr:nvSpPr>
          <xdr:cNvPr id="3" name="Retângulo 2">
            <a:extLst>
              <a:ext uri="{FF2B5EF4-FFF2-40B4-BE49-F238E27FC236}">
                <a16:creationId xmlns:a16="http://schemas.microsoft.com/office/drawing/2014/main" id="{00000000-0008-0000-0B00-000003000000}"/>
              </a:ext>
            </a:extLst>
          </xdr:cNvPr>
          <xdr:cNvSpPr/>
        </xdr:nvSpPr>
        <xdr:spPr>
          <a:xfrm>
            <a:off x="3161243" y="2977091"/>
            <a:ext cx="13419668" cy="770467"/>
          </a:xfrm>
          <a:prstGeom prst="rect">
            <a:avLst/>
          </a:prstGeom>
          <a:solidFill>
            <a:srgbClr val="0B3058"/>
          </a:solidFill>
          <a:ln>
            <a:solidFill>
              <a:srgbClr val="0B3058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pic>
        <xdr:nvPicPr>
          <xdr:cNvPr id="4" name="Picture 30" descr="A boat in the water&#10;&#10;Description automatically generated">
            <a:extLst>
              <a:ext uri="{FF2B5EF4-FFF2-40B4-BE49-F238E27FC236}">
                <a16:creationId xmlns:a16="http://schemas.microsoft.com/office/drawing/2014/main" id="{00000000-0008-0000-0B00-000004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21396" t="23419" b="7129"/>
          <a:stretch>
            <a:fillRect/>
          </a:stretch>
        </xdr:blipFill>
        <xdr:spPr>
          <a:xfrm>
            <a:off x="15205077" y="2972747"/>
            <a:ext cx="1598438" cy="784336"/>
          </a:xfrm>
          <a:prstGeom prst="parallelogram">
            <a:avLst/>
          </a:prstGeom>
        </xdr:spPr>
      </xdr:pic>
      <xdr:grpSp>
        <xdr:nvGrpSpPr>
          <xdr:cNvPr id="6" name="Agrupar 5">
            <a:extLst>
              <a:ext uri="{FF2B5EF4-FFF2-40B4-BE49-F238E27FC236}">
                <a16:creationId xmlns:a16="http://schemas.microsoft.com/office/drawing/2014/main" id="{00000000-0008-0000-0B00-000006000000}"/>
              </a:ext>
            </a:extLst>
          </xdr:cNvPr>
          <xdr:cNvGrpSpPr/>
        </xdr:nvGrpSpPr>
        <xdr:grpSpPr>
          <a:xfrm>
            <a:off x="3223961" y="3025644"/>
            <a:ext cx="679451" cy="891304"/>
            <a:chOff x="3325895" y="3049205"/>
            <a:chExt cx="679451" cy="897265"/>
          </a:xfrm>
        </xdr:grpSpPr>
        <xdr:pic>
          <xdr:nvPicPr>
            <xdr:cNvPr id="14" name="Gráfico 13" descr="Círculo com seta para a esquerda com preenchimento sólido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00000000-0008-0000-0B00-00000E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>
              <a:extLst>
                <a:ext uri="{96DAC541-7B7A-43D3-8B79-37D633B846F1}">
                  <asvg:svgBlip xmlns:asvg="http://schemas.microsoft.com/office/drawing/2016/SVG/main" r:embed="rId4"/>
                </a:ext>
              </a:extLst>
            </a:blip>
            <a:stretch>
              <a:fillRect/>
            </a:stretch>
          </xdr:blipFill>
          <xdr:spPr>
            <a:xfrm>
              <a:off x="3353476" y="3049205"/>
              <a:ext cx="494241" cy="498531"/>
            </a:xfrm>
            <a:prstGeom prst="rect">
              <a:avLst/>
            </a:prstGeom>
          </xdr:spPr>
        </xdr:pic>
        <xdr:sp macro="" textlink="">
          <xdr:nvSpPr>
            <xdr:cNvPr id="15" name="CaixaDeTexto 14">
              <a:extLst>
                <a:ext uri="{FF2B5EF4-FFF2-40B4-BE49-F238E27FC236}">
                  <a16:creationId xmlns:a16="http://schemas.microsoft.com/office/drawing/2014/main" id="{00000000-0008-0000-0B00-00000F000000}"/>
                </a:ext>
              </a:extLst>
            </xdr:cNvPr>
            <xdr:cNvSpPr txBox="1"/>
          </xdr:nvSpPr>
          <xdr:spPr>
            <a:xfrm>
              <a:off x="3325895" y="3489715"/>
              <a:ext cx="679451" cy="45675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pt-BR" sz="900">
                  <a:solidFill>
                    <a:schemeClr val="bg1"/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INÍCIO</a:t>
              </a:r>
            </a:p>
          </xdr:txBody>
        </xdr:sp>
      </xdr:grpSp>
      <xdr:pic>
        <xdr:nvPicPr>
          <xdr:cNvPr id="7" name="Picture 31">
            <a:extLst>
              <a:ext uri="{FF2B5EF4-FFF2-40B4-BE49-F238E27FC236}">
                <a16:creationId xmlns:a16="http://schemas.microsoft.com/office/drawing/2014/main" id="{00000000-0008-0000-0B00-000007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>
            <a:alphaModFix/>
          </a:blip>
          <a:srcRect l="33010" t="3966" r="-312" b="-4333"/>
          <a:stretch>
            <a:fillRect/>
          </a:stretch>
        </xdr:blipFill>
        <xdr:spPr>
          <a:xfrm>
            <a:off x="13506395" y="2971688"/>
            <a:ext cx="871009" cy="819374"/>
          </a:xfrm>
          <a:prstGeom prst="parallelogram">
            <a:avLst/>
          </a:prstGeom>
          <a:noFill/>
          <a:ln>
            <a:noFill/>
          </a:ln>
          <a:effectLst>
            <a:outerShdw blurRad="228600" dist="76200" dir="5400000" algn="t" rotWithShape="0">
              <a:prstClr val="black">
                <a:alpha val="14000"/>
              </a:prstClr>
            </a:outerShdw>
          </a:effectLst>
        </xdr:spPr>
      </xdr:pic>
      <xdr:pic>
        <xdr:nvPicPr>
          <xdr:cNvPr id="8" name="Picture 8">
            <a:extLst>
              <a:ext uri="{FF2B5EF4-FFF2-40B4-BE49-F238E27FC236}">
                <a16:creationId xmlns:a16="http://schemas.microsoft.com/office/drawing/2014/main" id="{00000000-0008-0000-0B00-000008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6">
            <a:alphaModFix/>
          </a:blip>
          <a:srcRect l="3046" t="54589" r="3732" b="20896"/>
          <a:stretch>
            <a:fillRect/>
          </a:stretch>
        </xdr:blipFill>
        <xdr:spPr>
          <a:xfrm>
            <a:off x="14186124" y="2971689"/>
            <a:ext cx="1294342" cy="781474"/>
          </a:xfrm>
          <a:prstGeom prst="parallelogram">
            <a:avLst/>
          </a:prstGeom>
        </xdr:spPr>
      </xdr:pic>
      <xdr:grpSp>
        <xdr:nvGrpSpPr>
          <xdr:cNvPr id="9" name="Agrupar 8">
            <a:extLst>
              <a:ext uri="{FF2B5EF4-FFF2-40B4-BE49-F238E27FC236}">
                <a16:creationId xmlns:a16="http://schemas.microsoft.com/office/drawing/2014/main" id="{00000000-0008-0000-0B00-000009000000}"/>
              </a:ext>
            </a:extLst>
          </xdr:cNvPr>
          <xdr:cNvGrpSpPr/>
        </xdr:nvGrpSpPr>
        <xdr:grpSpPr>
          <a:xfrm>
            <a:off x="3902134" y="3192003"/>
            <a:ext cx="736301" cy="392216"/>
            <a:chOff x="3970423" y="3101101"/>
            <a:chExt cx="742094" cy="409480"/>
          </a:xfrm>
        </xdr:grpSpPr>
        <xdr:sp macro="" textlink="">
          <xdr:nvSpPr>
            <xdr:cNvPr id="10" name="Forma Livre: Forma 9">
              <a:extLst>
                <a:ext uri="{FF2B5EF4-FFF2-40B4-BE49-F238E27FC236}">
                  <a16:creationId xmlns:a16="http://schemas.microsoft.com/office/drawing/2014/main" id="{00000000-0008-0000-0B00-00000A000000}"/>
                </a:ext>
              </a:extLst>
            </xdr:cNvPr>
            <xdr:cNvSpPr/>
          </xdr:nvSpPr>
          <xdr:spPr>
            <a:xfrm>
              <a:off x="4001058" y="3458512"/>
              <a:ext cx="691592" cy="52069"/>
            </a:xfrm>
            <a:custGeom>
              <a:avLst/>
              <a:gdLst>
                <a:gd name="connsiteX0" fmla="*/ 0 w 888861"/>
                <a:gd name="connsiteY0" fmla="*/ 0 h 47100"/>
                <a:gd name="connsiteX1" fmla="*/ 888862 w 888861"/>
                <a:gd name="connsiteY1" fmla="*/ 0 h 47100"/>
                <a:gd name="connsiteX2" fmla="*/ 888862 w 888861"/>
                <a:gd name="connsiteY2" fmla="*/ 47101 h 47100"/>
                <a:gd name="connsiteX3" fmla="*/ 0 w 888861"/>
                <a:gd name="connsiteY3" fmla="*/ 47101 h 47100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</a:cxnLst>
              <a:rect l="l" t="t" r="r" b="b"/>
              <a:pathLst>
                <a:path w="888861" h="47100">
                  <a:moveTo>
                    <a:pt x="0" y="0"/>
                  </a:moveTo>
                  <a:lnTo>
                    <a:pt x="888862" y="0"/>
                  </a:lnTo>
                  <a:lnTo>
                    <a:pt x="888862" y="47101"/>
                  </a:lnTo>
                  <a:lnTo>
                    <a:pt x="0" y="47101"/>
                  </a:lnTo>
                  <a:close/>
                </a:path>
              </a:pathLst>
            </a:custGeom>
            <a:solidFill>
              <a:schemeClr val="accent2"/>
            </a:solidFill>
            <a:ln w="5304" cap="flat">
              <a:noFill/>
              <a:prstDash val="solid"/>
              <a:miter/>
            </a:ln>
          </xdr:spPr>
          <xdr:txBody>
            <a:bodyPr wrap="square" rtlCol="0" anchor="ctr"/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pt-BR"/>
            </a:p>
          </xdr:txBody>
        </xdr:sp>
        <xdr:sp macro="" textlink="">
          <xdr:nvSpPr>
            <xdr:cNvPr id="11" name="Forma Livre: Forma 10">
              <a:extLst>
                <a:ext uri="{FF2B5EF4-FFF2-40B4-BE49-F238E27FC236}">
                  <a16:creationId xmlns:a16="http://schemas.microsoft.com/office/drawing/2014/main" id="{00000000-0008-0000-0B00-00000B000000}"/>
                </a:ext>
              </a:extLst>
            </xdr:cNvPr>
            <xdr:cNvSpPr/>
          </xdr:nvSpPr>
          <xdr:spPr>
            <a:xfrm>
              <a:off x="3970423" y="3101101"/>
              <a:ext cx="217866" cy="304584"/>
            </a:xfrm>
            <a:custGeom>
              <a:avLst/>
              <a:gdLst>
                <a:gd name="connsiteX0" fmla="*/ 246757 w 281747"/>
                <a:gd name="connsiteY0" fmla="*/ 234861 h 323436"/>
                <a:gd name="connsiteX1" fmla="*/ 198531 w 281747"/>
                <a:gd name="connsiteY1" fmla="*/ 244774 h 323436"/>
                <a:gd name="connsiteX2" fmla="*/ 127317 w 281747"/>
                <a:gd name="connsiteY2" fmla="*/ 163165 h 323436"/>
                <a:gd name="connsiteX3" fmla="*/ 199710 w 281747"/>
                <a:gd name="connsiteY3" fmla="*/ 79091 h 323436"/>
                <a:gd name="connsiteX4" fmla="*/ 250401 w 281747"/>
                <a:gd name="connsiteY4" fmla="*/ 90236 h 323436"/>
                <a:gd name="connsiteX5" fmla="*/ 281748 w 281747"/>
                <a:gd name="connsiteY5" fmla="*/ 27167 h 323436"/>
                <a:gd name="connsiteX6" fmla="*/ 186421 w 281747"/>
                <a:gd name="connsiteY6" fmla="*/ 0 h 323436"/>
                <a:gd name="connsiteX7" fmla="*/ 0 w 281747"/>
                <a:gd name="connsiteY7" fmla="*/ 166862 h 323436"/>
                <a:gd name="connsiteX8" fmla="*/ 276925 w 281747"/>
                <a:gd name="connsiteY8" fmla="*/ 300342 h 323436"/>
                <a:gd name="connsiteX9" fmla="*/ 246757 w 281747"/>
                <a:gd name="connsiteY9" fmla="*/ 234861 h 323436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</a:cxnLst>
              <a:rect l="l" t="t" r="r" b="b"/>
              <a:pathLst>
                <a:path w="281747" h="323436">
                  <a:moveTo>
                    <a:pt x="246757" y="234861"/>
                  </a:moveTo>
                  <a:cubicBezTo>
                    <a:pt x="234701" y="239845"/>
                    <a:pt x="216589" y="244774"/>
                    <a:pt x="198531" y="244774"/>
                  </a:cubicBezTo>
                  <a:cubicBezTo>
                    <a:pt x="172007" y="244774"/>
                    <a:pt x="127317" y="226234"/>
                    <a:pt x="127317" y="163165"/>
                  </a:cubicBezTo>
                  <a:cubicBezTo>
                    <a:pt x="127317" y="103847"/>
                    <a:pt x="159896" y="79091"/>
                    <a:pt x="199710" y="79091"/>
                  </a:cubicBezTo>
                  <a:cubicBezTo>
                    <a:pt x="215410" y="79091"/>
                    <a:pt x="233522" y="82788"/>
                    <a:pt x="250401" y="90236"/>
                  </a:cubicBezTo>
                  <a:lnTo>
                    <a:pt x="281748" y="27167"/>
                  </a:lnTo>
                  <a:cubicBezTo>
                    <a:pt x="252812" y="9860"/>
                    <a:pt x="215357" y="0"/>
                    <a:pt x="186421" y="0"/>
                  </a:cubicBezTo>
                  <a:cubicBezTo>
                    <a:pt x="83860" y="0"/>
                    <a:pt x="0" y="64302"/>
                    <a:pt x="0" y="166862"/>
                  </a:cubicBezTo>
                  <a:cubicBezTo>
                    <a:pt x="0" y="310844"/>
                    <a:pt x="172114" y="356016"/>
                    <a:pt x="276925" y="300342"/>
                  </a:cubicBezTo>
                  <a:lnTo>
                    <a:pt x="246757" y="234861"/>
                  </a:lnTo>
                  <a:close/>
                </a:path>
              </a:pathLst>
            </a:custGeom>
            <a:solidFill>
              <a:schemeClr val="bg1"/>
            </a:solidFill>
            <a:ln w="5304" cap="flat">
              <a:noFill/>
              <a:prstDash val="solid"/>
              <a:miter/>
            </a:ln>
          </xdr:spPr>
          <xdr:txBody>
            <a:bodyPr wrap="square" rtlCol="0" anchor="ctr"/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pt-BR"/>
            </a:p>
          </xdr:txBody>
        </xdr:sp>
        <xdr:sp macro="" textlink="">
          <xdr:nvSpPr>
            <xdr:cNvPr id="12" name="Forma Livre: Forma 11">
              <a:extLst>
                <a:ext uri="{FF2B5EF4-FFF2-40B4-BE49-F238E27FC236}">
                  <a16:creationId xmlns:a16="http://schemas.microsoft.com/office/drawing/2014/main" id="{00000000-0008-0000-0B00-00000C000000}"/>
                </a:ext>
              </a:extLst>
            </xdr:cNvPr>
            <xdr:cNvSpPr/>
          </xdr:nvSpPr>
          <xdr:spPr>
            <a:xfrm>
              <a:off x="4473910" y="3107601"/>
              <a:ext cx="238607" cy="295686"/>
            </a:xfrm>
            <a:custGeom>
              <a:avLst/>
              <a:gdLst>
                <a:gd name="connsiteX0" fmla="*/ 98435 w 306611"/>
                <a:gd name="connsiteY0" fmla="*/ 133158 h 325365"/>
                <a:gd name="connsiteX1" fmla="*/ 122227 w 306611"/>
                <a:gd name="connsiteY1" fmla="*/ 78019 h 325365"/>
                <a:gd name="connsiteX2" fmla="*/ 149769 w 306611"/>
                <a:gd name="connsiteY2" fmla="*/ 68160 h 325365"/>
                <a:gd name="connsiteX3" fmla="*/ 184277 w 306611"/>
                <a:gd name="connsiteY3" fmla="*/ 80323 h 325365"/>
                <a:gd name="connsiteX4" fmla="*/ 205443 w 306611"/>
                <a:gd name="connsiteY4" fmla="*/ 126728 h 325365"/>
                <a:gd name="connsiteX5" fmla="*/ 206301 w 306611"/>
                <a:gd name="connsiteY5" fmla="*/ 185349 h 325365"/>
                <a:gd name="connsiteX6" fmla="*/ 194994 w 306611"/>
                <a:gd name="connsiteY6" fmla="*/ 233200 h 325365"/>
                <a:gd name="connsiteX7" fmla="*/ 152073 w 306611"/>
                <a:gd name="connsiteY7" fmla="*/ 261064 h 325365"/>
                <a:gd name="connsiteX8" fmla="*/ 101596 w 306611"/>
                <a:gd name="connsiteY8" fmla="*/ 214660 h 325365"/>
                <a:gd name="connsiteX9" fmla="*/ 97256 w 306611"/>
                <a:gd name="connsiteY9" fmla="*/ 184760 h 325365"/>
                <a:gd name="connsiteX10" fmla="*/ 96399 w 306611"/>
                <a:gd name="connsiteY10" fmla="*/ 142106 h 325365"/>
                <a:gd name="connsiteX11" fmla="*/ 97256 w 306611"/>
                <a:gd name="connsiteY11" fmla="*/ 184760 h 325365"/>
                <a:gd name="connsiteX12" fmla="*/ 96399 w 306611"/>
                <a:gd name="connsiteY12" fmla="*/ 142106 h 325365"/>
                <a:gd name="connsiteX13" fmla="*/ 98435 w 306611"/>
                <a:gd name="connsiteY13" fmla="*/ 133158 h 325365"/>
                <a:gd name="connsiteX14" fmla="*/ 153306 w 306611"/>
                <a:gd name="connsiteY14" fmla="*/ 0 h 325365"/>
                <a:gd name="connsiteX15" fmla="*/ 306611 w 306611"/>
                <a:gd name="connsiteY15" fmla="*/ 162683 h 325365"/>
                <a:gd name="connsiteX16" fmla="*/ 153306 w 306611"/>
                <a:gd name="connsiteY16" fmla="*/ 325366 h 325365"/>
                <a:gd name="connsiteX17" fmla="*/ 0 w 306611"/>
                <a:gd name="connsiteY17" fmla="*/ 162683 h 325365"/>
                <a:gd name="connsiteX18" fmla="*/ 153306 w 306611"/>
                <a:gd name="connsiteY18" fmla="*/ 0 h 325365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  <a:cxn ang="0">
                  <a:pos x="connsiteX17" y="connsiteY17"/>
                </a:cxn>
                <a:cxn ang="0">
                  <a:pos x="connsiteX18" y="connsiteY18"/>
                </a:cxn>
              </a:cxnLst>
              <a:rect l="l" t="t" r="r" b="b"/>
              <a:pathLst>
                <a:path w="306611" h="325365">
                  <a:moveTo>
                    <a:pt x="98435" y="133158"/>
                  </a:moveTo>
                  <a:cubicBezTo>
                    <a:pt x="98435" y="133158"/>
                    <a:pt x="100739" y="96881"/>
                    <a:pt x="122227" y="78019"/>
                  </a:cubicBezTo>
                  <a:cubicBezTo>
                    <a:pt x="122227" y="78019"/>
                    <a:pt x="130371" y="68428"/>
                    <a:pt x="149769" y="68160"/>
                  </a:cubicBezTo>
                  <a:cubicBezTo>
                    <a:pt x="149769" y="68160"/>
                    <a:pt x="172382" y="67892"/>
                    <a:pt x="184277" y="80323"/>
                  </a:cubicBezTo>
                  <a:cubicBezTo>
                    <a:pt x="184277" y="80323"/>
                    <a:pt x="201692" y="97149"/>
                    <a:pt x="205443" y="126728"/>
                  </a:cubicBezTo>
                  <a:cubicBezTo>
                    <a:pt x="205443" y="126728"/>
                    <a:pt x="207748" y="153145"/>
                    <a:pt x="206301" y="185349"/>
                  </a:cubicBezTo>
                  <a:cubicBezTo>
                    <a:pt x="206301" y="185349"/>
                    <a:pt x="204265" y="221036"/>
                    <a:pt x="194994" y="233200"/>
                  </a:cubicBezTo>
                  <a:cubicBezTo>
                    <a:pt x="194994" y="233200"/>
                    <a:pt x="176990" y="262779"/>
                    <a:pt x="152073" y="261064"/>
                  </a:cubicBezTo>
                  <a:cubicBezTo>
                    <a:pt x="152073" y="261064"/>
                    <a:pt x="118154" y="266262"/>
                    <a:pt x="101596" y="214660"/>
                  </a:cubicBezTo>
                  <a:cubicBezTo>
                    <a:pt x="101596" y="214660"/>
                    <a:pt x="98703" y="203621"/>
                    <a:pt x="97256" y="184760"/>
                  </a:cubicBezTo>
                  <a:lnTo>
                    <a:pt x="96399" y="142106"/>
                  </a:lnTo>
                  <a:lnTo>
                    <a:pt x="97256" y="184760"/>
                  </a:lnTo>
                  <a:lnTo>
                    <a:pt x="96399" y="142106"/>
                  </a:lnTo>
                  <a:lnTo>
                    <a:pt x="98435" y="133158"/>
                  </a:lnTo>
                  <a:close/>
                  <a:moveTo>
                    <a:pt x="153306" y="0"/>
                  </a:moveTo>
                  <a:cubicBezTo>
                    <a:pt x="237969" y="0"/>
                    <a:pt x="306611" y="72821"/>
                    <a:pt x="306611" y="162683"/>
                  </a:cubicBezTo>
                  <a:cubicBezTo>
                    <a:pt x="306611" y="252544"/>
                    <a:pt x="237969" y="325366"/>
                    <a:pt x="153306" y="325366"/>
                  </a:cubicBezTo>
                  <a:cubicBezTo>
                    <a:pt x="68642" y="325366"/>
                    <a:pt x="0" y="252544"/>
                    <a:pt x="0" y="162683"/>
                  </a:cubicBezTo>
                  <a:cubicBezTo>
                    <a:pt x="0" y="72821"/>
                    <a:pt x="68642" y="0"/>
                    <a:pt x="153306" y="0"/>
                  </a:cubicBezTo>
                  <a:close/>
                </a:path>
              </a:pathLst>
            </a:custGeom>
            <a:solidFill>
              <a:schemeClr val="bg1"/>
            </a:solidFill>
            <a:ln w="5304" cap="flat">
              <a:noFill/>
              <a:prstDash val="solid"/>
              <a:miter/>
            </a:ln>
          </xdr:spPr>
          <xdr:txBody>
            <a:bodyPr wrap="square" rtlCol="0" anchor="ctr"/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pt-BR"/>
            </a:p>
          </xdr:txBody>
        </xdr:sp>
        <xdr:sp macro="" textlink="">
          <xdr:nvSpPr>
            <xdr:cNvPr id="13" name="Forma Livre: Forma 12">
              <a:extLst>
                <a:ext uri="{FF2B5EF4-FFF2-40B4-BE49-F238E27FC236}">
                  <a16:creationId xmlns:a16="http://schemas.microsoft.com/office/drawing/2014/main" id="{00000000-0008-0000-0B00-00000D000000}"/>
                </a:ext>
              </a:extLst>
            </xdr:cNvPr>
            <xdr:cNvSpPr/>
          </xdr:nvSpPr>
          <xdr:spPr>
            <a:xfrm>
              <a:off x="4246567" y="3107601"/>
              <a:ext cx="198783" cy="284426"/>
            </a:xfrm>
            <a:custGeom>
              <a:avLst/>
              <a:gdLst>
                <a:gd name="connsiteX0" fmla="*/ 88468 w 247406"/>
                <a:gd name="connsiteY0" fmla="*/ 232236 h 302860"/>
                <a:gd name="connsiteX1" fmla="*/ 88468 w 247406"/>
                <a:gd name="connsiteY1" fmla="*/ 256188 h 302860"/>
                <a:gd name="connsiteX2" fmla="*/ 119815 w 247406"/>
                <a:gd name="connsiteY2" fmla="*/ 255599 h 302860"/>
                <a:gd name="connsiteX3" fmla="*/ 158503 w 247406"/>
                <a:gd name="connsiteY3" fmla="*/ 211981 h 302860"/>
                <a:gd name="connsiteX4" fmla="*/ 129032 w 247406"/>
                <a:gd name="connsiteY4" fmla="*/ 170185 h 302860"/>
                <a:gd name="connsiteX5" fmla="*/ 89111 w 247406"/>
                <a:gd name="connsiteY5" fmla="*/ 169595 h 302860"/>
                <a:gd name="connsiteX6" fmla="*/ 89111 w 247406"/>
                <a:gd name="connsiteY6" fmla="*/ 201532 h 302860"/>
                <a:gd name="connsiteX7" fmla="*/ 88468 w 247406"/>
                <a:gd name="connsiteY7" fmla="*/ 232236 h 302860"/>
                <a:gd name="connsiteX8" fmla="*/ 89111 w 247406"/>
                <a:gd name="connsiteY8" fmla="*/ 101596 h 302860"/>
                <a:gd name="connsiteX9" fmla="*/ 89111 w 247406"/>
                <a:gd name="connsiteY9" fmla="*/ 121637 h 302860"/>
                <a:gd name="connsiteX10" fmla="*/ 115314 w 247406"/>
                <a:gd name="connsiteY10" fmla="*/ 121101 h 302860"/>
                <a:gd name="connsiteX11" fmla="*/ 147733 w 247406"/>
                <a:gd name="connsiteY11" fmla="*/ 84610 h 302860"/>
                <a:gd name="connsiteX12" fmla="*/ 123030 w 247406"/>
                <a:gd name="connsiteY12" fmla="*/ 49619 h 302860"/>
                <a:gd name="connsiteX13" fmla="*/ 89593 w 247406"/>
                <a:gd name="connsiteY13" fmla="*/ 49083 h 302860"/>
                <a:gd name="connsiteX14" fmla="*/ 89593 w 247406"/>
                <a:gd name="connsiteY14" fmla="*/ 75822 h 302860"/>
                <a:gd name="connsiteX15" fmla="*/ 89111 w 247406"/>
                <a:gd name="connsiteY15" fmla="*/ 101596 h 302860"/>
                <a:gd name="connsiteX16" fmla="*/ 0 w 247406"/>
                <a:gd name="connsiteY16" fmla="*/ 257420 h 302860"/>
                <a:gd name="connsiteX17" fmla="*/ 0 w 247406"/>
                <a:gd name="connsiteY17" fmla="*/ 302271 h 302860"/>
                <a:gd name="connsiteX18" fmla="*/ 146875 w 247406"/>
                <a:gd name="connsiteY18" fmla="*/ 302860 h 302860"/>
                <a:gd name="connsiteX19" fmla="*/ 243328 w 247406"/>
                <a:gd name="connsiteY19" fmla="*/ 240166 h 302860"/>
                <a:gd name="connsiteX20" fmla="*/ 234701 w 247406"/>
                <a:gd name="connsiteY20" fmla="*/ 172596 h 302860"/>
                <a:gd name="connsiteX21" fmla="*/ 170774 w 247406"/>
                <a:gd name="connsiteY21" fmla="*/ 139427 h 302860"/>
                <a:gd name="connsiteX22" fmla="*/ 216268 w 247406"/>
                <a:gd name="connsiteY22" fmla="*/ 109313 h 302860"/>
                <a:gd name="connsiteX23" fmla="*/ 225484 w 247406"/>
                <a:gd name="connsiteY23" fmla="*/ 46619 h 302860"/>
                <a:gd name="connsiteX24" fmla="*/ 153574 w 247406"/>
                <a:gd name="connsiteY24" fmla="*/ 1125 h 302860"/>
                <a:gd name="connsiteX25" fmla="*/ 0 w 247406"/>
                <a:gd name="connsiteY25" fmla="*/ 0 h 302860"/>
                <a:gd name="connsiteX26" fmla="*/ 0 w 247406"/>
                <a:gd name="connsiteY26" fmla="*/ 134551 h 302860"/>
                <a:gd name="connsiteX27" fmla="*/ 0 w 247406"/>
                <a:gd name="connsiteY27" fmla="*/ 257420 h 302860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  <a:cxn ang="0">
                  <a:pos x="connsiteX17" y="connsiteY17"/>
                </a:cxn>
                <a:cxn ang="0">
                  <a:pos x="connsiteX18" y="connsiteY18"/>
                </a:cxn>
                <a:cxn ang="0">
                  <a:pos x="connsiteX19" y="connsiteY19"/>
                </a:cxn>
                <a:cxn ang="0">
                  <a:pos x="connsiteX20" y="connsiteY20"/>
                </a:cxn>
                <a:cxn ang="0">
                  <a:pos x="connsiteX21" y="connsiteY21"/>
                </a:cxn>
                <a:cxn ang="0">
                  <a:pos x="connsiteX22" y="connsiteY22"/>
                </a:cxn>
                <a:cxn ang="0">
                  <a:pos x="connsiteX23" y="connsiteY23"/>
                </a:cxn>
                <a:cxn ang="0">
                  <a:pos x="connsiteX24" y="connsiteY24"/>
                </a:cxn>
                <a:cxn ang="0">
                  <a:pos x="connsiteX25" y="connsiteY25"/>
                </a:cxn>
                <a:cxn ang="0">
                  <a:pos x="connsiteX26" y="connsiteY26"/>
                </a:cxn>
                <a:cxn ang="0">
                  <a:pos x="connsiteX27" y="connsiteY27"/>
                </a:cxn>
              </a:cxnLst>
              <a:rect l="l" t="t" r="r" b="b"/>
              <a:pathLst>
                <a:path w="247406" h="302860">
                  <a:moveTo>
                    <a:pt x="88468" y="232236"/>
                  </a:moveTo>
                  <a:lnTo>
                    <a:pt x="88468" y="256188"/>
                  </a:lnTo>
                  <a:lnTo>
                    <a:pt x="119815" y="255599"/>
                  </a:lnTo>
                  <a:cubicBezTo>
                    <a:pt x="119815" y="255599"/>
                    <a:pt x="158503" y="248847"/>
                    <a:pt x="158503" y="211981"/>
                  </a:cubicBezTo>
                  <a:cubicBezTo>
                    <a:pt x="158503" y="211981"/>
                    <a:pt x="161558" y="181866"/>
                    <a:pt x="129032" y="170185"/>
                  </a:cubicBezTo>
                  <a:lnTo>
                    <a:pt x="89111" y="169595"/>
                  </a:lnTo>
                  <a:lnTo>
                    <a:pt x="89111" y="201532"/>
                  </a:lnTo>
                  <a:lnTo>
                    <a:pt x="88468" y="232236"/>
                  </a:lnTo>
                  <a:close/>
                  <a:moveTo>
                    <a:pt x="89111" y="101596"/>
                  </a:moveTo>
                  <a:lnTo>
                    <a:pt x="89111" y="121637"/>
                  </a:lnTo>
                  <a:lnTo>
                    <a:pt x="115314" y="121101"/>
                  </a:lnTo>
                  <a:cubicBezTo>
                    <a:pt x="115314" y="121101"/>
                    <a:pt x="147733" y="115421"/>
                    <a:pt x="147733" y="84610"/>
                  </a:cubicBezTo>
                  <a:cubicBezTo>
                    <a:pt x="147733" y="84610"/>
                    <a:pt x="150305" y="59425"/>
                    <a:pt x="123030" y="49619"/>
                  </a:cubicBezTo>
                  <a:lnTo>
                    <a:pt x="89593" y="49083"/>
                  </a:lnTo>
                  <a:lnTo>
                    <a:pt x="89593" y="75822"/>
                  </a:lnTo>
                  <a:lnTo>
                    <a:pt x="89111" y="101596"/>
                  </a:lnTo>
                  <a:close/>
                  <a:moveTo>
                    <a:pt x="0" y="257420"/>
                  </a:moveTo>
                  <a:lnTo>
                    <a:pt x="0" y="302271"/>
                  </a:lnTo>
                  <a:lnTo>
                    <a:pt x="146875" y="302860"/>
                  </a:lnTo>
                  <a:cubicBezTo>
                    <a:pt x="146875" y="302860"/>
                    <a:pt x="225538" y="297930"/>
                    <a:pt x="243328" y="240166"/>
                  </a:cubicBezTo>
                  <a:cubicBezTo>
                    <a:pt x="243328" y="240166"/>
                    <a:pt x="256831" y="207587"/>
                    <a:pt x="234701" y="172596"/>
                  </a:cubicBezTo>
                  <a:cubicBezTo>
                    <a:pt x="234701" y="172596"/>
                    <a:pt x="218732" y="148001"/>
                    <a:pt x="170774" y="139427"/>
                  </a:cubicBezTo>
                  <a:cubicBezTo>
                    <a:pt x="170774" y="139427"/>
                    <a:pt x="203354" y="125281"/>
                    <a:pt x="216268" y="109313"/>
                  </a:cubicBezTo>
                  <a:cubicBezTo>
                    <a:pt x="216268" y="109313"/>
                    <a:pt x="237755" y="84717"/>
                    <a:pt x="225484" y="46619"/>
                  </a:cubicBezTo>
                  <a:cubicBezTo>
                    <a:pt x="225484" y="46619"/>
                    <a:pt x="216268" y="8520"/>
                    <a:pt x="153574" y="1125"/>
                  </a:cubicBezTo>
                  <a:lnTo>
                    <a:pt x="0" y="0"/>
                  </a:lnTo>
                  <a:lnTo>
                    <a:pt x="0" y="134551"/>
                  </a:lnTo>
                  <a:lnTo>
                    <a:pt x="0" y="257420"/>
                  </a:lnTo>
                  <a:close/>
                </a:path>
              </a:pathLst>
            </a:custGeom>
            <a:solidFill>
              <a:schemeClr val="bg1"/>
            </a:solidFill>
            <a:ln w="5304" cap="flat">
              <a:noFill/>
              <a:prstDash val="solid"/>
              <a:miter/>
            </a:ln>
          </xdr:spPr>
          <xdr:txBody>
            <a:bodyPr wrap="square" rtlCol="0" anchor="ctr"/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pt-BR"/>
            </a:p>
          </xdr:txBody>
        </xdr:sp>
      </xdr:grpSp>
    </xdr:grpSp>
    <xdr:clientData/>
  </xdr:twoCellAnchor>
  <xdr:twoCellAnchor>
    <xdr:from>
      <xdr:col>1</xdr:col>
      <xdr:colOff>3333742</xdr:colOff>
      <xdr:row>0</xdr:row>
      <xdr:rowOff>125300</xdr:rowOff>
    </xdr:from>
    <xdr:to>
      <xdr:col>22</xdr:col>
      <xdr:colOff>63497</xdr:colOff>
      <xdr:row>3</xdr:row>
      <xdr:rowOff>12615</xdr:rowOff>
    </xdr:to>
    <xdr:sp macro="" textlink="">
      <xdr:nvSpPr>
        <xdr:cNvPr id="16" name="CaixaDeTexto 15"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SpPr txBox="1"/>
      </xdr:nvSpPr>
      <xdr:spPr>
        <a:xfrm>
          <a:off x="3603617" y="125300"/>
          <a:ext cx="8231193" cy="4588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2800">
              <a:solidFill>
                <a:schemeClr val="bg1"/>
              </a:solidFill>
              <a:latin typeface="Segoe UI" panose="020B0502040204020203" pitchFamily="34" charset="0"/>
              <a:cs typeface="Segoe UI" panose="020B0502040204020203" pitchFamily="34" charset="0"/>
            </a:rPr>
            <a:t>DEMONSTRAÇÃO</a:t>
          </a:r>
          <a:r>
            <a:rPr lang="pt-BR" sz="2800" baseline="0">
              <a:solidFill>
                <a:schemeClr val="bg1"/>
              </a:solidFill>
              <a:latin typeface="Segoe UI" panose="020B0502040204020203" pitchFamily="34" charset="0"/>
              <a:cs typeface="Segoe UI" panose="020B0502040204020203" pitchFamily="34" charset="0"/>
            </a:rPr>
            <a:t> DO RESULTADO </a:t>
          </a:r>
          <a:r>
            <a:rPr lang="pt-BR" sz="2800">
              <a:solidFill>
                <a:schemeClr val="bg1"/>
              </a:solidFill>
              <a:latin typeface="Segoe UI" panose="020B0502040204020203" pitchFamily="34" charset="0"/>
              <a:cs typeface="Segoe UI" panose="020B0502040204020203" pitchFamily="34" charset="0"/>
            </a:rPr>
            <a:t>(DRE)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11530</xdr:rowOff>
    </xdr:from>
    <xdr:to>
      <xdr:col>30</xdr:col>
      <xdr:colOff>140320</xdr:colOff>
      <xdr:row>3</xdr:row>
      <xdr:rowOff>37363</xdr:rowOff>
    </xdr:to>
    <xdr:grpSp>
      <xdr:nvGrpSpPr>
        <xdr:cNvPr id="28" name="Agrupar 2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1C000000}"/>
            </a:ext>
          </a:extLst>
        </xdr:cNvPr>
        <xdr:cNvGrpSpPr/>
      </xdr:nvGrpSpPr>
      <xdr:grpSpPr>
        <a:xfrm>
          <a:off x="0" y="11530"/>
          <a:ext cx="13721383" cy="978333"/>
          <a:chOff x="3161243" y="2971688"/>
          <a:chExt cx="13642272" cy="945260"/>
        </a:xfrm>
      </xdr:grpSpPr>
      <xdr:sp macro="" textlink="">
        <xdr:nvSpPr>
          <xdr:cNvPr id="9" name="Retângulo 8">
            <a:extLst>
              <a:ext uri="{FF2B5EF4-FFF2-40B4-BE49-F238E27FC236}">
                <a16:creationId xmlns:a16="http://schemas.microsoft.com/office/drawing/2014/main" id="{00000000-0008-0000-0C00-000009000000}"/>
              </a:ext>
            </a:extLst>
          </xdr:cNvPr>
          <xdr:cNvSpPr/>
        </xdr:nvSpPr>
        <xdr:spPr>
          <a:xfrm>
            <a:off x="3161243" y="2977091"/>
            <a:ext cx="13419669" cy="770467"/>
          </a:xfrm>
          <a:prstGeom prst="rect">
            <a:avLst/>
          </a:prstGeom>
          <a:solidFill>
            <a:srgbClr val="0B3058"/>
          </a:solidFill>
          <a:ln>
            <a:solidFill>
              <a:srgbClr val="0B3058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pic>
        <xdr:nvPicPr>
          <xdr:cNvPr id="10" name="Picture 30" descr="A boat in the water&#10;&#10;Description automatically generated">
            <a:extLst>
              <a:ext uri="{FF2B5EF4-FFF2-40B4-BE49-F238E27FC236}">
                <a16:creationId xmlns:a16="http://schemas.microsoft.com/office/drawing/2014/main" id="{00000000-0008-0000-0C00-00000A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/>
          <a:srcRect l="21396" t="23419" b="7129"/>
          <a:stretch>
            <a:fillRect/>
          </a:stretch>
        </xdr:blipFill>
        <xdr:spPr>
          <a:xfrm>
            <a:off x="15205077" y="2972747"/>
            <a:ext cx="1598438" cy="784336"/>
          </a:xfrm>
          <a:prstGeom prst="parallelogram">
            <a:avLst/>
          </a:prstGeom>
        </xdr:spPr>
      </xdr:pic>
      <xdr:sp macro="" textlink="">
        <xdr:nvSpPr>
          <xdr:cNvPr id="11" name="CaixaDeTexto 10">
            <a:extLst>
              <a:ext uri="{FF2B5EF4-FFF2-40B4-BE49-F238E27FC236}">
                <a16:creationId xmlns:a16="http://schemas.microsoft.com/office/drawing/2014/main" id="{00000000-0008-0000-0C00-00000B000000}"/>
              </a:ext>
            </a:extLst>
          </xdr:cNvPr>
          <xdr:cNvSpPr txBox="1"/>
        </xdr:nvSpPr>
        <xdr:spPr>
          <a:xfrm>
            <a:off x="5210313" y="3125016"/>
            <a:ext cx="6845226" cy="46516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pt-BR" sz="2800">
                <a:solidFill>
                  <a:schemeClr val="bg1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DEMONSTRAÇÃO</a:t>
            </a:r>
            <a:r>
              <a:rPr lang="pt-BR" sz="2800" baseline="0">
                <a:solidFill>
                  <a:schemeClr val="bg1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 DO RESULTADO </a:t>
            </a:r>
            <a:r>
              <a:rPr lang="pt-BR" sz="2800">
                <a:solidFill>
                  <a:schemeClr val="bg1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(DRE)</a:t>
            </a:r>
          </a:p>
        </xdr:txBody>
      </xdr:sp>
      <xdr:grpSp>
        <xdr:nvGrpSpPr>
          <xdr:cNvPr id="20" name="Agrupar 19">
            <a:extLst>
              <a:ext uri="{FF2B5EF4-FFF2-40B4-BE49-F238E27FC236}">
                <a16:creationId xmlns:a16="http://schemas.microsoft.com/office/drawing/2014/main" id="{00000000-0008-0000-0C00-000014000000}"/>
              </a:ext>
            </a:extLst>
          </xdr:cNvPr>
          <xdr:cNvGrpSpPr/>
        </xdr:nvGrpSpPr>
        <xdr:grpSpPr>
          <a:xfrm>
            <a:off x="3223961" y="3025644"/>
            <a:ext cx="679451" cy="891304"/>
            <a:chOff x="3325895" y="3049205"/>
            <a:chExt cx="679451" cy="897265"/>
          </a:xfrm>
        </xdr:grpSpPr>
        <xdr:pic>
          <xdr:nvPicPr>
            <xdr:cNvPr id="8" name="Gráfico 7" descr="Círculo com seta para a esquerda com preenchimento sólido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00000000-0008-0000-0C00-000008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4">
              <a:extLst>
                <a:ext uri="{96DAC541-7B7A-43D3-8B79-37D633B846F1}">
                  <asvg:svgBlip xmlns:asvg="http://schemas.microsoft.com/office/drawing/2016/SVG/main" r:embed="rId5"/>
                </a:ext>
              </a:extLst>
            </a:blip>
            <a:stretch>
              <a:fillRect/>
            </a:stretch>
          </xdr:blipFill>
          <xdr:spPr>
            <a:xfrm>
              <a:off x="3353476" y="3049205"/>
              <a:ext cx="494241" cy="498531"/>
            </a:xfrm>
            <a:prstGeom prst="rect">
              <a:avLst/>
            </a:prstGeom>
          </xdr:spPr>
        </xdr:pic>
        <xdr:sp macro="" textlink="">
          <xdr:nvSpPr>
            <xdr:cNvPr id="12" name="CaixaDeTexto 11">
              <a:extLst>
                <a:ext uri="{FF2B5EF4-FFF2-40B4-BE49-F238E27FC236}">
                  <a16:creationId xmlns:a16="http://schemas.microsoft.com/office/drawing/2014/main" id="{00000000-0008-0000-0C00-00000C000000}"/>
                </a:ext>
              </a:extLst>
            </xdr:cNvPr>
            <xdr:cNvSpPr txBox="1"/>
          </xdr:nvSpPr>
          <xdr:spPr>
            <a:xfrm>
              <a:off x="3325895" y="3489715"/>
              <a:ext cx="679451" cy="45675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pt-BR" sz="900">
                  <a:solidFill>
                    <a:schemeClr val="bg1"/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INÍCIO</a:t>
              </a:r>
            </a:p>
          </xdr:txBody>
        </xdr:sp>
      </xdr:grpSp>
      <xdr:pic>
        <xdr:nvPicPr>
          <xdr:cNvPr id="13" name="Picture 31">
            <a:extLst>
              <a:ext uri="{FF2B5EF4-FFF2-40B4-BE49-F238E27FC236}">
                <a16:creationId xmlns:a16="http://schemas.microsoft.com/office/drawing/2014/main" id="{00000000-0008-0000-0C00-00000D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6">
            <a:alphaModFix/>
          </a:blip>
          <a:srcRect l="33010" t="3966" r="-312" b="-4333"/>
          <a:stretch>
            <a:fillRect/>
          </a:stretch>
        </xdr:blipFill>
        <xdr:spPr>
          <a:xfrm>
            <a:off x="13506395" y="2971688"/>
            <a:ext cx="871009" cy="819374"/>
          </a:xfrm>
          <a:prstGeom prst="parallelogram">
            <a:avLst/>
          </a:prstGeom>
          <a:noFill/>
          <a:ln>
            <a:noFill/>
          </a:ln>
          <a:effectLst>
            <a:outerShdw blurRad="228600" dist="76200" dir="5400000" algn="t" rotWithShape="0">
              <a:prstClr val="black">
                <a:alpha val="14000"/>
              </a:prstClr>
            </a:outerShdw>
          </a:effectLst>
        </xdr:spPr>
      </xdr:pic>
      <xdr:pic>
        <xdr:nvPicPr>
          <xdr:cNvPr id="14" name="Picture 8">
            <a:extLst>
              <a:ext uri="{FF2B5EF4-FFF2-40B4-BE49-F238E27FC236}">
                <a16:creationId xmlns:a16="http://schemas.microsoft.com/office/drawing/2014/main" id="{00000000-0008-0000-0C00-00000E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">
            <a:alphaModFix/>
          </a:blip>
          <a:srcRect l="3046" t="54589" r="3732" b="20896"/>
          <a:stretch>
            <a:fillRect/>
          </a:stretch>
        </xdr:blipFill>
        <xdr:spPr>
          <a:xfrm>
            <a:off x="14186124" y="2971690"/>
            <a:ext cx="1294342" cy="781474"/>
          </a:xfrm>
          <a:prstGeom prst="parallelogram">
            <a:avLst/>
          </a:prstGeom>
        </xdr:spPr>
      </xdr:pic>
      <xdr:grpSp>
        <xdr:nvGrpSpPr>
          <xdr:cNvPr id="19" name="Agrupar 18">
            <a:extLst>
              <a:ext uri="{FF2B5EF4-FFF2-40B4-BE49-F238E27FC236}">
                <a16:creationId xmlns:a16="http://schemas.microsoft.com/office/drawing/2014/main" id="{00000000-0008-0000-0C00-000013000000}"/>
              </a:ext>
            </a:extLst>
          </xdr:cNvPr>
          <xdr:cNvGrpSpPr/>
        </xdr:nvGrpSpPr>
        <xdr:grpSpPr>
          <a:xfrm>
            <a:off x="3902134" y="3180102"/>
            <a:ext cx="736301" cy="404115"/>
            <a:chOff x="3970423" y="3088678"/>
            <a:chExt cx="742094" cy="421903"/>
          </a:xfrm>
        </xdr:grpSpPr>
        <xdr:sp macro="" textlink="">
          <xdr:nvSpPr>
            <xdr:cNvPr id="15" name="Forma Livre: Forma 14">
              <a:extLst>
                <a:ext uri="{FF2B5EF4-FFF2-40B4-BE49-F238E27FC236}">
                  <a16:creationId xmlns:a16="http://schemas.microsoft.com/office/drawing/2014/main" id="{00000000-0008-0000-0C00-00000F000000}"/>
                </a:ext>
              </a:extLst>
            </xdr:cNvPr>
            <xdr:cNvSpPr/>
          </xdr:nvSpPr>
          <xdr:spPr>
            <a:xfrm>
              <a:off x="4001058" y="3458512"/>
              <a:ext cx="691592" cy="52069"/>
            </a:xfrm>
            <a:custGeom>
              <a:avLst/>
              <a:gdLst>
                <a:gd name="connsiteX0" fmla="*/ 0 w 888861"/>
                <a:gd name="connsiteY0" fmla="*/ 0 h 47100"/>
                <a:gd name="connsiteX1" fmla="*/ 888862 w 888861"/>
                <a:gd name="connsiteY1" fmla="*/ 0 h 47100"/>
                <a:gd name="connsiteX2" fmla="*/ 888862 w 888861"/>
                <a:gd name="connsiteY2" fmla="*/ 47101 h 47100"/>
                <a:gd name="connsiteX3" fmla="*/ 0 w 888861"/>
                <a:gd name="connsiteY3" fmla="*/ 47101 h 47100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</a:cxnLst>
              <a:rect l="l" t="t" r="r" b="b"/>
              <a:pathLst>
                <a:path w="888861" h="47100">
                  <a:moveTo>
                    <a:pt x="0" y="0"/>
                  </a:moveTo>
                  <a:lnTo>
                    <a:pt x="888862" y="0"/>
                  </a:lnTo>
                  <a:lnTo>
                    <a:pt x="888862" y="47101"/>
                  </a:lnTo>
                  <a:lnTo>
                    <a:pt x="0" y="47101"/>
                  </a:lnTo>
                  <a:close/>
                </a:path>
              </a:pathLst>
            </a:custGeom>
            <a:solidFill>
              <a:schemeClr val="accent2"/>
            </a:solidFill>
            <a:ln w="5304" cap="flat">
              <a:noFill/>
              <a:prstDash val="solid"/>
              <a:miter/>
            </a:ln>
          </xdr:spPr>
          <xdr:txBody>
            <a:bodyPr wrap="square" rtlCol="0" anchor="ctr"/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pt-BR"/>
            </a:p>
          </xdr:txBody>
        </xdr:sp>
        <xdr:sp macro="" textlink="">
          <xdr:nvSpPr>
            <xdr:cNvPr id="16" name="Forma Livre: Forma 15">
              <a:extLst>
                <a:ext uri="{FF2B5EF4-FFF2-40B4-BE49-F238E27FC236}">
                  <a16:creationId xmlns:a16="http://schemas.microsoft.com/office/drawing/2014/main" id="{00000000-0008-0000-0C00-000010000000}"/>
                </a:ext>
              </a:extLst>
            </xdr:cNvPr>
            <xdr:cNvSpPr/>
          </xdr:nvSpPr>
          <xdr:spPr>
            <a:xfrm>
              <a:off x="3970423" y="3088678"/>
              <a:ext cx="221754" cy="301346"/>
            </a:xfrm>
            <a:custGeom>
              <a:avLst/>
              <a:gdLst>
                <a:gd name="connsiteX0" fmla="*/ 246757 w 281747"/>
                <a:gd name="connsiteY0" fmla="*/ 234861 h 323436"/>
                <a:gd name="connsiteX1" fmla="*/ 198531 w 281747"/>
                <a:gd name="connsiteY1" fmla="*/ 244774 h 323436"/>
                <a:gd name="connsiteX2" fmla="*/ 127317 w 281747"/>
                <a:gd name="connsiteY2" fmla="*/ 163165 h 323436"/>
                <a:gd name="connsiteX3" fmla="*/ 199710 w 281747"/>
                <a:gd name="connsiteY3" fmla="*/ 79091 h 323436"/>
                <a:gd name="connsiteX4" fmla="*/ 250401 w 281747"/>
                <a:gd name="connsiteY4" fmla="*/ 90236 h 323436"/>
                <a:gd name="connsiteX5" fmla="*/ 281748 w 281747"/>
                <a:gd name="connsiteY5" fmla="*/ 27167 h 323436"/>
                <a:gd name="connsiteX6" fmla="*/ 186421 w 281747"/>
                <a:gd name="connsiteY6" fmla="*/ 0 h 323436"/>
                <a:gd name="connsiteX7" fmla="*/ 0 w 281747"/>
                <a:gd name="connsiteY7" fmla="*/ 166862 h 323436"/>
                <a:gd name="connsiteX8" fmla="*/ 276925 w 281747"/>
                <a:gd name="connsiteY8" fmla="*/ 300342 h 323436"/>
                <a:gd name="connsiteX9" fmla="*/ 246757 w 281747"/>
                <a:gd name="connsiteY9" fmla="*/ 234861 h 323436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</a:cxnLst>
              <a:rect l="l" t="t" r="r" b="b"/>
              <a:pathLst>
                <a:path w="281747" h="323436">
                  <a:moveTo>
                    <a:pt x="246757" y="234861"/>
                  </a:moveTo>
                  <a:cubicBezTo>
                    <a:pt x="234701" y="239845"/>
                    <a:pt x="216589" y="244774"/>
                    <a:pt x="198531" y="244774"/>
                  </a:cubicBezTo>
                  <a:cubicBezTo>
                    <a:pt x="172007" y="244774"/>
                    <a:pt x="127317" y="226234"/>
                    <a:pt x="127317" y="163165"/>
                  </a:cubicBezTo>
                  <a:cubicBezTo>
                    <a:pt x="127317" y="103847"/>
                    <a:pt x="159896" y="79091"/>
                    <a:pt x="199710" y="79091"/>
                  </a:cubicBezTo>
                  <a:cubicBezTo>
                    <a:pt x="215410" y="79091"/>
                    <a:pt x="233522" y="82788"/>
                    <a:pt x="250401" y="90236"/>
                  </a:cubicBezTo>
                  <a:lnTo>
                    <a:pt x="281748" y="27167"/>
                  </a:lnTo>
                  <a:cubicBezTo>
                    <a:pt x="252812" y="9860"/>
                    <a:pt x="215357" y="0"/>
                    <a:pt x="186421" y="0"/>
                  </a:cubicBezTo>
                  <a:cubicBezTo>
                    <a:pt x="83860" y="0"/>
                    <a:pt x="0" y="64302"/>
                    <a:pt x="0" y="166862"/>
                  </a:cubicBezTo>
                  <a:cubicBezTo>
                    <a:pt x="0" y="310844"/>
                    <a:pt x="172114" y="356016"/>
                    <a:pt x="276925" y="300342"/>
                  </a:cubicBezTo>
                  <a:lnTo>
                    <a:pt x="246757" y="234861"/>
                  </a:lnTo>
                  <a:close/>
                </a:path>
              </a:pathLst>
            </a:custGeom>
            <a:solidFill>
              <a:schemeClr val="bg1"/>
            </a:solidFill>
            <a:ln w="5304" cap="flat">
              <a:noFill/>
              <a:prstDash val="solid"/>
              <a:miter/>
            </a:ln>
          </xdr:spPr>
          <xdr:txBody>
            <a:bodyPr wrap="square" rtlCol="0" anchor="ctr"/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pt-BR"/>
            </a:p>
          </xdr:txBody>
        </xdr:sp>
        <xdr:sp macro="" textlink="">
          <xdr:nvSpPr>
            <xdr:cNvPr id="17" name="Forma Livre: Forma 16">
              <a:extLst>
                <a:ext uri="{FF2B5EF4-FFF2-40B4-BE49-F238E27FC236}">
                  <a16:creationId xmlns:a16="http://schemas.microsoft.com/office/drawing/2014/main" id="{00000000-0008-0000-0C00-000011000000}"/>
                </a:ext>
              </a:extLst>
            </xdr:cNvPr>
            <xdr:cNvSpPr/>
          </xdr:nvSpPr>
          <xdr:spPr>
            <a:xfrm>
              <a:off x="4473910" y="3107601"/>
              <a:ext cx="238607" cy="295686"/>
            </a:xfrm>
            <a:custGeom>
              <a:avLst/>
              <a:gdLst>
                <a:gd name="connsiteX0" fmla="*/ 98435 w 306611"/>
                <a:gd name="connsiteY0" fmla="*/ 133158 h 325365"/>
                <a:gd name="connsiteX1" fmla="*/ 122227 w 306611"/>
                <a:gd name="connsiteY1" fmla="*/ 78019 h 325365"/>
                <a:gd name="connsiteX2" fmla="*/ 149769 w 306611"/>
                <a:gd name="connsiteY2" fmla="*/ 68160 h 325365"/>
                <a:gd name="connsiteX3" fmla="*/ 184277 w 306611"/>
                <a:gd name="connsiteY3" fmla="*/ 80323 h 325365"/>
                <a:gd name="connsiteX4" fmla="*/ 205443 w 306611"/>
                <a:gd name="connsiteY4" fmla="*/ 126728 h 325365"/>
                <a:gd name="connsiteX5" fmla="*/ 206301 w 306611"/>
                <a:gd name="connsiteY5" fmla="*/ 185349 h 325365"/>
                <a:gd name="connsiteX6" fmla="*/ 194994 w 306611"/>
                <a:gd name="connsiteY6" fmla="*/ 233200 h 325365"/>
                <a:gd name="connsiteX7" fmla="*/ 152073 w 306611"/>
                <a:gd name="connsiteY7" fmla="*/ 261064 h 325365"/>
                <a:gd name="connsiteX8" fmla="*/ 101596 w 306611"/>
                <a:gd name="connsiteY8" fmla="*/ 214660 h 325365"/>
                <a:gd name="connsiteX9" fmla="*/ 97256 w 306611"/>
                <a:gd name="connsiteY9" fmla="*/ 184760 h 325365"/>
                <a:gd name="connsiteX10" fmla="*/ 96399 w 306611"/>
                <a:gd name="connsiteY10" fmla="*/ 142106 h 325365"/>
                <a:gd name="connsiteX11" fmla="*/ 97256 w 306611"/>
                <a:gd name="connsiteY11" fmla="*/ 184760 h 325365"/>
                <a:gd name="connsiteX12" fmla="*/ 96399 w 306611"/>
                <a:gd name="connsiteY12" fmla="*/ 142106 h 325365"/>
                <a:gd name="connsiteX13" fmla="*/ 98435 w 306611"/>
                <a:gd name="connsiteY13" fmla="*/ 133158 h 325365"/>
                <a:gd name="connsiteX14" fmla="*/ 153306 w 306611"/>
                <a:gd name="connsiteY14" fmla="*/ 0 h 325365"/>
                <a:gd name="connsiteX15" fmla="*/ 306611 w 306611"/>
                <a:gd name="connsiteY15" fmla="*/ 162683 h 325365"/>
                <a:gd name="connsiteX16" fmla="*/ 153306 w 306611"/>
                <a:gd name="connsiteY16" fmla="*/ 325366 h 325365"/>
                <a:gd name="connsiteX17" fmla="*/ 0 w 306611"/>
                <a:gd name="connsiteY17" fmla="*/ 162683 h 325365"/>
                <a:gd name="connsiteX18" fmla="*/ 153306 w 306611"/>
                <a:gd name="connsiteY18" fmla="*/ 0 h 325365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  <a:cxn ang="0">
                  <a:pos x="connsiteX17" y="connsiteY17"/>
                </a:cxn>
                <a:cxn ang="0">
                  <a:pos x="connsiteX18" y="connsiteY18"/>
                </a:cxn>
              </a:cxnLst>
              <a:rect l="l" t="t" r="r" b="b"/>
              <a:pathLst>
                <a:path w="306611" h="325365">
                  <a:moveTo>
                    <a:pt x="98435" y="133158"/>
                  </a:moveTo>
                  <a:cubicBezTo>
                    <a:pt x="98435" y="133158"/>
                    <a:pt x="100739" y="96881"/>
                    <a:pt x="122227" y="78019"/>
                  </a:cubicBezTo>
                  <a:cubicBezTo>
                    <a:pt x="122227" y="78019"/>
                    <a:pt x="130371" y="68428"/>
                    <a:pt x="149769" y="68160"/>
                  </a:cubicBezTo>
                  <a:cubicBezTo>
                    <a:pt x="149769" y="68160"/>
                    <a:pt x="172382" y="67892"/>
                    <a:pt x="184277" y="80323"/>
                  </a:cubicBezTo>
                  <a:cubicBezTo>
                    <a:pt x="184277" y="80323"/>
                    <a:pt x="201692" y="97149"/>
                    <a:pt x="205443" y="126728"/>
                  </a:cubicBezTo>
                  <a:cubicBezTo>
                    <a:pt x="205443" y="126728"/>
                    <a:pt x="207748" y="153145"/>
                    <a:pt x="206301" y="185349"/>
                  </a:cubicBezTo>
                  <a:cubicBezTo>
                    <a:pt x="206301" y="185349"/>
                    <a:pt x="204265" y="221036"/>
                    <a:pt x="194994" y="233200"/>
                  </a:cubicBezTo>
                  <a:cubicBezTo>
                    <a:pt x="194994" y="233200"/>
                    <a:pt x="176990" y="262779"/>
                    <a:pt x="152073" y="261064"/>
                  </a:cubicBezTo>
                  <a:cubicBezTo>
                    <a:pt x="152073" y="261064"/>
                    <a:pt x="118154" y="266262"/>
                    <a:pt x="101596" y="214660"/>
                  </a:cubicBezTo>
                  <a:cubicBezTo>
                    <a:pt x="101596" y="214660"/>
                    <a:pt x="98703" y="203621"/>
                    <a:pt x="97256" y="184760"/>
                  </a:cubicBezTo>
                  <a:lnTo>
                    <a:pt x="96399" y="142106"/>
                  </a:lnTo>
                  <a:lnTo>
                    <a:pt x="97256" y="184760"/>
                  </a:lnTo>
                  <a:lnTo>
                    <a:pt x="96399" y="142106"/>
                  </a:lnTo>
                  <a:lnTo>
                    <a:pt x="98435" y="133158"/>
                  </a:lnTo>
                  <a:close/>
                  <a:moveTo>
                    <a:pt x="153306" y="0"/>
                  </a:moveTo>
                  <a:cubicBezTo>
                    <a:pt x="237969" y="0"/>
                    <a:pt x="306611" y="72821"/>
                    <a:pt x="306611" y="162683"/>
                  </a:cubicBezTo>
                  <a:cubicBezTo>
                    <a:pt x="306611" y="252544"/>
                    <a:pt x="237969" y="325366"/>
                    <a:pt x="153306" y="325366"/>
                  </a:cubicBezTo>
                  <a:cubicBezTo>
                    <a:pt x="68642" y="325366"/>
                    <a:pt x="0" y="252544"/>
                    <a:pt x="0" y="162683"/>
                  </a:cubicBezTo>
                  <a:cubicBezTo>
                    <a:pt x="0" y="72821"/>
                    <a:pt x="68642" y="0"/>
                    <a:pt x="153306" y="0"/>
                  </a:cubicBezTo>
                  <a:close/>
                </a:path>
              </a:pathLst>
            </a:custGeom>
            <a:solidFill>
              <a:schemeClr val="bg1"/>
            </a:solidFill>
            <a:ln w="5304" cap="flat">
              <a:noFill/>
              <a:prstDash val="solid"/>
              <a:miter/>
            </a:ln>
          </xdr:spPr>
          <xdr:txBody>
            <a:bodyPr wrap="square" rtlCol="0" anchor="ctr"/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pt-BR"/>
            </a:p>
          </xdr:txBody>
        </xdr:sp>
        <xdr:sp macro="" textlink="">
          <xdr:nvSpPr>
            <xdr:cNvPr id="18" name="Forma Livre: Forma 17">
              <a:extLst>
                <a:ext uri="{FF2B5EF4-FFF2-40B4-BE49-F238E27FC236}">
                  <a16:creationId xmlns:a16="http://schemas.microsoft.com/office/drawing/2014/main" id="{00000000-0008-0000-0C00-000012000000}"/>
                </a:ext>
              </a:extLst>
            </xdr:cNvPr>
            <xdr:cNvSpPr/>
          </xdr:nvSpPr>
          <xdr:spPr>
            <a:xfrm>
              <a:off x="4246567" y="3107601"/>
              <a:ext cx="198783" cy="284426"/>
            </a:xfrm>
            <a:custGeom>
              <a:avLst/>
              <a:gdLst>
                <a:gd name="connsiteX0" fmla="*/ 88468 w 247406"/>
                <a:gd name="connsiteY0" fmla="*/ 232236 h 302860"/>
                <a:gd name="connsiteX1" fmla="*/ 88468 w 247406"/>
                <a:gd name="connsiteY1" fmla="*/ 256188 h 302860"/>
                <a:gd name="connsiteX2" fmla="*/ 119815 w 247406"/>
                <a:gd name="connsiteY2" fmla="*/ 255599 h 302860"/>
                <a:gd name="connsiteX3" fmla="*/ 158503 w 247406"/>
                <a:gd name="connsiteY3" fmla="*/ 211981 h 302860"/>
                <a:gd name="connsiteX4" fmla="*/ 129032 w 247406"/>
                <a:gd name="connsiteY4" fmla="*/ 170185 h 302860"/>
                <a:gd name="connsiteX5" fmla="*/ 89111 w 247406"/>
                <a:gd name="connsiteY5" fmla="*/ 169595 h 302860"/>
                <a:gd name="connsiteX6" fmla="*/ 89111 w 247406"/>
                <a:gd name="connsiteY6" fmla="*/ 201532 h 302860"/>
                <a:gd name="connsiteX7" fmla="*/ 88468 w 247406"/>
                <a:gd name="connsiteY7" fmla="*/ 232236 h 302860"/>
                <a:gd name="connsiteX8" fmla="*/ 89111 w 247406"/>
                <a:gd name="connsiteY8" fmla="*/ 101596 h 302860"/>
                <a:gd name="connsiteX9" fmla="*/ 89111 w 247406"/>
                <a:gd name="connsiteY9" fmla="*/ 121637 h 302860"/>
                <a:gd name="connsiteX10" fmla="*/ 115314 w 247406"/>
                <a:gd name="connsiteY10" fmla="*/ 121101 h 302860"/>
                <a:gd name="connsiteX11" fmla="*/ 147733 w 247406"/>
                <a:gd name="connsiteY11" fmla="*/ 84610 h 302860"/>
                <a:gd name="connsiteX12" fmla="*/ 123030 w 247406"/>
                <a:gd name="connsiteY12" fmla="*/ 49619 h 302860"/>
                <a:gd name="connsiteX13" fmla="*/ 89593 w 247406"/>
                <a:gd name="connsiteY13" fmla="*/ 49083 h 302860"/>
                <a:gd name="connsiteX14" fmla="*/ 89593 w 247406"/>
                <a:gd name="connsiteY14" fmla="*/ 75822 h 302860"/>
                <a:gd name="connsiteX15" fmla="*/ 89111 w 247406"/>
                <a:gd name="connsiteY15" fmla="*/ 101596 h 302860"/>
                <a:gd name="connsiteX16" fmla="*/ 0 w 247406"/>
                <a:gd name="connsiteY16" fmla="*/ 257420 h 302860"/>
                <a:gd name="connsiteX17" fmla="*/ 0 w 247406"/>
                <a:gd name="connsiteY17" fmla="*/ 302271 h 302860"/>
                <a:gd name="connsiteX18" fmla="*/ 146875 w 247406"/>
                <a:gd name="connsiteY18" fmla="*/ 302860 h 302860"/>
                <a:gd name="connsiteX19" fmla="*/ 243328 w 247406"/>
                <a:gd name="connsiteY19" fmla="*/ 240166 h 302860"/>
                <a:gd name="connsiteX20" fmla="*/ 234701 w 247406"/>
                <a:gd name="connsiteY20" fmla="*/ 172596 h 302860"/>
                <a:gd name="connsiteX21" fmla="*/ 170774 w 247406"/>
                <a:gd name="connsiteY21" fmla="*/ 139427 h 302860"/>
                <a:gd name="connsiteX22" fmla="*/ 216268 w 247406"/>
                <a:gd name="connsiteY22" fmla="*/ 109313 h 302860"/>
                <a:gd name="connsiteX23" fmla="*/ 225484 w 247406"/>
                <a:gd name="connsiteY23" fmla="*/ 46619 h 302860"/>
                <a:gd name="connsiteX24" fmla="*/ 153574 w 247406"/>
                <a:gd name="connsiteY24" fmla="*/ 1125 h 302860"/>
                <a:gd name="connsiteX25" fmla="*/ 0 w 247406"/>
                <a:gd name="connsiteY25" fmla="*/ 0 h 302860"/>
                <a:gd name="connsiteX26" fmla="*/ 0 w 247406"/>
                <a:gd name="connsiteY26" fmla="*/ 134551 h 302860"/>
                <a:gd name="connsiteX27" fmla="*/ 0 w 247406"/>
                <a:gd name="connsiteY27" fmla="*/ 257420 h 302860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  <a:cxn ang="0">
                  <a:pos x="connsiteX17" y="connsiteY17"/>
                </a:cxn>
                <a:cxn ang="0">
                  <a:pos x="connsiteX18" y="connsiteY18"/>
                </a:cxn>
                <a:cxn ang="0">
                  <a:pos x="connsiteX19" y="connsiteY19"/>
                </a:cxn>
                <a:cxn ang="0">
                  <a:pos x="connsiteX20" y="connsiteY20"/>
                </a:cxn>
                <a:cxn ang="0">
                  <a:pos x="connsiteX21" y="connsiteY21"/>
                </a:cxn>
                <a:cxn ang="0">
                  <a:pos x="connsiteX22" y="connsiteY22"/>
                </a:cxn>
                <a:cxn ang="0">
                  <a:pos x="connsiteX23" y="connsiteY23"/>
                </a:cxn>
                <a:cxn ang="0">
                  <a:pos x="connsiteX24" y="connsiteY24"/>
                </a:cxn>
                <a:cxn ang="0">
                  <a:pos x="connsiteX25" y="connsiteY25"/>
                </a:cxn>
                <a:cxn ang="0">
                  <a:pos x="connsiteX26" y="connsiteY26"/>
                </a:cxn>
                <a:cxn ang="0">
                  <a:pos x="connsiteX27" y="connsiteY27"/>
                </a:cxn>
              </a:cxnLst>
              <a:rect l="l" t="t" r="r" b="b"/>
              <a:pathLst>
                <a:path w="247406" h="302860">
                  <a:moveTo>
                    <a:pt x="88468" y="232236"/>
                  </a:moveTo>
                  <a:lnTo>
                    <a:pt x="88468" y="256188"/>
                  </a:lnTo>
                  <a:lnTo>
                    <a:pt x="119815" y="255599"/>
                  </a:lnTo>
                  <a:cubicBezTo>
                    <a:pt x="119815" y="255599"/>
                    <a:pt x="158503" y="248847"/>
                    <a:pt x="158503" y="211981"/>
                  </a:cubicBezTo>
                  <a:cubicBezTo>
                    <a:pt x="158503" y="211981"/>
                    <a:pt x="161558" y="181866"/>
                    <a:pt x="129032" y="170185"/>
                  </a:cubicBezTo>
                  <a:lnTo>
                    <a:pt x="89111" y="169595"/>
                  </a:lnTo>
                  <a:lnTo>
                    <a:pt x="89111" y="201532"/>
                  </a:lnTo>
                  <a:lnTo>
                    <a:pt x="88468" y="232236"/>
                  </a:lnTo>
                  <a:close/>
                  <a:moveTo>
                    <a:pt x="89111" y="101596"/>
                  </a:moveTo>
                  <a:lnTo>
                    <a:pt x="89111" y="121637"/>
                  </a:lnTo>
                  <a:lnTo>
                    <a:pt x="115314" y="121101"/>
                  </a:lnTo>
                  <a:cubicBezTo>
                    <a:pt x="115314" y="121101"/>
                    <a:pt x="147733" y="115421"/>
                    <a:pt x="147733" y="84610"/>
                  </a:cubicBezTo>
                  <a:cubicBezTo>
                    <a:pt x="147733" y="84610"/>
                    <a:pt x="150305" y="59425"/>
                    <a:pt x="123030" y="49619"/>
                  </a:cubicBezTo>
                  <a:lnTo>
                    <a:pt x="89593" y="49083"/>
                  </a:lnTo>
                  <a:lnTo>
                    <a:pt x="89593" y="75822"/>
                  </a:lnTo>
                  <a:lnTo>
                    <a:pt x="89111" y="101596"/>
                  </a:lnTo>
                  <a:close/>
                  <a:moveTo>
                    <a:pt x="0" y="257420"/>
                  </a:moveTo>
                  <a:lnTo>
                    <a:pt x="0" y="302271"/>
                  </a:lnTo>
                  <a:lnTo>
                    <a:pt x="146875" y="302860"/>
                  </a:lnTo>
                  <a:cubicBezTo>
                    <a:pt x="146875" y="302860"/>
                    <a:pt x="225538" y="297930"/>
                    <a:pt x="243328" y="240166"/>
                  </a:cubicBezTo>
                  <a:cubicBezTo>
                    <a:pt x="243328" y="240166"/>
                    <a:pt x="256831" y="207587"/>
                    <a:pt x="234701" y="172596"/>
                  </a:cubicBezTo>
                  <a:cubicBezTo>
                    <a:pt x="234701" y="172596"/>
                    <a:pt x="218732" y="148001"/>
                    <a:pt x="170774" y="139427"/>
                  </a:cubicBezTo>
                  <a:cubicBezTo>
                    <a:pt x="170774" y="139427"/>
                    <a:pt x="203354" y="125281"/>
                    <a:pt x="216268" y="109313"/>
                  </a:cubicBezTo>
                  <a:cubicBezTo>
                    <a:pt x="216268" y="109313"/>
                    <a:pt x="237755" y="84717"/>
                    <a:pt x="225484" y="46619"/>
                  </a:cubicBezTo>
                  <a:cubicBezTo>
                    <a:pt x="225484" y="46619"/>
                    <a:pt x="216268" y="8520"/>
                    <a:pt x="153574" y="1125"/>
                  </a:cubicBezTo>
                  <a:lnTo>
                    <a:pt x="0" y="0"/>
                  </a:lnTo>
                  <a:lnTo>
                    <a:pt x="0" y="134551"/>
                  </a:lnTo>
                  <a:lnTo>
                    <a:pt x="0" y="257420"/>
                  </a:lnTo>
                  <a:close/>
                </a:path>
              </a:pathLst>
            </a:custGeom>
            <a:solidFill>
              <a:schemeClr val="bg1"/>
            </a:solidFill>
            <a:ln w="5304" cap="flat">
              <a:noFill/>
              <a:prstDash val="solid"/>
              <a:miter/>
            </a:ln>
          </xdr:spPr>
          <xdr:txBody>
            <a:bodyPr wrap="square" rtlCol="0" anchor="ctr"/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pt-BR"/>
            </a:p>
          </xdr:txBody>
        </xdr:sp>
      </xdr:grp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6767</xdr:rowOff>
    </xdr:from>
    <xdr:to>
      <xdr:col>36</xdr:col>
      <xdr:colOff>542031</xdr:colOff>
      <xdr:row>5</xdr:row>
      <xdr:rowOff>27044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pSpPr/>
      </xdr:nvGrpSpPr>
      <xdr:grpSpPr>
        <a:xfrm>
          <a:off x="0" y="6767"/>
          <a:ext cx="13694469" cy="948965"/>
          <a:chOff x="3161243" y="2971688"/>
          <a:chExt cx="13642272" cy="945260"/>
        </a:xfrm>
      </xdr:grpSpPr>
      <xdr:sp macro="" textlink="">
        <xdr:nvSpPr>
          <xdr:cNvPr id="3" name="Retângulo 2">
            <a:extLst>
              <a:ext uri="{FF2B5EF4-FFF2-40B4-BE49-F238E27FC236}">
                <a16:creationId xmlns:a16="http://schemas.microsoft.com/office/drawing/2014/main" id="{00000000-0008-0000-0F00-000003000000}"/>
              </a:ext>
            </a:extLst>
          </xdr:cNvPr>
          <xdr:cNvSpPr/>
        </xdr:nvSpPr>
        <xdr:spPr>
          <a:xfrm>
            <a:off x="3161243" y="2977091"/>
            <a:ext cx="13419669" cy="770467"/>
          </a:xfrm>
          <a:prstGeom prst="rect">
            <a:avLst/>
          </a:prstGeom>
          <a:solidFill>
            <a:srgbClr val="0B3058"/>
          </a:solidFill>
          <a:ln>
            <a:solidFill>
              <a:srgbClr val="0B3058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pic>
        <xdr:nvPicPr>
          <xdr:cNvPr id="4" name="Picture 30" descr="A boat in the water&#10;&#10;Description automatically generated">
            <a:extLst>
              <a:ext uri="{FF2B5EF4-FFF2-40B4-BE49-F238E27FC236}">
                <a16:creationId xmlns:a16="http://schemas.microsoft.com/office/drawing/2014/main" id="{00000000-0008-0000-0F00-000004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21396" t="23419" b="7129"/>
          <a:stretch>
            <a:fillRect/>
          </a:stretch>
        </xdr:blipFill>
        <xdr:spPr>
          <a:xfrm>
            <a:off x="15205077" y="2972747"/>
            <a:ext cx="1598438" cy="784336"/>
          </a:xfrm>
          <a:prstGeom prst="parallelogram">
            <a:avLst/>
          </a:prstGeom>
        </xdr:spPr>
      </xdr:pic>
      <xdr:grpSp>
        <xdr:nvGrpSpPr>
          <xdr:cNvPr id="5" name="Agrupar 4">
            <a:extLst>
              <a:ext uri="{FF2B5EF4-FFF2-40B4-BE49-F238E27FC236}">
                <a16:creationId xmlns:a16="http://schemas.microsoft.com/office/drawing/2014/main" id="{00000000-0008-0000-0F00-000005000000}"/>
              </a:ext>
            </a:extLst>
          </xdr:cNvPr>
          <xdr:cNvGrpSpPr/>
        </xdr:nvGrpSpPr>
        <xdr:grpSpPr>
          <a:xfrm>
            <a:off x="3223961" y="3025644"/>
            <a:ext cx="679451" cy="891304"/>
            <a:chOff x="3325895" y="3049205"/>
            <a:chExt cx="679451" cy="897265"/>
          </a:xfrm>
        </xdr:grpSpPr>
        <xdr:pic>
          <xdr:nvPicPr>
            <xdr:cNvPr id="13" name="Gráfico 12" descr="Círculo com seta para a esquerda com preenchimento sólido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00000000-0008-0000-0F00-00000D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>
              <a:extLst>
                <a:ext uri="{96DAC541-7B7A-43D3-8B79-37D633B846F1}">
                  <asvg:svgBlip xmlns:asvg="http://schemas.microsoft.com/office/drawing/2016/SVG/main" r:embed="rId4"/>
                </a:ext>
              </a:extLst>
            </a:blip>
            <a:stretch>
              <a:fillRect/>
            </a:stretch>
          </xdr:blipFill>
          <xdr:spPr>
            <a:xfrm>
              <a:off x="3353476" y="3049205"/>
              <a:ext cx="494241" cy="498531"/>
            </a:xfrm>
            <a:prstGeom prst="rect">
              <a:avLst/>
            </a:prstGeom>
          </xdr:spPr>
        </xdr:pic>
        <xdr:sp macro="" textlink="">
          <xdr:nvSpPr>
            <xdr:cNvPr id="14" name="CaixaDeTexto 13">
              <a:extLst>
                <a:ext uri="{FF2B5EF4-FFF2-40B4-BE49-F238E27FC236}">
                  <a16:creationId xmlns:a16="http://schemas.microsoft.com/office/drawing/2014/main" id="{00000000-0008-0000-0F00-00000E000000}"/>
                </a:ext>
              </a:extLst>
            </xdr:cNvPr>
            <xdr:cNvSpPr txBox="1"/>
          </xdr:nvSpPr>
          <xdr:spPr>
            <a:xfrm>
              <a:off x="3325895" y="3489715"/>
              <a:ext cx="679451" cy="45675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pt-BR" sz="900">
                  <a:solidFill>
                    <a:schemeClr val="bg1"/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INÍCIO</a:t>
              </a:r>
            </a:p>
          </xdr:txBody>
        </xdr:sp>
      </xdr:grpSp>
      <xdr:pic>
        <xdr:nvPicPr>
          <xdr:cNvPr id="6" name="Picture 31">
            <a:extLst>
              <a:ext uri="{FF2B5EF4-FFF2-40B4-BE49-F238E27FC236}">
                <a16:creationId xmlns:a16="http://schemas.microsoft.com/office/drawing/2014/main" id="{00000000-0008-0000-0F00-000006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>
            <a:alphaModFix/>
          </a:blip>
          <a:srcRect l="33010" t="3966" r="-312" b="-4333"/>
          <a:stretch>
            <a:fillRect/>
          </a:stretch>
        </xdr:blipFill>
        <xdr:spPr>
          <a:xfrm>
            <a:off x="13506395" y="2971688"/>
            <a:ext cx="871009" cy="819374"/>
          </a:xfrm>
          <a:prstGeom prst="parallelogram">
            <a:avLst/>
          </a:prstGeom>
          <a:noFill/>
          <a:ln>
            <a:noFill/>
          </a:ln>
          <a:effectLst>
            <a:outerShdw blurRad="228600" dist="76200" dir="5400000" algn="t" rotWithShape="0">
              <a:prstClr val="black">
                <a:alpha val="14000"/>
              </a:prstClr>
            </a:outerShdw>
          </a:effectLst>
        </xdr:spPr>
      </xdr:pic>
      <xdr:pic>
        <xdr:nvPicPr>
          <xdr:cNvPr id="7" name="Picture 8">
            <a:extLst>
              <a:ext uri="{FF2B5EF4-FFF2-40B4-BE49-F238E27FC236}">
                <a16:creationId xmlns:a16="http://schemas.microsoft.com/office/drawing/2014/main" id="{00000000-0008-0000-0F00-000007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6">
            <a:alphaModFix/>
          </a:blip>
          <a:srcRect l="3046" t="54589" r="3732" b="20896"/>
          <a:stretch>
            <a:fillRect/>
          </a:stretch>
        </xdr:blipFill>
        <xdr:spPr>
          <a:xfrm>
            <a:off x="14186124" y="2971689"/>
            <a:ext cx="1294342" cy="781474"/>
          </a:xfrm>
          <a:prstGeom prst="parallelogram">
            <a:avLst/>
          </a:prstGeom>
        </xdr:spPr>
      </xdr:pic>
      <xdr:grpSp>
        <xdr:nvGrpSpPr>
          <xdr:cNvPr id="8" name="Agrupar 7">
            <a:extLst>
              <a:ext uri="{FF2B5EF4-FFF2-40B4-BE49-F238E27FC236}">
                <a16:creationId xmlns:a16="http://schemas.microsoft.com/office/drawing/2014/main" id="{00000000-0008-0000-0F00-000008000000}"/>
              </a:ext>
            </a:extLst>
          </xdr:cNvPr>
          <xdr:cNvGrpSpPr/>
        </xdr:nvGrpSpPr>
        <xdr:grpSpPr>
          <a:xfrm>
            <a:off x="3902134" y="3192003"/>
            <a:ext cx="736301" cy="392216"/>
            <a:chOff x="3970423" y="3101101"/>
            <a:chExt cx="742094" cy="409480"/>
          </a:xfrm>
        </xdr:grpSpPr>
        <xdr:sp macro="" textlink="">
          <xdr:nvSpPr>
            <xdr:cNvPr id="9" name="Forma Livre: Forma 8">
              <a:extLst>
                <a:ext uri="{FF2B5EF4-FFF2-40B4-BE49-F238E27FC236}">
                  <a16:creationId xmlns:a16="http://schemas.microsoft.com/office/drawing/2014/main" id="{00000000-0008-0000-0F00-000009000000}"/>
                </a:ext>
              </a:extLst>
            </xdr:cNvPr>
            <xdr:cNvSpPr/>
          </xdr:nvSpPr>
          <xdr:spPr>
            <a:xfrm>
              <a:off x="4001058" y="3458512"/>
              <a:ext cx="691592" cy="52069"/>
            </a:xfrm>
            <a:custGeom>
              <a:avLst/>
              <a:gdLst>
                <a:gd name="connsiteX0" fmla="*/ 0 w 888861"/>
                <a:gd name="connsiteY0" fmla="*/ 0 h 47100"/>
                <a:gd name="connsiteX1" fmla="*/ 888862 w 888861"/>
                <a:gd name="connsiteY1" fmla="*/ 0 h 47100"/>
                <a:gd name="connsiteX2" fmla="*/ 888862 w 888861"/>
                <a:gd name="connsiteY2" fmla="*/ 47101 h 47100"/>
                <a:gd name="connsiteX3" fmla="*/ 0 w 888861"/>
                <a:gd name="connsiteY3" fmla="*/ 47101 h 47100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</a:cxnLst>
              <a:rect l="l" t="t" r="r" b="b"/>
              <a:pathLst>
                <a:path w="888861" h="47100">
                  <a:moveTo>
                    <a:pt x="0" y="0"/>
                  </a:moveTo>
                  <a:lnTo>
                    <a:pt x="888862" y="0"/>
                  </a:lnTo>
                  <a:lnTo>
                    <a:pt x="888862" y="47101"/>
                  </a:lnTo>
                  <a:lnTo>
                    <a:pt x="0" y="47101"/>
                  </a:lnTo>
                  <a:close/>
                </a:path>
              </a:pathLst>
            </a:custGeom>
            <a:solidFill>
              <a:schemeClr val="accent2"/>
            </a:solidFill>
            <a:ln w="5304" cap="flat">
              <a:noFill/>
              <a:prstDash val="solid"/>
              <a:miter/>
            </a:ln>
          </xdr:spPr>
          <xdr:txBody>
            <a:bodyPr wrap="square" rtlCol="0" anchor="ctr"/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pt-BR"/>
            </a:p>
          </xdr:txBody>
        </xdr:sp>
        <xdr:sp macro="" textlink="">
          <xdr:nvSpPr>
            <xdr:cNvPr id="10" name="Forma Livre: Forma 9">
              <a:extLst>
                <a:ext uri="{FF2B5EF4-FFF2-40B4-BE49-F238E27FC236}">
                  <a16:creationId xmlns:a16="http://schemas.microsoft.com/office/drawing/2014/main" id="{00000000-0008-0000-0F00-00000A000000}"/>
                </a:ext>
              </a:extLst>
            </xdr:cNvPr>
            <xdr:cNvSpPr/>
          </xdr:nvSpPr>
          <xdr:spPr>
            <a:xfrm>
              <a:off x="3970423" y="3101101"/>
              <a:ext cx="217866" cy="304584"/>
            </a:xfrm>
            <a:custGeom>
              <a:avLst/>
              <a:gdLst>
                <a:gd name="connsiteX0" fmla="*/ 246757 w 281747"/>
                <a:gd name="connsiteY0" fmla="*/ 234861 h 323436"/>
                <a:gd name="connsiteX1" fmla="*/ 198531 w 281747"/>
                <a:gd name="connsiteY1" fmla="*/ 244774 h 323436"/>
                <a:gd name="connsiteX2" fmla="*/ 127317 w 281747"/>
                <a:gd name="connsiteY2" fmla="*/ 163165 h 323436"/>
                <a:gd name="connsiteX3" fmla="*/ 199710 w 281747"/>
                <a:gd name="connsiteY3" fmla="*/ 79091 h 323436"/>
                <a:gd name="connsiteX4" fmla="*/ 250401 w 281747"/>
                <a:gd name="connsiteY4" fmla="*/ 90236 h 323436"/>
                <a:gd name="connsiteX5" fmla="*/ 281748 w 281747"/>
                <a:gd name="connsiteY5" fmla="*/ 27167 h 323436"/>
                <a:gd name="connsiteX6" fmla="*/ 186421 w 281747"/>
                <a:gd name="connsiteY6" fmla="*/ 0 h 323436"/>
                <a:gd name="connsiteX7" fmla="*/ 0 w 281747"/>
                <a:gd name="connsiteY7" fmla="*/ 166862 h 323436"/>
                <a:gd name="connsiteX8" fmla="*/ 276925 w 281747"/>
                <a:gd name="connsiteY8" fmla="*/ 300342 h 323436"/>
                <a:gd name="connsiteX9" fmla="*/ 246757 w 281747"/>
                <a:gd name="connsiteY9" fmla="*/ 234861 h 323436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</a:cxnLst>
              <a:rect l="l" t="t" r="r" b="b"/>
              <a:pathLst>
                <a:path w="281747" h="323436">
                  <a:moveTo>
                    <a:pt x="246757" y="234861"/>
                  </a:moveTo>
                  <a:cubicBezTo>
                    <a:pt x="234701" y="239845"/>
                    <a:pt x="216589" y="244774"/>
                    <a:pt x="198531" y="244774"/>
                  </a:cubicBezTo>
                  <a:cubicBezTo>
                    <a:pt x="172007" y="244774"/>
                    <a:pt x="127317" y="226234"/>
                    <a:pt x="127317" y="163165"/>
                  </a:cubicBezTo>
                  <a:cubicBezTo>
                    <a:pt x="127317" y="103847"/>
                    <a:pt x="159896" y="79091"/>
                    <a:pt x="199710" y="79091"/>
                  </a:cubicBezTo>
                  <a:cubicBezTo>
                    <a:pt x="215410" y="79091"/>
                    <a:pt x="233522" y="82788"/>
                    <a:pt x="250401" y="90236"/>
                  </a:cubicBezTo>
                  <a:lnTo>
                    <a:pt x="281748" y="27167"/>
                  </a:lnTo>
                  <a:cubicBezTo>
                    <a:pt x="252812" y="9860"/>
                    <a:pt x="215357" y="0"/>
                    <a:pt x="186421" y="0"/>
                  </a:cubicBezTo>
                  <a:cubicBezTo>
                    <a:pt x="83860" y="0"/>
                    <a:pt x="0" y="64302"/>
                    <a:pt x="0" y="166862"/>
                  </a:cubicBezTo>
                  <a:cubicBezTo>
                    <a:pt x="0" y="310844"/>
                    <a:pt x="172114" y="356016"/>
                    <a:pt x="276925" y="300342"/>
                  </a:cubicBezTo>
                  <a:lnTo>
                    <a:pt x="246757" y="234861"/>
                  </a:lnTo>
                  <a:close/>
                </a:path>
              </a:pathLst>
            </a:custGeom>
            <a:solidFill>
              <a:schemeClr val="bg1"/>
            </a:solidFill>
            <a:ln w="5304" cap="flat">
              <a:noFill/>
              <a:prstDash val="solid"/>
              <a:miter/>
            </a:ln>
          </xdr:spPr>
          <xdr:txBody>
            <a:bodyPr wrap="square" rtlCol="0" anchor="ctr"/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pt-BR"/>
            </a:p>
          </xdr:txBody>
        </xdr:sp>
        <xdr:sp macro="" textlink="">
          <xdr:nvSpPr>
            <xdr:cNvPr id="11" name="Forma Livre: Forma 10">
              <a:extLst>
                <a:ext uri="{FF2B5EF4-FFF2-40B4-BE49-F238E27FC236}">
                  <a16:creationId xmlns:a16="http://schemas.microsoft.com/office/drawing/2014/main" id="{00000000-0008-0000-0F00-00000B000000}"/>
                </a:ext>
              </a:extLst>
            </xdr:cNvPr>
            <xdr:cNvSpPr/>
          </xdr:nvSpPr>
          <xdr:spPr>
            <a:xfrm>
              <a:off x="4473910" y="3107601"/>
              <a:ext cx="238607" cy="295686"/>
            </a:xfrm>
            <a:custGeom>
              <a:avLst/>
              <a:gdLst>
                <a:gd name="connsiteX0" fmla="*/ 98435 w 306611"/>
                <a:gd name="connsiteY0" fmla="*/ 133158 h 325365"/>
                <a:gd name="connsiteX1" fmla="*/ 122227 w 306611"/>
                <a:gd name="connsiteY1" fmla="*/ 78019 h 325365"/>
                <a:gd name="connsiteX2" fmla="*/ 149769 w 306611"/>
                <a:gd name="connsiteY2" fmla="*/ 68160 h 325365"/>
                <a:gd name="connsiteX3" fmla="*/ 184277 w 306611"/>
                <a:gd name="connsiteY3" fmla="*/ 80323 h 325365"/>
                <a:gd name="connsiteX4" fmla="*/ 205443 w 306611"/>
                <a:gd name="connsiteY4" fmla="*/ 126728 h 325365"/>
                <a:gd name="connsiteX5" fmla="*/ 206301 w 306611"/>
                <a:gd name="connsiteY5" fmla="*/ 185349 h 325365"/>
                <a:gd name="connsiteX6" fmla="*/ 194994 w 306611"/>
                <a:gd name="connsiteY6" fmla="*/ 233200 h 325365"/>
                <a:gd name="connsiteX7" fmla="*/ 152073 w 306611"/>
                <a:gd name="connsiteY7" fmla="*/ 261064 h 325365"/>
                <a:gd name="connsiteX8" fmla="*/ 101596 w 306611"/>
                <a:gd name="connsiteY8" fmla="*/ 214660 h 325365"/>
                <a:gd name="connsiteX9" fmla="*/ 97256 w 306611"/>
                <a:gd name="connsiteY9" fmla="*/ 184760 h 325365"/>
                <a:gd name="connsiteX10" fmla="*/ 96399 w 306611"/>
                <a:gd name="connsiteY10" fmla="*/ 142106 h 325365"/>
                <a:gd name="connsiteX11" fmla="*/ 97256 w 306611"/>
                <a:gd name="connsiteY11" fmla="*/ 184760 h 325365"/>
                <a:gd name="connsiteX12" fmla="*/ 96399 w 306611"/>
                <a:gd name="connsiteY12" fmla="*/ 142106 h 325365"/>
                <a:gd name="connsiteX13" fmla="*/ 98435 w 306611"/>
                <a:gd name="connsiteY13" fmla="*/ 133158 h 325365"/>
                <a:gd name="connsiteX14" fmla="*/ 153306 w 306611"/>
                <a:gd name="connsiteY14" fmla="*/ 0 h 325365"/>
                <a:gd name="connsiteX15" fmla="*/ 306611 w 306611"/>
                <a:gd name="connsiteY15" fmla="*/ 162683 h 325365"/>
                <a:gd name="connsiteX16" fmla="*/ 153306 w 306611"/>
                <a:gd name="connsiteY16" fmla="*/ 325366 h 325365"/>
                <a:gd name="connsiteX17" fmla="*/ 0 w 306611"/>
                <a:gd name="connsiteY17" fmla="*/ 162683 h 325365"/>
                <a:gd name="connsiteX18" fmla="*/ 153306 w 306611"/>
                <a:gd name="connsiteY18" fmla="*/ 0 h 325365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  <a:cxn ang="0">
                  <a:pos x="connsiteX17" y="connsiteY17"/>
                </a:cxn>
                <a:cxn ang="0">
                  <a:pos x="connsiteX18" y="connsiteY18"/>
                </a:cxn>
              </a:cxnLst>
              <a:rect l="l" t="t" r="r" b="b"/>
              <a:pathLst>
                <a:path w="306611" h="325365">
                  <a:moveTo>
                    <a:pt x="98435" y="133158"/>
                  </a:moveTo>
                  <a:cubicBezTo>
                    <a:pt x="98435" y="133158"/>
                    <a:pt x="100739" y="96881"/>
                    <a:pt x="122227" y="78019"/>
                  </a:cubicBezTo>
                  <a:cubicBezTo>
                    <a:pt x="122227" y="78019"/>
                    <a:pt x="130371" y="68428"/>
                    <a:pt x="149769" y="68160"/>
                  </a:cubicBezTo>
                  <a:cubicBezTo>
                    <a:pt x="149769" y="68160"/>
                    <a:pt x="172382" y="67892"/>
                    <a:pt x="184277" y="80323"/>
                  </a:cubicBezTo>
                  <a:cubicBezTo>
                    <a:pt x="184277" y="80323"/>
                    <a:pt x="201692" y="97149"/>
                    <a:pt x="205443" y="126728"/>
                  </a:cubicBezTo>
                  <a:cubicBezTo>
                    <a:pt x="205443" y="126728"/>
                    <a:pt x="207748" y="153145"/>
                    <a:pt x="206301" y="185349"/>
                  </a:cubicBezTo>
                  <a:cubicBezTo>
                    <a:pt x="206301" y="185349"/>
                    <a:pt x="204265" y="221036"/>
                    <a:pt x="194994" y="233200"/>
                  </a:cubicBezTo>
                  <a:cubicBezTo>
                    <a:pt x="194994" y="233200"/>
                    <a:pt x="176990" y="262779"/>
                    <a:pt x="152073" y="261064"/>
                  </a:cubicBezTo>
                  <a:cubicBezTo>
                    <a:pt x="152073" y="261064"/>
                    <a:pt x="118154" y="266262"/>
                    <a:pt x="101596" y="214660"/>
                  </a:cubicBezTo>
                  <a:cubicBezTo>
                    <a:pt x="101596" y="214660"/>
                    <a:pt x="98703" y="203621"/>
                    <a:pt x="97256" y="184760"/>
                  </a:cubicBezTo>
                  <a:lnTo>
                    <a:pt x="96399" y="142106"/>
                  </a:lnTo>
                  <a:lnTo>
                    <a:pt x="97256" y="184760"/>
                  </a:lnTo>
                  <a:lnTo>
                    <a:pt x="96399" y="142106"/>
                  </a:lnTo>
                  <a:lnTo>
                    <a:pt x="98435" y="133158"/>
                  </a:lnTo>
                  <a:close/>
                  <a:moveTo>
                    <a:pt x="153306" y="0"/>
                  </a:moveTo>
                  <a:cubicBezTo>
                    <a:pt x="237969" y="0"/>
                    <a:pt x="306611" y="72821"/>
                    <a:pt x="306611" y="162683"/>
                  </a:cubicBezTo>
                  <a:cubicBezTo>
                    <a:pt x="306611" y="252544"/>
                    <a:pt x="237969" y="325366"/>
                    <a:pt x="153306" y="325366"/>
                  </a:cubicBezTo>
                  <a:cubicBezTo>
                    <a:pt x="68642" y="325366"/>
                    <a:pt x="0" y="252544"/>
                    <a:pt x="0" y="162683"/>
                  </a:cubicBezTo>
                  <a:cubicBezTo>
                    <a:pt x="0" y="72821"/>
                    <a:pt x="68642" y="0"/>
                    <a:pt x="153306" y="0"/>
                  </a:cubicBezTo>
                  <a:close/>
                </a:path>
              </a:pathLst>
            </a:custGeom>
            <a:solidFill>
              <a:schemeClr val="bg1"/>
            </a:solidFill>
            <a:ln w="5304" cap="flat">
              <a:noFill/>
              <a:prstDash val="solid"/>
              <a:miter/>
            </a:ln>
          </xdr:spPr>
          <xdr:txBody>
            <a:bodyPr wrap="square" rtlCol="0" anchor="ctr"/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pt-BR"/>
            </a:p>
          </xdr:txBody>
        </xdr:sp>
        <xdr:sp macro="" textlink="">
          <xdr:nvSpPr>
            <xdr:cNvPr id="12" name="Forma Livre: Forma 11">
              <a:extLst>
                <a:ext uri="{FF2B5EF4-FFF2-40B4-BE49-F238E27FC236}">
                  <a16:creationId xmlns:a16="http://schemas.microsoft.com/office/drawing/2014/main" id="{00000000-0008-0000-0F00-00000C000000}"/>
                </a:ext>
              </a:extLst>
            </xdr:cNvPr>
            <xdr:cNvSpPr/>
          </xdr:nvSpPr>
          <xdr:spPr>
            <a:xfrm>
              <a:off x="4246567" y="3107601"/>
              <a:ext cx="198783" cy="284426"/>
            </a:xfrm>
            <a:custGeom>
              <a:avLst/>
              <a:gdLst>
                <a:gd name="connsiteX0" fmla="*/ 88468 w 247406"/>
                <a:gd name="connsiteY0" fmla="*/ 232236 h 302860"/>
                <a:gd name="connsiteX1" fmla="*/ 88468 w 247406"/>
                <a:gd name="connsiteY1" fmla="*/ 256188 h 302860"/>
                <a:gd name="connsiteX2" fmla="*/ 119815 w 247406"/>
                <a:gd name="connsiteY2" fmla="*/ 255599 h 302860"/>
                <a:gd name="connsiteX3" fmla="*/ 158503 w 247406"/>
                <a:gd name="connsiteY3" fmla="*/ 211981 h 302860"/>
                <a:gd name="connsiteX4" fmla="*/ 129032 w 247406"/>
                <a:gd name="connsiteY4" fmla="*/ 170185 h 302860"/>
                <a:gd name="connsiteX5" fmla="*/ 89111 w 247406"/>
                <a:gd name="connsiteY5" fmla="*/ 169595 h 302860"/>
                <a:gd name="connsiteX6" fmla="*/ 89111 w 247406"/>
                <a:gd name="connsiteY6" fmla="*/ 201532 h 302860"/>
                <a:gd name="connsiteX7" fmla="*/ 88468 w 247406"/>
                <a:gd name="connsiteY7" fmla="*/ 232236 h 302860"/>
                <a:gd name="connsiteX8" fmla="*/ 89111 w 247406"/>
                <a:gd name="connsiteY8" fmla="*/ 101596 h 302860"/>
                <a:gd name="connsiteX9" fmla="*/ 89111 w 247406"/>
                <a:gd name="connsiteY9" fmla="*/ 121637 h 302860"/>
                <a:gd name="connsiteX10" fmla="*/ 115314 w 247406"/>
                <a:gd name="connsiteY10" fmla="*/ 121101 h 302860"/>
                <a:gd name="connsiteX11" fmla="*/ 147733 w 247406"/>
                <a:gd name="connsiteY11" fmla="*/ 84610 h 302860"/>
                <a:gd name="connsiteX12" fmla="*/ 123030 w 247406"/>
                <a:gd name="connsiteY12" fmla="*/ 49619 h 302860"/>
                <a:gd name="connsiteX13" fmla="*/ 89593 w 247406"/>
                <a:gd name="connsiteY13" fmla="*/ 49083 h 302860"/>
                <a:gd name="connsiteX14" fmla="*/ 89593 w 247406"/>
                <a:gd name="connsiteY14" fmla="*/ 75822 h 302860"/>
                <a:gd name="connsiteX15" fmla="*/ 89111 w 247406"/>
                <a:gd name="connsiteY15" fmla="*/ 101596 h 302860"/>
                <a:gd name="connsiteX16" fmla="*/ 0 w 247406"/>
                <a:gd name="connsiteY16" fmla="*/ 257420 h 302860"/>
                <a:gd name="connsiteX17" fmla="*/ 0 w 247406"/>
                <a:gd name="connsiteY17" fmla="*/ 302271 h 302860"/>
                <a:gd name="connsiteX18" fmla="*/ 146875 w 247406"/>
                <a:gd name="connsiteY18" fmla="*/ 302860 h 302860"/>
                <a:gd name="connsiteX19" fmla="*/ 243328 w 247406"/>
                <a:gd name="connsiteY19" fmla="*/ 240166 h 302860"/>
                <a:gd name="connsiteX20" fmla="*/ 234701 w 247406"/>
                <a:gd name="connsiteY20" fmla="*/ 172596 h 302860"/>
                <a:gd name="connsiteX21" fmla="*/ 170774 w 247406"/>
                <a:gd name="connsiteY21" fmla="*/ 139427 h 302860"/>
                <a:gd name="connsiteX22" fmla="*/ 216268 w 247406"/>
                <a:gd name="connsiteY22" fmla="*/ 109313 h 302860"/>
                <a:gd name="connsiteX23" fmla="*/ 225484 w 247406"/>
                <a:gd name="connsiteY23" fmla="*/ 46619 h 302860"/>
                <a:gd name="connsiteX24" fmla="*/ 153574 w 247406"/>
                <a:gd name="connsiteY24" fmla="*/ 1125 h 302860"/>
                <a:gd name="connsiteX25" fmla="*/ 0 w 247406"/>
                <a:gd name="connsiteY25" fmla="*/ 0 h 302860"/>
                <a:gd name="connsiteX26" fmla="*/ 0 w 247406"/>
                <a:gd name="connsiteY26" fmla="*/ 134551 h 302860"/>
                <a:gd name="connsiteX27" fmla="*/ 0 w 247406"/>
                <a:gd name="connsiteY27" fmla="*/ 257420 h 302860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  <a:cxn ang="0">
                  <a:pos x="connsiteX17" y="connsiteY17"/>
                </a:cxn>
                <a:cxn ang="0">
                  <a:pos x="connsiteX18" y="connsiteY18"/>
                </a:cxn>
                <a:cxn ang="0">
                  <a:pos x="connsiteX19" y="connsiteY19"/>
                </a:cxn>
                <a:cxn ang="0">
                  <a:pos x="connsiteX20" y="connsiteY20"/>
                </a:cxn>
                <a:cxn ang="0">
                  <a:pos x="connsiteX21" y="connsiteY21"/>
                </a:cxn>
                <a:cxn ang="0">
                  <a:pos x="connsiteX22" y="connsiteY22"/>
                </a:cxn>
                <a:cxn ang="0">
                  <a:pos x="connsiteX23" y="connsiteY23"/>
                </a:cxn>
                <a:cxn ang="0">
                  <a:pos x="connsiteX24" y="connsiteY24"/>
                </a:cxn>
                <a:cxn ang="0">
                  <a:pos x="connsiteX25" y="connsiteY25"/>
                </a:cxn>
                <a:cxn ang="0">
                  <a:pos x="connsiteX26" y="connsiteY26"/>
                </a:cxn>
                <a:cxn ang="0">
                  <a:pos x="connsiteX27" y="connsiteY27"/>
                </a:cxn>
              </a:cxnLst>
              <a:rect l="l" t="t" r="r" b="b"/>
              <a:pathLst>
                <a:path w="247406" h="302860">
                  <a:moveTo>
                    <a:pt x="88468" y="232236"/>
                  </a:moveTo>
                  <a:lnTo>
                    <a:pt x="88468" y="256188"/>
                  </a:lnTo>
                  <a:lnTo>
                    <a:pt x="119815" y="255599"/>
                  </a:lnTo>
                  <a:cubicBezTo>
                    <a:pt x="119815" y="255599"/>
                    <a:pt x="158503" y="248847"/>
                    <a:pt x="158503" y="211981"/>
                  </a:cubicBezTo>
                  <a:cubicBezTo>
                    <a:pt x="158503" y="211981"/>
                    <a:pt x="161558" y="181866"/>
                    <a:pt x="129032" y="170185"/>
                  </a:cubicBezTo>
                  <a:lnTo>
                    <a:pt x="89111" y="169595"/>
                  </a:lnTo>
                  <a:lnTo>
                    <a:pt x="89111" y="201532"/>
                  </a:lnTo>
                  <a:lnTo>
                    <a:pt x="88468" y="232236"/>
                  </a:lnTo>
                  <a:close/>
                  <a:moveTo>
                    <a:pt x="89111" y="101596"/>
                  </a:moveTo>
                  <a:lnTo>
                    <a:pt x="89111" y="121637"/>
                  </a:lnTo>
                  <a:lnTo>
                    <a:pt x="115314" y="121101"/>
                  </a:lnTo>
                  <a:cubicBezTo>
                    <a:pt x="115314" y="121101"/>
                    <a:pt x="147733" y="115421"/>
                    <a:pt x="147733" y="84610"/>
                  </a:cubicBezTo>
                  <a:cubicBezTo>
                    <a:pt x="147733" y="84610"/>
                    <a:pt x="150305" y="59425"/>
                    <a:pt x="123030" y="49619"/>
                  </a:cubicBezTo>
                  <a:lnTo>
                    <a:pt x="89593" y="49083"/>
                  </a:lnTo>
                  <a:lnTo>
                    <a:pt x="89593" y="75822"/>
                  </a:lnTo>
                  <a:lnTo>
                    <a:pt x="89111" y="101596"/>
                  </a:lnTo>
                  <a:close/>
                  <a:moveTo>
                    <a:pt x="0" y="257420"/>
                  </a:moveTo>
                  <a:lnTo>
                    <a:pt x="0" y="302271"/>
                  </a:lnTo>
                  <a:lnTo>
                    <a:pt x="146875" y="302860"/>
                  </a:lnTo>
                  <a:cubicBezTo>
                    <a:pt x="146875" y="302860"/>
                    <a:pt x="225538" y="297930"/>
                    <a:pt x="243328" y="240166"/>
                  </a:cubicBezTo>
                  <a:cubicBezTo>
                    <a:pt x="243328" y="240166"/>
                    <a:pt x="256831" y="207587"/>
                    <a:pt x="234701" y="172596"/>
                  </a:cubicBezTo>
                  <a:cubicBezTo>
                    <a:pt x="234701" y="172596"/>
                    <a:pt x="218732" y="148001"/>
                    <a:pt x="170774" y="139427"/>
                  </a:cubicBezTo>
                  <a:cubicBezTo>
                    <a:pt x="170774" y="139427"/>
                    <a:pt x="203354" y="125281"/>
                    <a:pt x="216268" y="109313"/>
                  </a:cubicBezTo>
                  <a:cubicBezTo>
                    <a:pt x="216268" y="109313"/>
                    <a:pt x="237755" y="84717"/>
                    <a:pt x="225484" y="46619"/>
                  </a:cubicBezTo>
                  <a:cubicBezTo>
                    <a:pt x="225484" y="46619"/>
                    <a:pt x="216268" y="8520"/>
                    <a:pt x="153574" y="1125"/>
                  </a:cubicBezTo>
                  <a:lnTo>
                    <a:pt x="0" y="0"/>
                  </a:lnTo>
                  <a:lnTo>
                    <a:pt x="0" y="134551"/>
                  </a:lnTo>
                  <a:lnTo>
                    <a:pt x="0" y="257420"/>
                  </a:lnTo>
                  <a:close/>
                </a:path>
              </a:pathLst>
            </a:custGeom>
            <a:solidFill>
              <a:schemeClr val="bg1"/>
            </a:solidFill>
            <a:ln w="5304" cap="flat">
              <a:noFill/>
              <a:prstDash val="solid"/>
              <a:miter/>
            </a:ln>
          </xdr:spPr>
          <xdr:txBody>
            <a:bodyPr wrap="square" rtlCol="0" anchor="ctr"/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pt-BR"/>
            </a:p>
          </xdr:txBody>
        </xdr:sp>
      </xdr:grpSp>
    </xdr:grpSp>
    <xdr:clientData/>
  </xdr:twoCellAnchor>
  <xdr:twoCellAnchor>
    <xdr:from>
      <xdr:col>2</xdr:col>
      <xdr:colOff>1905000</xdr:colOff>
      <xdr:row>0</xdr:row>
      <xdr:rowOff>115721</xdr:rowOff>
    </xdr:from>
    <xdr:to>
      <xdr:col>10</xdr:col>
      <xdr:colOff>111125</xdr:colOff>
      <xdr:row>2</xdr:row>
      <xdr:rowOff>187186</xdr:rowOff>
    </xdr:to>
    <xdr:sp macro="" textlink="">
      <xdr:nvSpPr>
        <xdr:cNvPr id="15" name="CaixaDeTexto 14">
          <a:extLst>
            <a:ext uri="{FF2B5EF4-FFF2-40B4-BE49-F238E27FC236}">
              <a16:creationId xmlns:a16="http://schemas.microsoft.com/office/drawing/2014/main" id="{00000000-0008-0000-0F00-00000F000000}"/>
            </a:ext>
          </a:extLst>
        </xdr:cNvPr>
        <xdr:cNvSpPr txBox="1"/>
      </xdr:nvSpPr>
      <xdr:spPr>
        <a:xfrm>
          <a:off x="2190750" y="115721"/>
          <a:ext cx="3810000" cy="4524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2800">
              <a:solidFill>
                <a:schemeClr val="bg1"/>
              </a:solidFill>
              <a:latin typeface="Segoe UI" panose="020B0502040204020203" pitchFamily="34" charset="0"/>
              <a:cs typeface="Segoe UI" panose="020B0502040204020203" pitchFamily="34" charset="0"/>
            </a:rPr>
            <a:t>FLUXO</a:t>
          </a:r>
          <a:r>
            <a:rPr lang="pt-BR" sz="2800" baseline="0">
              <a:solidFill>
                <a:schemeClr val="bg1"/>
              </a:solidFill>
              <a:latin typeface="Segoe UI" panose="020B0502040204020203" pitchFamily="34" charset="0"/>
              <a:cs typeface="Segoe UI" panose="020B0502040204020203" pitchFamily="34" charset="0"/>
            </a:rPr>
            <a:t> DE CAIXA </a:t>
          </a:r>
          <a:r>
            <a:rPr lang="pt-BR" sz="2800">
              <a:solidFill>
                <a:schemeClr val="bg1"/>
              </a:solidFill>
              <a:latin typeface="Segoe UI" panose="020B0502040204020203" pitchFamily="34" charset="0"/>
              <a:cs typeface="Segoe UI" panose="020B0502040204020203" pitchFamily="34" charset="0"/>
            </a:rPr>
            <a:t>(DFC)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6767</xdr:rowOff>
    </xdr:from>
    <xdr:to>
      <xdr:col>30</xdr:col>
      <xdr:colOff>109210</xdr:colOff>
      <xdr:row>5</xdr:row>
      <xdr:rowOff>27044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pSpPr/>
      </xdr:nvGrpSpPr>
      <xdr:grpSpPr>
        <a:xfrm>
          <a:off x="0" y="6767"/>
          <a:ext cx="13682335" cy="948965"/>
          <a:chOff x="3161243" y="2971688"/>
          <a:chExt cx="13642272" cy="945260"/>
        </a:xfrm>
      </xdr:grpSpPr>
      <xdr:sp macro="" textlink="">
        <xdr:nvSpPr>
          <xdr:cNvPr id="3" name="Retângulo 2">
            <a:extLst>
              <a:ext uri="{FF2B5EF4-FFF2-40B4-BE49-F238E27FC236}">
                <a16:creationId xmlns:a16="http://schemas.microsoft.com/office/drawing/2014/main" id="{00000000-0008-0000-0E00-000003000000}"/>
              </a:ext>
            </a:extLst>
          </xdr:cNvPr>
          <xdr:cNvSpPr/>
        </xdr:nvSpPr>
        <xdr:spPr>
          <a:xfrm>
            <a:off x="3161243" y="2977091"/>
            <a:ext cx="13419669" cy="770467"/>
          </a:xfrm>
          <a:prstGeom prst="rect">
            <a:avLst/>
          </a:prstGeom>
          <a:solidFill>
            <a:srgbClr val="0B3058"/>
          </a:solidFill>
          <a:ln>
            <a:solidFill>
              <a:srgbClr val="0B3058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pic>
        <xdr:nvPicPr>
          <xdr:cNvPr id="4" name="Picture 30" descr="A boat in the water&#10;&#10;Description automatically generated">
            <a:extLst>
              <a:ext uri="{FF2B5EF4-FFF2-40B4-BE49-F238E27FC236}">
                <a16:creationId xmlns:a16="http://schemas.microsoft.com/office/drawing/2014/main" id="{00000000-0008-0000-0E00-000004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21396" t="23419" b="7129"/>
          <a:stretch>
            <a:fillRect/>
          </a:stretch>
        </xdr:blipFill>
        <xdr:spPr>
          <a:xfrm>
            <a:off x="15205077" y="2972747"/>
            <a:ext cx="1598438" cy="784336"/>
          </a:xfrm>
          <a:prstGeom prst="parallelogram">
            <a:avLst/>
          </a:prstGeom>
        </xdr:spPr>
      </xdr:pic>
      <xdr:grpSp>
        <xdr:nvGrpSpPr>
          <xdr:cNvPr id="5" name="Agrupar 4">
            <a:extLst>
              <a:ext uri="{FF2B5EF4-FFF2-40B4-BE49-F238E27FC236}">
                <a16:creationId xmlns:a16="http://schemas.microsoft.com/office/drawing/2014/main" id="{00000000-0008-0000-0E00-000005000000}"/>
              </a:ext>
            </a:extLst>
          </xdr:cNvPr>
          <xdr:cNvGrpSpPr/>
        </xdr:nvGrpSpPr>
        <xdr:grpSpPr>
          <a:xfrm>
            <a:off x="3223961" y="3025644"/>
            <a:ext cx="679451" cy="891304"/>
            <a:chOff x="3325895" y="3049205"/>
            <a:chExt cx="679451" cy="897265"/>
          </a:xfrm>
        </xdr:grpSpPr>
        <xdr:pic>
          <xdr:nvPicPr>
            <xdr:cNvPr id="13" name="Gráfico 12" descr="Círculo com seta para a esquerda com preenchimento sólido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00000000-0008-0000-0E00-00000D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>
              <a:extLst>
                <a:ext uri="{96DAC541-7B7A-43D3-8B79-37D633B846F1}">
                  <asvg:svgBlip xmlns:asvg="http://schemas.microsoft.com/office/drawing/2016/SVG/main" r:embed="rId4"/>
                </a:ext>
              </a:extLst>
            </a:blip>
            <a:stretch>
              <a:fillRect/>
            </a:stretch>
          </xdr:blipFill>
          <xdr:spPr>
            <a:xfrm>
              <a:off x="3353476" y="3049205"/>
              <a:ext cx="494241" cy="498531"/>
            </a:xfrm>
            <a:prstGeom prst="rect">
              <a:avLst/>
            </a:prstGeom>
          </xdr:spPr>
        </xdr:pic>
        <xdr:sp macro="" textlink="">
          <xdr:nvSpPr>
            <xdr:cNvPr id="14" name="CaixaDeTexto 13">
              <a:extLst>
                <a:ext uri="{FF2B5EF4-FFF2-40B4-BE49-F238E27FC236}">
                  <a16:creationId xmlns:a16="http://schemas.microsoft.com/office/drawing/2014/main" id="{00000000-0008-0000-0E00-00000E000000}"/>
                </a:ext>
              </a:extLst>
            </xdr:cNvPr>
            <xdr:cNvSpPr txBox="1"/>
          </xdr:nvSpPr>
          <xdr:spPr>
            <a:xfrm>
              <a:off x="3325895" y="3489715"/>
              <a:ext cx="679451" cy="45675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pt-BR" sz="900">
                  <a:solidFill>
                    <a:schemeClr val="bg1"/>
                  </a:solidFill>
                  <a:latin typeface="Segoe UI" panose="020B0502040204020203" pitchFamily="34" charset="0"/>
                  <a:cs typeface="Segoe UI" panose="020B0502040204020203" pitchFamily="34" charset="0"/>
                </a:rPr>
                <a:t>INÍCIO</a:t>
              </a:r>
            </a:p>
          </xdr:txBody>
        </xdr:sp>
      </xdr:grpSp>
      <xdr:pic>
        <xdr:nvPicPr>
          <xdr:cNvPr id="6" name="Picture 31">
            <a:extLst>
              <a:ext uri="{FF2B5EF4-FFF2-40B4-BE49-F238E27FC236}">
                <a16:creationId xmlns:a16="http://schemas.microsoft.com/office/drawing/2014/main" id="{00000000-0008-0000-0E00-000006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>
            <a:alphaModFix/>
          </a:blip>
          <a:srcRect l="33010" t="3966" r="-312" b="-4333"/>
          <a:stretch>
            <a:fillRect/>
          </a:stretch>
        </xdr:blipFill>
        <xdr:spPr>
          <a:xfrm>
            <a:off x="13506395" y="2971688"/>
            <a:ext cx="871009" cy="819374"/>
          </a:xfrm>
          <a:prstGeom prst="parallelogram">
            <a:avLst/>
          </a:prstGeom>
          <a:noFill/>
          <a:ln>
            <a:noFill/>
          </a:ln>
          <a:effectLst>
            <a:outerShdw blurRad="228600" dist="76200" dir="5400000" algn="t" rotWithShape="0">
              <a:prstClr val="black">
                <a:alpha val="14000"/>
              </a:prstClr>
            </a:outerShdw>
          </a:effectLst>
        </xdr:spPr>
      </xdr:pic>
      <xdr:pic>
        <xdr:nvPicPr>
          <xdr:cNvPr id="7" name="Picture 8">
            <a:extLst>
              <a:ext uri="{FF2B5EF4-FFF2-40B4-BE49-F238E27FC236}">
                <a16:creationId xmlns:a16="http://schemas.microsoft.com/office/drawing/2014/main" id="{00000000-0008-0000-0E00-000007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6">
            <a:alphaModFix/>
          </a:blip>
          <a:srcRect l="3046" t="54589" r="3732" b="20896"/>
          <a:stretch>
            <a:fillRect/>
          </a:stretch>
        </xdr:blipFill>
        <xdr:spPr>
          <a:xfrm>
            <a:off x="14186124" y="2971689"/>
            <a:ext cx="1294342" cy="781474"/>
          </a:xfrm>
          <a:prstGeom prst="parallelogram">
            <a:avLst/>
          </a:prstGeom>
        </xdr:spPr>
      </xdr:pic>
      <xdr:grpSp>
        <xdr:nvGrpSpPr>
          <xdr:cNvPr id="8" name="Agrupar 7">
            <a:extLst>
              <a:ext uri="{FF2B5EF4-FFF2-40B4-BE49-F238E27FC236}">
                <a16:creationId xmlns:a16="http://schemas.microsoft.com/office/drawing/2014/main" id="{00000000-0008-0000-0E00-000008000000}"/>
              </a:ext>
            </a:extLst>
          </xdr:cNvPr>
          <xdr:cNvGrpSpPr/>
        </xdr:nvGrpSpPr>
        <xdr:grpSpPr>
          <a:xfrm>
            <a:off x="3902134" y="3192003"/>
            <a:ext cx="736301" cy="392216"/>
            <a:chOff x="3970423" y="3101101"/>
            <a:chExt cx="742094" cy="409480"/>
          </a:xfrm>
        </xdr:grpSpPr>
        <xdr:sp macro="" textlink="">
          <xdr:nvSpPr>
            <xdr:cNvPr id="9" name="Forma Livre: Forma 8">
              <a:extLst>
                <a:ext uri="{FF2B5EF4-FFF2-40B4-BE49-F238E27FC236}">
                  <a16:creationId xmlns:a16="http://schemas.microsoft.com/office/drawing/2014/main" id="{00000000-0008-0000-0E00-000009000000}"/>
                </a:ext>
              </a:extLst>
            </xdr:cNvPr>
            <xdr:cNvSpPr/>
          </xdr:nvSpPr>
          <xdr:spPr>
            <a:xfrm>
              <a:off x="4001058" y="3458512"/>
              <a:ext cx="691592" cy="52069"/>
            </a:xfrm>
            <a:custGeom>
              <a:avLst/>
              <a:gdLst>
                <a:gd name="connsiteX0" fmla="*/ 0 w 888861"/>
                <a:gd name="connsiteY0" fmla="*/ 0 h 47100"/>
                <a:gd name="connsiteX1" fmla="*/ 888862 w 888861"/>
                <a:gd name="connsiteY1" fmla="*/ 0 h 47100"/>
                <a:gd name="connsiteX2" fmla="*/ 888862 w 888861"/>
                <a:gd name="connsiteY2" fmla="*/ 47101 h 47100"/>
                <a:gd name="connsiteX3" fmla="*/ 0 w 888861"/>
                <a:gd name="connsiteY3" fmla="*/ 47101 h 47100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</a:cxnLst>
              <a:rect l="l" t="t" r="r" b="b"/>
              <a:pathLst>
                <a:path w="888861" h="47100">
                  <a:moveTo>
                    <a:pt x="0" y="0"/>
                  </a:moveTo>
                  <a:lnTo>
                    <a:pt x="888862" y="0"/>
                  </a:lnTo>
                  <a:lnTo>
                    <a:pt x="888862" y="47101"/>
                  </a:lnTo>
                  <a:lnTo>
                    <a:pt x="0" y="47101"/>
                  </a:lnTo>
                  <a:close/>
                </a:path>
              </a:pathLst>
            </a:custGeom>
            <a:solidFill>
              <a:schemeClr val="accent2"/>
            </a:solidFill>
            <a:ln w="5304" cap="flat">
              <a:noFill/>
              <a:prstDash val="solid"/>
              <a:miter/>
            </a:ln>
          </xdr:spPr>
          <xdr:txBody>
            <a:bodyPr wrap="square" rtlCol="0" anchor="ctr"/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pt-BR"/>
            </a:p>
          </xdr:txBody>
        </xdr:sp>
        <xdr:sp macro="" textlink="">
          <xdr:nvSpPr>
            <xdr:cNvPr id="10" name="Forma Livre: Forma 9">
              <a:extLst>
                <a:ext uri="{FF2B5EF4-FFF2-40B4-BE49-F238E27FC236}">
                  <a16:creationId xmlns:a16="http://schemas.microsoft.com/office/drawing/2014/main" id="{00000000-0008-0000-0E00-00000A000000}"/>
                </a:ext>
              </a:extLst>
            </xdr:cNvPr>
            <xdr:cNvSpPr/>
          </xdr:nvSpPr>
          <xdr:spPr>
            <a:xfrm>
              <a:off x="3970423" y="3101101"/>
              <a:ext cx="217866" cy="304584"/>
            </a:xfrm>
            <a:custGeom>
              <a:avLst/>
              <a:gdLst>
                <a:gd name="connsiteX0" fmla="*/ 246757 w 281747"/>
                <a:gd name="connsiteY0" fmla="*/ 234861 h 323436"/>
                <a:gd name="connsiteX1" fmla="*/ 198531 w 281747"/>
                <a:gd name="connsiteY1" fmla="*/ 244774 h 323436"/>
                <a:gd name="connsiteX2" fmla="*/ 127317 w 281747"/>
                <a:gd name="connsiteY2" fmla="*/ 163165 h 323436"/>
                <a:gd name="connsiteX3" fmla="*/ 199710 w 281747"/>
                <a:gd name="connsiteY3" fmla="*/ 79091 h 323436"/>
                <a:gd name="connsiteX4" fmla="*/ 250401 w 281747"/>
                <a:gd name="connsiteY4" fmla="*/ 90236 h 323436"/>
                <a:gd name="connsiteX5" fmla="*/ 281748 w 281747"/>
                <a:gd name="connsiteY5" fmla="*/ 27167 h 323436"/>
                <a:gd name="connsiteX6" fmla="*/ 186421 w 281747"/>
                <a:gd name="connsiteY6" fmla="*/ 0 h 323436"/>
                <a:gd name="connsiteX7" fmla="*/ 0 w 281747"/>
                <a:gd name="connsiteY7" fmla="*/ 166862 h 323436"/>
                <a:gd name="connsiteX8" fmla="*/ 276925 w 281747"/>
                <a:gd name="connsiteY8" fmla="*/ 300342 h 323436"/>
                <a:gd name="connsiteX9" fmla="*/ 246757 w 281747"/>
                <a:gd name="connsiteY9" fmla="*/ 234861 h 323436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</a:cxnLst>
              <a:rect l="l" t="t" r="r" b="b"/>
              <a:pathLst>
                <a:path w="281747" h="323436">
                  <a:moveTo>
                    <a:pt x="246757" y="234861"/>
                  </a:moveTo>
                  <a:cubicBezTo>
                    <a:pt x="234701" y="239845"/>
                    <a:pt x="216589" y="244774"/>
                    <a:pt x="198531" y="244774"/>
                  </a:cubicBezTo>
                  <a:cubicBezTo>
                    <a:pt x="172007" y="244774"/>
                    <a:pt x="127317" y="226234"/>
                    <a:pt x="127317" y="163165"/>
                  </a:cubicBezTo>
                  <a:cubicBezTo>
                    <a:pt x="127317" y="103847"/>
                    <a:pt x="159896" y="79091"/>
                    <a:pt x="199710" y="79091"/>
                  </a:cubicBezTo>
                  <a:cubicBezTo>
                    <a:pt x="215410" y="79091"/>
                    <a:pt x="233522" y="82788"/>
                    <a:pt x="250401" y="90236"/>
                  </a:cubicBezTo>
                  <a:lnTo>
                    <a:pt x="281748" y="27167"/>
                  </a:lnTo>
                  <a:cubicBezTo>
                    <a:pt x="252812" y="9860"/>
                    <a:pt x="215357" y="0"/>
                    <a:pt x="186421" y="0"/>
                  </a:cubicBezTo>
                  <a:cubicBezTo>
                    <a:pt x="83860" y="0"/>
                    <a:pt x="0" y="64302"/>
                    <a:pt x="0" y="166862"/>
                  </a:cubicBezTo>
                  <a:cubicBezTo>
                    <a:pt x="0" y="310844"/>
                    <a:pt x="172114" y="356016"/>
                    <a:pt x="276925" y="300342"/>
                  </a:cubicBezTo>
                  <a:lnTo>
                    <a:pt x="246757" y="234861"/>
                  </a:lnTo>
                  <a:close/>
                </a:path>
              </a:pathLst>
            </a:custGeom>
            <a:solidFill>
              <a:schemeClr val="bg1"/>
            </a:solidFill>
            <a:ln w="5304" cap="flat">
              <a:noFill/>
              <a:prstDash val="solid"/>
              <a:miter/>
            </a:ln>
          </xdr:spPr>
          <xdr:txBody>
            <a:bodyPr wrap="square" rtlCol="0" anchor="ctr"/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pt-BR"/>
            </a:p>
          </xdr:txBody>
        </xdr:sp>
        <xdr:sp macro="" textlink="">
          <xdr:nvSpPr>
            <xdr:cNvPr id="11" name="Forma Livre: Forma 10">
              <a:extLst>
                <a:ext uri="{FF2B5EF4-FFF2-40B4-BE49-F238E27FC236}">
                  <a16:creationId xmlns:a16="http://schemas.microsoft.com/office/drawing/2014/main" id="{00000000-0008-0000-0E00-00000B000000}"/>
                </a:ext>
              </a:extLst>
            </xdr:cNvPr>
            <xdr:cNvSpPr/>
          </xdr:nvSpPr>
          <xdr:spPr>
            <a:xfrm>
              <a:off x="4473910" y="3107601"/>
              <a:ext cx="238607" cy="295686"/>
            </a:xfrm>
            <a:custGeom>
              <a:avLst/>
              <a:gdLst>
                <a:gd name="connsiteX0" fmla="*/ 98435 w 306611"/>
                <a:gd name="connsiteY0" fmla="*/ 133158 h 325365"/>
                <a:gd name="connsiteX1" fmla="*/ 122227 w 306611"/>
                <a:gd name="connsiteY1" fmla="*/ 78019 h 325365"/>
                <a:gd name="connsiteX2" fmla="*/ 149769 w 306611"/>
                <a:gd name="connsiteY2" fmla="*/ 68160 h 325365"/>
                <a:gd name="connsiteX3" fmla="*/ 184277 w 306611"/>
                <a:gd name="connsiteY3" fmla="*/ 80323 h 325365"/>
                <a:gd name="connsiteX4" fmla="*/ 205443 w 306611"/>
                <a:gd name="connsiteY4" fmla="*/ 126728 h 325365"/>
                <a:gd name="connsiteX5" fmla="*/ 206301 w 306611"/>
                <a:gd name="connsiteY5" fmla="*/ 185349 h 325365"/>
                <a:gd name="connsiteX6" fmla="*/ 194994 w 306611"/>
                <a:gd name="connsiteY6" fmla="*/ 233200 h 325365"/>
                <a:gd name="connsiteX7" fmla="*/ 152073 w 306611"/>
                <a:gd name="connsiteY7" fmla="*/ 261064 h 325365"/>
                <a:gd name="connsiteX8" fmla="*/ 101596 w 306611"/>
                <a:gd name="connsiteY8" fmla="*/ 214660 h 325365"/>
                <a:gd name="connsiteX9" fmla="*/ 97256 w 306611"/>
                <a:gd name="connsiteY9" fmla="*/ 184760 h 325365"/>
                <a:gd name="connsiteX10" fmla="*/ 96399 w 306611"/>
                <a:gd name="connsiteY10" fmla="*/ 142106 h 325365"/>
                <a:gd name="connsiteX11" fmla="*/ 97256 w 306611"/>
                <a:gd name="connsiteY11" fmla="*/ 184760 h 325365"/>
                <a:gd name="connsiteX12" fmla="*/ 96399 w 306611"/>
                <a:gd name="connsiteY12" fmla="*/ 142106 h 325365"/>
                <a:gd name="connsiteX13" fmla="*/ 98435 w 306611"/>
                <a:gd name="connsiteY13" fmla="*/ 133158 h 325365"/>
                <a:gd name="connsiteX14" fmla="*/ 153306 w 306611"/>
                <a:gd name="connsiteY14" fmla="*/ 0 h 325365"/>
                <a:gd name="connsiteX15" fmla="*/ 306611 w 306611"/>
                <a:gd name="connsiteY15" fmla="*/ 162683 h 325365"/>
                <a:gd name="connsiteX16" fmla="*/ 153306 w 306611"/>
                <a:gd name="connsiteY16" fmla="*/ 325366 h 325365"/>
                <a:gd name="connsiteX17" fmla="*/ 0 w 306611"/>
                <a:gd name="connsiteY17" fmla="*/ 162683 h 325365"/>
                <a:gd name="connsiteX18" fmla="*/ 153306 w 306611"/>
                <a:gd name="connsiteY18" fmla="*/ 0 h 325365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  <a:cxn ang="0">
                  <a:pos x="connsiteX17" y="connsiteY17"/>
                </a:cxn>
                <a:cxn ang="0">
                  <a:pos x="connsiteX18" y="connsiteY18"/>
                </a:cxn>
              </a:cxnLst>
              <a:rect l="l" t="t" r="r" b="b"/>
              <a:pathLst>
                <a:path w="306611" h="325365">
                  <a:moveTo>
                    <a:pt x="98435" y="133158"/>
                  </a:moveTo>
                  <a:cubicBezTo>
                    <a:pt x="98435" y="133158"/>
                    <a:pt x="100739" y="96881"/>
                    <a:pt x="122227" y="78019"/>
                  </a:cubicBezTo>
                  <a:cubicBezTo>
                    <a:pt x="122227" y="78019"/>
                    <a:pt x="130371" y="68428"/>
                    <a:pt x="149769" y="68160"/>
                  </a:cubicBezTo>
                  <a:cubicBezTo>
                    <a:pt x="149769" y="68160"/>
                    <a:pt x="172382" y="67892"/>
                    <a:pt x="184277" y="80323"/>
                  </a:cubicBezTo>
                  <a:cubicBezTo>
                    <a:pt x="184277" y="80323"/>
                    <a:pt x="201692" y="97149"/>
                    <a:pt x="205443" y="126728"/>
                  </a:cubicBezTo>
                  <a:cubicBezTo>
                    <a:pt x="205443" y="126728"/>
                    <a:pt x="207748" y="153145"/>
                    <a:pt x="206301" y="185349"/>
                  </a:cubicBezTo>
                  <a:cubicBezTo>
                    <a:pt x="206301" y="185349"/>
                    <a:pt x="204265" y="221036"/>
                    <a:pt x="194994" y="233200"/>
                  </a:cubicBezTo>
                  <a:cubicBezTo>
                    <a:pt x="194994" y="233200"/>
                    <a:pt x="176990" y="262779"/>
                    <a:pt x="152073" y="261064"/>
                  </a:cubicBezTo>
                  <a:cubicBezTo>
                    <a:pt x="152073" y="261064"/>
                    <a:pt x="118154" y="266262"/>
                    <a:pt x="101596" y="214660"/>
                  </a:cubicBezTo>
                  <a:cubicBezTo>
                    <a:pt x="101596" y="214660"/>
                    <a:pt x="98703" y="203621"/>
                    <a:pt x="97256" y="184760"/>
                  </a:cubicBezTo>
                  <a:lnTo>
                    <a:pt x="96399" y="142106"/>
                  </a:lnTo>
                  <a:lnTo>
                    <a:pt x="97256" y="184760"/>
                  </a:lnTo>
                  <a:lnTo>
                    <a:pt x="96399" y="142106"/>
                  </a:lnTo>
                  <a:lnTo>
                    <a:pt x="98435" y="133158"/>
                  </a:lnTo>
                  <a:close/>
                  <a:moveTo>
                    <a:pt x="153306" y="0"/>
                  </a:moveTo>
                  <a:cubicBezTo>
                    <a:pt x="237969" y="0"/>
                    <a:pt x="306611" y="72821"/>
                    <a:pt x="306611" y="162683"/>
                  </a:cubicBezTo>
                  <a:cubicBezTo>
                    <a:pt x="306611" y="252544"/>
                    <a:pt x="237969" y="325366"/>
                    <a:pt x="153306" y="325366"/>
                  </a:cubicBezTo>
                  <a:cubicBezTo>
                    <a:pt x="68642" y="325366"/>
                    <a:pt x="0" y="252544"/>
                    <a:pt x="0" y="162683"/>
                  </a:cubicBezTo>
                  <a:cubicBezTo>
                    <a:pt x="0" y="72821"/>
                    <a:pt x="68642" y="0"/>
                    <a:pt x="153306" y="0"/>
                  </a:cubicBezTo>
                  <a:close/>
                </a:path>
              </a:pathLst>
            </a:custGeom>
            <a:solidFill>
              <a:schemeClr val="bg1"/>
            </a:solidFill>
            <a:ln w="5304" cap="flat">
              <a:noFill/>
              <a:prstDash val="solid"/>
              <a:miter/>
            </a:ln>
          </xdr:spPr>
          <xdr:txBody>
            <a:bodyPr wrap="square" rtlCol="0" anchor="ctr"/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pt-BR"/>
            </a:p>
          </xdr:txBody>
        </xdr:sp>
        <xdr:sp macro="" textlink="">
          <xdr:nvSpPr>
            <xdr:cNvPr id="12" name="Forma Livre: Forma 11">
              <a:extLst>
                <a:ext uri="{FF2B5EF4-FFF2-40B4-BE49-F238E27FC236}">
                  <a16:creationId xmlns:a16="http://schemas.microsoft.com/office/drawing/2014/main" id="{00000000-0008-0000-0E00-00000C000000}"/>
                </a:ext>
              </a:extLst>
            </xdr:cNvPr>
            <xdr:cNvSpPr/>
          </xdr:nvSpPr>
          <xdr:spPr>
            <a:xfrm>
              <a:off x="4246567" y="3107601"/>
              <a:ext cx="198783" cy="284426"/>
            </a:xfrm>
            <a:custGeom>
              <a:avLst/>
              <a:gdLst>
                <a:gd name="connsiteX0" fmla="*/ 88468 w 247406"/>
                <a:gd name="connsiteY0" fmla="*/ 232236 h 302860"/>
                <a:gd name="connsiteX1" fmla="*/ 88468 w 247406"/>
                <a:gd name="connsiteY1" fmla="*/ 256188 h 302860"/>
                <a:gd name="connsiteX2" fmla="*/ 119815 w 247406"/>
                <a:gd name="connsiteY2" fmla="*/ 255599 h 302860"/>
                <a:gd name="connsiteX3" fmla="*/ 158503 w 247406"/>
                <a:gd name="connsiteY3" fmla="*/ 211981 h 302860"/>
                <a:gd name="connsiteX4" fmla="*/ 129032 w 247406"/>
                <a:gd name="connsiteY4" fmla="*/ 170185 h 302860"/>
                <a:gd name="connsiteX5" fmla="*/ 89111 w 247406"/>
                <a:gd name="connsiteY5" fmla="*/ 169595 h 302860"/>
                <a:gd name="connsiteX6" fmla="*/ 89111 w 247406"/>
                <a:gd name="connsiteY6" fmla="*/ 201532 h 302860"/>
                <a:gd name="connsiteX7" fmla="*/ 88468 w 247406"/>
                <a:gd name="connsiteY7" fmla="*/ 232236 h 302860"/>
                <a:gd name="connsiteX8" fmla="*/ 89111 w 247406"/>
                <a:gd name="connsiteY8" fmla="*/ 101596 h 302860"/>
                <a:gd name="connsiteX9" fmla="*/ 89111 w 247406"/>
                <a:gd name="connsiteY9" fmla="*/ 121637 h 302860"/>
                <a:gd name="connsiteX10" fmla="*/ 115314 w 247406"/>
                <a:gd name="connsiteY10" fmla="*/ 121101 h 302860"/>
                <a:gd name="connsiteX11" fmla="*/ 147733 w 247406"/>
                <a:gd name="connsiteY11" fmla="*/ 84610 h 302860"/>
                <a:gd name="connsiteX12" fmla="*/ 123030 w 247406"/>
                <a:gd name="connsiteY12" fmla="*/ 49619 h 302860"/>
                <a:gd name="connsiteX13" fmla="*/ 89593 w 247406"/>
                <a:gd name="connsiteY13" fmla="*/ 49083 h 302860"/>
                <a:gd name="connsiteX14" fmla="*/ 89593 w 247406"/>
                <a:gd name="connsiteY14" fmla="*/ 75822 h 302860"/>
                <a:gd name="connsiteX15" fmla="*/ 89111 w 247406"/>
                <a:gd name="connsiteY15" fmla="*/ 101596 h 302860"/>
                <a:gd name="connsiteX16" fmla="*/ 0 w 247406"/>
                <a:gd name="connsiteY16" fmla="*/ 257420 h 302860"/>
                <a:gd name="connsiteX17" fmla="*/ 0 w 247406"/>
                <a:gd name="connsiteY17" fmla="*/ 302271 h 302860"/>
                <a:gd name="connsiteX18" fmla="*/ 146875 w 247406"/>
                <a:gd name="connsiteY18" fmla="*/ 302860 h 302860"/>
                <a:gd name="connsiteX19" fmla="*/ 243328 w 247406"/>
                <a:gd name="connsiteY19" fmla="*/ 240166 h 302860"/>
                <a:gd name="connsiteX20" fmla="*/ 234701 w 247406"/>
                <a:gd name="connsiteY20" fmla="*/ 172596 h 302860"/>
                <a:gd name="connsiteX21" fmla="*/ 170774 w 247406"/>
                <a:gd name="connsiteY21" fmla="*/ 139427 h 302860"/>
                <a:gd name="connsiteX22" fmla="*/ 216268 w 247406"/>
                <a:gd name="connsiteY22" fmla="*/ 109313 h 302860"/>
                <a:gd name="connsiteX23" fmla="*/ 225484 w 247406"/>
                <a:gd name="connsiteY23" fmla="*/ 46619 h 302860"/>
                <a:gd name="connsiteX24" fmla="*/ 153574 w 247406"/>
                <a:gd name="connsiteY24" fmla="*/ 1125 h 302860"/>
                <a:gd name="connsiteX25" fmla="*/ 0 w 247406"/>
                <a:gd name="connsiteY25" fmla="*/ 0 h 302860"/>
                <a:gd name="connsiteX26" fmla="*/ 0 w 247406"/>
                <a:gd name="connsiteY26" fmla="*/ 134551 h 302860"/>
                <a:gd name="connsiteX27" fmla="*/ 0 w 247406"/>
                <a:gd name="connsiteY27" fmla="*/ 257420 h 302860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  <a:cxn ang="0">
                  <a:pos x="connsiteX17" y="connsiteY17"/>
                </a:cxn>
                <a:cxn ang="0">
                  <a:pos x="connsiteX18" y="connsiteY18"/>
                </a:cxn>
                <a:cxn ang="0">
                  <a:pos x="connsiteX19" y="connsiteY19"/>
                </a:cxn>
                <a:cxn ang="0">
                  <a:pos x="connsiteX20" y="connsiteY20"/>
                </a:cxn>
                <a:cxn ang="0">
                  <a:pos x="connsiteX21" y="connsiteY21"/>
                </a:cxn>
                <a:cxn ang="0">
                  <a:pos x="connsiteX22" y="connsiteY22"/>
                </a:cxn>
                <a:cxn ang="0">
                  <a:pos x="connsiteX23" y="connsiteY23"/>
                </a:cxn>
                <a:cxn ang="0">
                  <a:pos x="connsiteX24" y="connsiteY24"/>
                </a:cxn>
                <a:cxn ang="0">
                  <a:pos x="connsiteX25" y="connsiteY25"/>
                </a:cxn>
                <a:cxn ang="0">
                  <a:pos x="connsiteX26" y="connsiteY26"/>
                </a:cxn>
                <a:cxn ang="0">
                  <a:pos x="connsiteX27" y="connsiteY27"/>
                </a:cxn>
              </a:cxnLst>
              <a:rect l="l" t="t" r="r" b="b"/>
              <a:pathLst>
                <a:path w="247406" h="302860">
                  <a:moveTo>
                    <a:pt x="88468" y="232236"/>
                  </a:moveTo>
                  <a:lnTo>
                    <a:pt x="88468" y="256188"/>
                  </a:lnTo>
                  <a:lnTo>
                    <a:pt x="119815" y="255599"/>
                  </a:lnTo>
                  <a:cubicBezTo>
                    <a:pt x="119815" y="255599"/>
                    <a:pt x="158503" y="248847"/>
                    <a:pt x="158503" y="211981"/>
                  </a:cubicBezTo>
                  <a:cubicBezTo>
                    <a:pt x="158503" y="211981"/>
                    <a:pt x="161558" y="181866"/>
                    <a:pt x="129032" y="170185"/>
                  </a:cubicBezTo>
                  <a:lnTo>
                    <a:pt x="89111" y="169595"/>
                  </a:lnTo>
                  <a:lnTo>
                    <a:pt x="89111" y="201532"/>
                  </a:lnTo>
                  <a:lnTo>
                    <a:pt x="88468" y="232236"/>
                  </a:lnTo>
                  <a:close/>
                  <a:moveTo>
                    <a:pt x="89111" y="101596"/>
                  </a:moveTo>
                  <a:lnTo>
                    <a:pt x="89111" y="121637"/>
                  </a:lnTo>
                  <a:lnTo>
                    <a:pt x="115314" y="121101"/>
                  </a:lnTo>
                  <a:cubicBezTo>
                    <a:pt x="115314" y="121101"/>
                    <a:pt x="147733" y="115421"/>
                    <a:pt x="147733" y="84610"/>
                  </a:cubicBezTo>
                  <a:cubicBezTo>
                    <a:pt x="147733" y="84610"/>
                    <a:pt x="150305" y="59425"/>
                    <a:pt x="123030" y="49619"/>
                  </a:cubicBezTo>
                  <a:lnTo>
                    <a:pt x="89593" y="49083"/>
                  </a:lnTo>
                  <a:lnTo>
                    <a:pt x="89593" y="75822"/>
                  </a:lnTo>
                  <a:lnTo>
                    <a:pt x="89111" y="101596"/>
                  </a:lnTo>
                  <a:close/>
                  <a:moveTo>
                    <a:pt x="0" y="257420"/>
                  </a:moveTo>
                  <a:lnTo>
                    <a:pt x="0" y="302271"/>
                  </a:lnTo>
                  <a:lnTo>
                    <a:pt x="146875" y="302860"/>
                  </a:lnTo>
                  <a:cubicBezTo>
                    <a:pt x="146875" y="302860"/>
                    <a:pt x="225538" y="297930"/>
                    <a:pt x="243328" y="240166"/>
                  </a:cubicBezTo>
                  <a:cubicBezTo>
                    <a:pt x="243328" y="240166"/>
                    <a:pt x="256831" y="207587"/>
                    <a:pt x="234701" y="172596"/>
                  </a:cubicBezTo>
                  <a:cubicBezTo>
                    <a:pt x="234701" y="172596"/>
                    <a:pt x="218732" y="148001"/>
                    <a:pt x="170774" y="139427"/>
                  </a:cubicBezTo>
                  <a:cubicBezTo>
                    <a:pt x="170774" y="139427"/>
                    <a:pt x="203354" y="125281"/>
                    <a:pt x="216268" y="109313"/>
                  </a:cubicBezTo>
                  <a:cubicBezTo>
                    <a:pt x="216268" y="109313"/>
                    <a:pt x="237755" y="84717"/>
                    <a:pt x="225484" y="46619"/>
                  </a:cubicBezTo>
                  <a:cubicBezTo>
                    <a:pt x="225484" y="46619"/>
                    <a:pt x="216268" y="8520"/>
                    <a:pt x="153574" y="1125"/>
                  </a:cubicBezTo>
                  <a:lnTo>
                    <a:pt x="0" y="0"/>
                  </a:lnTo>
                  <a:lnTo>
                    <a:pt x="0" y="134551"/>
                  </a:lnTo>
                  <a:lnTo>
                    <a:pt x="0" y="257420"/>
                  </a:lnTo>
                  <a:close/>
                </a:path>
              </a:pathLst>
            </a:custGeom>
            <a:solidFill>
              <a:schemeClr val="bg1"/>
            </a:solidFill>
            <a:ln w="5304" cap="flat">
              <a:noFill/>
              <a:prstDash val="solid"/>
              <a:miter/>
            </a:ln>
          </xdr:spPr>
          <xdr:txBody>
            <a:bodyPr wrap="square" rtlCol="0" anchor="ctr"/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pt-BR"/>
            </a:p>
          </xdr:txBody>
        </xdr:sp>
      </xdr:grpSp>
    </xdr:grpSp>
    <xdr:clientData/>
  </xdr:twoCellAnchor>
  <xdr:twoCellAnchor>
    <xdr:from>
      <xdr:col>2</xdr:col>
      <xdr:colOff>1955799</xdr:colOff>
      <xdr:row>0</xdr:row>
      <xdr:rowOff>178217</xdr:rowOff>
    </xdr:from>
    <xdr:to>
      <xdr:col>21</xdr:col>
      <xdr:colOff>280737</xdr:colOff>
      <xdr:row>3</xdr:row>
      <xdr:rowOff>65532</xdr:rowOff>
    </xdr:to>
    <xdr:sp macro="" textlink="">
      <xdr:nvSpPr>
        <xdr:cNvPr id="15" name="CaixaDeTexto 14">
          <a:extLst>
            <a:ext uri="{FF2B5EF4-FFF2-40B4-BE49-F238E27FC236}">
              <a16:creationId xmlns:a16="http://schemas.microsoft.com/office/drawing/2014/main" id="{00000000-0008-0000-0E00-00000F000000}"/>
            </a:ext>
          </a:extLst>
        </xdr:cNvPr>
        <xdr:cNvSpPr txBox="1"/>
      </xdr:nvSpPr>
      <xdr:spPr>
        <a:xfrm>
          <a:off x="2095499" y="181392"/>
          <a:ext cx="6200776" cy="4588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2800">
              <a:solidFill>
                <a:schemeClr val="bg1"/>
              </a:solidFill>
              <a:latin typeface="Segoe UI" panose="020B0502040204020203" pitchFamily="34" charset="0"/>
              <a:cs typeface="Segoe UI" panose="020B0502040204020203" pitchFamily="34" charset="0"/>
            </a:rPr>
            <a:t>FLUXO</a:t>
          </a:r>
          <a:r>
            <a:rPr lang="pt-BR" sz="2800" baseline="0">
              <a:solidFill>
                <a:schemeClr val="bg1"/>
              </a:solidFill>
              <a:latin typeface="Segoe UI" panose="020B0502040204020203" pitchFamily="34" charset="0"/>
              <a:cs typeface="Segoe UI" panose="020B0502040204020203" pitchFamily="34" charset="0"/>
            </a:rPr>
            <a:t> DE CAIXA </a:t>
          </a:r>
          <a:r>
            <a:rPr lang="pt-BR" sz="2800">
              <a:solidFill>
                <a:schemeClr val="bg1"/>
              </a:solidFill>
              <a:latin typeface="Segoe UI" panose="020B0502040204020203" pitchFamily="34" charset="0"/>
              <a:cs typeface="Segoe UI" panose="020B0502040204020203" pitchFamily="34" charset="0"/>
            </a:rPr>
            <a:t>(DFC)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w_server1\SYS\Dados\Martins\SidecoF\BPLAN%20M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PLAN MES"/>
      <sheetName val="CONSSID12-96"/>
      <sheetName val="PMO@2016-07"/>
      <sheetName val="Câmbio"/>
      <sheetName val="DePara"/>
      <sheetName val="PMO@2017-06"/>
      <sheetName val="PMO@2017-08"/>
      <sheetName val="DespAdm"/>
      <sheetName val="Global Depreciação"/>
      <sheetName val="Lacesa"/>
      <sheetName val="Fluxo de Caixa Apresentação"/>
      <sheetName val="RF-G7"/>
      <sheetName val="Dados"/>
      <sheetName val="Dados M300"/>
      <sheetName val="Insumos"/>
      <sheetName val="REFERENCIA"/>
      <sheetName val="ECOLOGIA"/>
      <sheetName val="Gen-2"/>
      <sheetName val="BPLAN_MES"/>
      <sheetName val="IE"/>
      <sheetName val="Interest"/>
      <sheetName val="FX effect summary"/>
      <sheetName val="tb"/>
      <sheetName val="CCF Dic 17"/>
      <sheetName val="Ret LATAM 2017"/>
      <sheetName val="Assum"/>
      <sheetName val="Painel"/>
      <sheetName val="Conselho"/>
      <sheetName val="Forecasts_VDF"/>
      <sheetName val="Sheet2"/>
      <sheetName val="MonteCarlo"/>
      <sheetName val="B.D."/>
      <sheetName val="Base Real"/>
      <sheetName val="RESUACUM"/>
      <sheetName val="Feriados"/>
      <sheetName val="Imobiliz"/>
      <sheetName val="Qrreshyp"/>
      <sheetName val="CONSTRUÇAO"/>
      <sheetName val="02-MENU"/>
      <sheetName val="Tax &amp; Depreciation"/>
      <sheetName val="market"/>
      <sheetName val="BPLAN_MES1"/>
      <sheetName val="Dados_M300"/>
      <sheetName val="Global_Depreciação"/>
      <sheetName val="Fluxo_de_Caixa_Apresentação"/>
      <sheetName val="FX_effect_summary"/>
      <sheetName val="CCF_Dic_17"/>
      <sheetName val="Ret_LATAM_2017"/>
      <sheetName val="B_D_"/>
      <sheetName val="Proc"/>
      <sheetName val="Evolutivo"/>
      <sheetName val="Janeiro"/>
      <sheetName val="Fevereiro"/>
      <sheetName val="Março"/>
      <sheetName val="1ºTrimestre"/>
      <sheetName val="2020 Trend"/>
      <sheetName val="B2020 Consolidated"/>
      <sheetName val="2019 Consolidated"/>
      <sheetName val="Máscara - BP"/>
      <sheetName val="Máscara - LY"/>
      <sheetName val="Máscara - YTD"/>
      <sheetName val="Máscara - Q3"/>
      <sheetName val="Máscara - BP Q3"/>
      <sheetName val="Máscara - LY Q3"/>
      <sheetName val="Consolidated Month Trend"/>
      <sheetName val="Consolidated Month VHC"/>
      <sheetName val="Consolidated Month Trend+VHC"/>
      <sheetName val="Consolidated Year Trend"/>
      <sheetName val="Consolidated Year VHC"/>
      <sheetName val="Consolidated Year Trend+VHC"/>
      <sheetName val="2019 VHC"/>
      <sheetName val="B2019 Consolidated"/>
      <sheetName val="2018 Consolidated"/>
      <sheetName val="2019 Flash"/>
      <sheetName val="Consolidated Quarter"/>
      <sheetName val="Máscara - Q2"/>
      <sheetName val="Máscara - BP Q2"/>
      <sheetName val="Máscara - LY Q2"/>
      <sheetName val="TESTE"/>
      <sheetName val="#REF"/>
      <sheetName val="M.O. - 01"/>
      <sheetName val="BPLAN_MES2"/>
      <sheetName val="Global_Depreciação1"/>
      <sheetName val="Fluxo_de_Caixa_Apresentação1"/>
      <sheetName val="Dados_M3001"/>
      <sheetName val="FX_effect_summary1"/>
      <sheetName val="CCF_Dic_171"/>
      <sheetName val="Ret_LATAM_20171"/>
      <sheetName val="B_D_1"/>
      <sheetName val="Base_Real"/>
      <sheetName val="Tax_&amp;_Depreciation"/>
      <sheetName val="2020_Trend"/>
      <sheetName val="B2020_Consolidated"/>
      <sheetName val="2019_Consolidated"/>
      <sheetName val="Máscara_-_BP"/>
      <sheetName val="Máscara_-_LY"/>
      <sheetName val="Máscara_-_YTD"/>
      <sheetName val="Máscara_-_Q3"/>
      <sheetName val="Máscara_-_BP_Q3"/>
      <sheetName val="Máscara_-_LY_Q3"/>
      <sheetName val="Consolidated_Month_Trend"/>
      <sheetName val="Consolidated_Month_VHC"/>
      <sheetName val="Consolidated_Month_Trend+VHC"/>
      <sheetName val="Consolidated_Year_Trend"/>
      <sheetName val="Consolidated_Year_VHC"/>
      <sheetName val="Consolidated_Year_Trend+VHC"/>
      <sheetName val="2019_VHC"/>
      <sheetName val="B2019_Consolidated"/>
      <sheetName val="2018_Consolidated"/>
      <sheetName val="2019_Flash"/>
      <sheetName val="Consolidated_Quarter"/>
      <sheetName val="Máscara_-_Q2"/>
      <sheetName val="Máscara_-_BP_Q2"/>
      <sheetName val="Máscara_-_LY_Q2"/>
      <sheetName val="L300_01"/>
      <sheetName val="Saldos Invertidos"/>
      <sheetName val="A4"/>
      <sheetName val="BPLAN_MES3"/>
      <sheetName val="Global_Depreciação2"/>
      <sheetName val="Fluxo_de_Caixa_Apresentação2"/>
      <sheetName val="Dados_M3002"/>
      <sheetName val="FX_effect_summary2"/>
      <sheetName val="CCF_Dic_172"/>
      <sheetName val="Ret_LATAM_20172"/>
      <sheetName val="B_D_2"/>
      <sheetName val="Base_Real1"/>
      <sheetName val="Tax_&amp;_Depreciation1"/>
      <sheetName val="2020_Trend1"/>
      <sheetName val="B2020_Consolidated1"/>
      <sheetName val="2019_Consolidated1"/>
      <sheetName val="Máscara_-_BP1"/>
      <sheetName val="Máscara_-_LY1"/>
      <sheetName val="Máscara_-_YTD1"/>
      <sheetName val="Máscara_-_Q31"/>
      <sheetName val="Máscara_-_BP_Q31"/>
      <sheetName val="Máscara_-_LY_Q31"/>
      <sheetName val="Consolidated_Month_Trend1"/>
      <sheetName val="Consolidated_Month_VHC1"/>
      <sheetName val="Consolidated_Month_Trend+VHC1"/>
      <sheetName val="Consolidated_Year_Trend1"/>
      <sheetName val="Consolidated_Year_VHC1"/>
      <sheetName val="Consolidated_Year_Trend+VHC1"/>
      <sheetName val="2019_VHC1"/>
      <sheetName val="B2019_Consolidated1"/>
      <sheetName val="2018_Consolidated1"/>
      <sheetName val="2019_Flash1"/>
      <sheetName val="Consolidated_Quarter1"/>
      <sheetName val="Máscara_-_Q21"/>
      <sheetName val="Máscara_-_BP_Q21"/>
      <sheetName val="Máscara_-_LY_Q21"/>
      <sheetName val="M_O__-_01"/>
      <sheetName val="Saldos_Invertidos"/>
      <sheetName val="BPLAN_MES4"/>
      <sheetName val="Global_Depreciação3"/>
      <sheetName val="Fluxo_de_Caixa_Apresentação3"/>
      <sheetName val="Dados_M3003"/>
      <sheetName val="FX_effect_summary3"/>
      <sheetName val="CCF_Dic_173"/>
      <sheetName val="Ret_LATAM_20173"/>
      <sheetName val="B_D_3"/>
      <sheetName val="Base_Real2"/>
      <sheetName val="Tax_&amp;_Depreciation2"/>
      <sheetName val="2020_Trend2"/>
      <sheetName val="B2020_Consolidated2"/>
      <sheetName val="2019_Consolidated2"/>
      <sheetName val="Máscara_-_BP2"/>
      <sheetName val="Máscara_-_LY2"/>
      <sheetName val="Máscara_-_YTD2"/>
      <sheetName val="Máscara_-_Q32"/>
      <sheetName val="Máscara_-_BP_Q32"/>
      <sheetName val="Máscara_-_LY_Q32"/>
      <sheetName val="Consolidated_Month_Trend2"/>
      <sheetName val="Consolidated_Month_VHC2"/>
      <sheetName val="Consolidated_Month_Trend+VHC2"/>
      <sheetName val="Consolidated_Year_Trend2"/>
      <sheetName val="Consolidated_Year_VHC2"/>
      <sheetName val="Consolidated_Year_Trend+VHC2"/>
      <sheetName val="2019_VHC2"/>
      <sheetName val="B2019_Consolidated2"/>
      <sheetName val="2018_Consolidated2"/>
      <sheetName val="2019_Flash2"/>
      <sheetName val="Consolidated_Quarter2"/>
      <sheetName val="Máscara_-_Q22"/>
      <sheetName val="Máscara_-_BP_Q22"/>
      <sheetName val="Máscara_-_LY_Q22"/>
      <sheetName val="M_O__-_011"/>
      <sheetName val="Saldos_Invertidos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5F55F-3C94-47E0-BB5C-A72A19154D50}">
  <sheetPr>
    <tabColor theme="1" tint="0.499984740745262"/>
  </sheetPr>
  <dimension ref="A1:P31"/>
  <sheetViews>
    <sheetView tabSelected="1" zoomScale="64" zoomScaleNormal="64" workbookViewId="0"/>
  </sheetViews>
  <sheetFormatPr defaultColWidth="0" defaultRowHeight="14.5" zeroHeight="1" x14ac:dyDescent="0.35"/>
  <cols>
    <col min="1" max="15" width="8.7265625" customWidth="1"/>
    <col min="16" max="16" width="6.1796875" customWidth="1"/>
    <col min="17" max="16384" width="8.7265625" hidden="1"/>
  </cols>
  <sheetData>
    <row r="1" x14ac:dyDescent="0.35"/>
    <row r="2" x14ac:dyDescent="0.35"/>
    <row r="3" x14ac:dyDescent="0.35"/>
    <row r="4" x14ac:dyDescent="0.35"/>
    <row r="5" x14ac:dyDescent="0.35"/>
    <row r="6" x14ac:dyDescent="0.35"/>
    <row r="7" x14ac:dyDescent="0.35"/>
    <row r="8" x14ac:dyDescent="0.35"/>
    <row r="9" x14ac:dyDescent="0.35"/>
    <row r="10" x14ac:dyDescent="0.35"/>
    <row r="11" x14ac:dyDescent="0.35"/>
    <row r="12" x14ac:dyDescent="0.35"/>
    <row r="13" x14ac:dyDescent="0.35"/>
    <row r="14" x14ac:dyDescent="0.35"/>
    <row r="15" x14ac:dyDescent="0.35"/>
    <row r="16" x14ac:dyDescent="0.35"/>
    <row r="17" x14ac:dyDescent="0.35"/>
    <row r="18" x14ac:dyDescent="0.35"/>
    <row r="19" x14ac:dyDescent="0.35"/>
    <row r="20" x14ac:dyDescent="0.35"/>
    <row r="21" x14ac:dyDescent="0.35"/>
    <row r="22" x14ac:dyDescent="0.35"/>
    <row r="23" x14ac:dyDescent="0.35"/>
    <row r="24" x14ac:dyDescent="0.35"/>
    <row r="25" x14ac:dyDescent="0.35"/>
    <row r="26" x14ac:dyDescent="0.35"/>
    <row r="27" x14ac:dyDescent="0.35"/>
    <row r="28" x14ac:dyDescent="0.35"/>
    <row r="29" x14ac:dyDescent="0.35"/>
    <row r="30" x14ac:dyDescent="0.35"/>
    <row r="31" ht="4" customHeight="1" x14ac:dyDescent="0.35"/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42C65-E692-4ED4-AD7E-8D269A0A5A08}">
  <sheetPr>
    <tabColor theme="1" tint="0.499984740745262"/>
  </sheetPr>
  <dimension ref="B1:AJ44"/>
  <sheetViews>
    <sheetView showGridLines="0" zoomScale="80" zoomScaleNormal="80" workbookViewId="0">
      <pane xSplit="2" ySplit="4" topLeftCell="C5" activePane="bottomRight" state="frozen"/>
      <selection pane="topRight" activeCell="C1" sqref="C1"/>
      <selection pane="bottomLeft" activeCell="A7" sqref="A7"/>
      <selection pane="bottomRight" activeCell="B6" sqref="B6"/>
    </sheetView>
  </sheetViews>
  <sheetFormatPr defaultColWidth="9.1796875" defaultRowHeight="16" outlineLevelRow="1" outlineLevelCol="1" x14ac:dyDescent="0.45"/>
  <cols>
    <col min="1" max="1" width="1" style="14" customWidth="1"/>
    <col min="2" max="2" width="43.26953125" style="14" customWidth="1"/>
    <col min="3" max="3" width="9.36328125" style="32" bestFit="1" customWidth="1"/>
    <col min="4" max="4" width="9.36328125" style="14" bestFit="1" customWidth="1"/>
    <col min="5" max="6" width="9.36328125" style="30" bestFit="1" customWidth="1"/>
    <col min="7" max="10" width="9.36328125" style="30" hidden="1" customWidth="1" outlineLevel="1"/>
    <col min="11" max="11" width="9.36328125" style="30" bestFit="1" customWidth="1" collapsed="1"/>
    <col min="12" max="15" width="9.36328125" style="30" hidden="1" customWidth="1" outlineLevel="1"/>
    <col min="16" max="16" width="9.36328125" style="30" bestFit="1" customWidth="1" collapsed="1"/>
    <col min="17" max="20" width="9.36328125" style="30" hidden="1" customWidth="1" outlineLevel="1"/>
    <col min="21" max="21" width="9.36328125" style="30" bestFit="1" customWidth="1" collapsed="1"/>
    <col min="22" max="25" width="9.36328125" style="30" hidden="1" customWidth="1" outlineLevel="1"/>
    <col min="26" max="26" width="9.36328125" style="30" bestFit="1" customWidth="1" collapsed="1"/>
    <col min="27" max="30" width="9.36328125" style="30" hidden="1" customWidth="1" outlineLevel="1"/>
    <col min="31" max="31" width="9.36328125" style="30" bestFit="1" customWidth="1" collapsed="1"/>
    <col min="32" max="33" width="9.36328125" style="30" customWidth="1" outlineLevel="1"/>
    <col min="34" max="16384" width="9.1796875" style="14"/>
  </cols>
  <sheetData>
    <row r="1" spans="2:36" x14ac:dyDescent="0.45">
      <c r="E1" s="33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</row>
    <row r="2" spans="2:36" x14ac:dyDescent="0.45">
      <c r="E2" s="33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</row>
    <row r="3" spans="2:36" x14ac:dyDescent="0.45">
      <c r="E3" s="33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</row>
    <row r="4" spans="2:36" x14ac:dyDescent="0.45">
      <c r="E4" s="33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</row>
    <row r="5" spans="2:36" x14ac:dyDescent="0.45"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</row>
    <row r="6" spans="2:36" x14ac:dyDescent="0.45">
      <c r="B6" s="38" t="s">
        <v>49</v>
      </c>
      <c r="C6" s="13">
        <v>2017</v>
      </c>
      <c r="D6" s="13">
        <v>2018</v>
      </c>
      <c r="E6" s="13">
        <v>2019</v>
      </c>
      <c r="F6" s="13">
        <v>2020</v>
      </c>
      <c r="G6" s="63" t="s">
        <v>50</v>
      </c>
      <c r="H6" s="63" t="s">
        <v>51</v>
      </c>
      <c r="I6" s="63" t="s">
        <v>52</v>
      </c>
      <c r="J6" s="63" t="s">
        <v>53</v>
      </c>
      <c r="K6" s="13">
        <v>2021</v>
      </c>
      <c r="L6" s="63" t="s">
        <v>54</v>
      </c>
      <c r="M6" s="63" t="s">
        <v>55</v>
      </c>
      <c r="N6" s="63" t="s">
        <v>56</v>
      </c>
      <c r="O6" s="63" t="s">
        <v>57</v>
      </c>
      <c r="P6" s="13">
        <v>2022</v>
      </c>
      <c r="Q6" s="63" t="s">
        <v>58</v>
      </c>
      <c r="R6" s="63" t="s">
        <v>59</v>
      </c>
      <c r="S6" s="63" t="s">
        <v>60</v>
      </c>
      <c r="T6" s="63" t="s">
        <v>61</v>
      </c>
      <c r="U6" s="13">
        <v>2023</v>
      </c>
      <c r="V6" s="63" t="s">
        <v>62</v>
      </c>
      <c r="W6" s="63" t="s">
        <v>63</v>
      </c>
      <c r="X6" s="63" t="s">
        <v>64</v>
      </c>
      <c r="Y6" s="63" t="s">
        <v>65</v>
      </c>
      <c r="Z6" s="13">
        <v>2024</v>
      </c>
      <c r="AA6" s="63" t="s">
        <v>66</v>
      </c>
      <c r="AB6" s="63" t="s">
        <v>67</v>
      </c>
      <c r="AC6" s="63" t="s">
        <v>193</v>
      </c>
      <c r="AD6" s="63" t="s">
        <v>200</v>
      </c>
      <c r="AE6" s="13">
        <v>2025</v>
      </c>
      <c r="AF6" s="63" t="s">
        <v>323</v>
      </c>
      <c r="AG6" s="63" t="s">
        <v>326</v>
      </c>
    </row>
    <row r="7" spans="2:36" x14ac:dyDescent="0.45">
      <c r="B7" s="14" t="s">
        <v>69</v>
      </c>
      <c r="C7" s="47">
        <f>'DRE - US$'!H8</f>
        <v>178395</v>
      </c>
      <c r="D7" s="47">
        <f>'DRE - US$'!M8</f>
        <v>232094</v>
      </c>
      <c r="E7" s="47">
        <f>'DRE - US$'!R8</f>
        <v>280066</v>
      </c>
      <c r="F7" s="47">
        <f>'DRE - US$'!W8</f>
        <v>253584</v>
      </c>
      <c r="G7" s="47">
        <f>'DRE - US$'!X8</f>
        <v>56903</v>
      </c>
      <c r="H7" s="47">
        <f>'DRE - US$'!Y8</f>
        <v>61575.14361846153</v>
      </c>
      <c r="I7" s="47">
        <f>'DRE - US$'!Z8</f>
        <v>70499.69901722591</v>
      </c>
      <c r="J7" s="47">
        <f>'DRE - US$'!AA8</f>
        <v>71309.896433543239</v>
      </c>
      <c r="K7" s="47">
        <f>'DRE - US$'!AB8</f>
        <v>260287.73906923068</v>
      </c>
      <c r="L7" s="47">
        <f>'DRE - US$'!AC8</f>
        <v>83484.86</v>
      </c>
      <c r="M7" s="47">
        <f>'DRE - US$'!AD8</f>
        <v>89183.64</v>
      </c>
      <c r="N7" s="47">
        <f>'DRE - US$'!AE8</f>
        <v>87739.320480769267</v>
      </c>
      <c r="O7" s="47">
        <f>'DRE - US$'!AF8</f>
        <v>93765</v>
      </c>
      <c r="P7" s="47">
        <f>'DRE - US$'!AG8</f>
        <v>354172.82048076927</v>
      </c>
      <c r="Q7" s="47">
        <f>'DRE - US$'!AH8</f>
        <v>92488.02</v>
      </c>
      <c r="R7" s="47">
        <f>'DRE - US$'!AI8</f>
        <v>93633.91</v>
      </c>
      <c r="S7" s="47">
        <f>'DRE - US$'!AJ8</f>
        <v>98114</v>
      </c>
      <c r="T7" s="47">
        <f>'DRE - US$'!AK8</f>
        <v>101754</v>
      </c>
      <c r="U7" s="47">
        <f>'DRE - US$'!AL8</f>
        <v>385989.93</v>
      </c>
      <c r="V7" s="47">
        <f>'DRE - US$'!AM8</f>
        <v>100195</v>
      </c>
      <c r="W7" s="47">
        <f>'DRE - US$'!AN8</f>
        <v>96535</v>
      </c>
      <c r="X7" s="47">
        <f>'DRE - US$'!AO8</f>
        <v>77006</v>
      </c>
      <c r="Y7" s="47">
        <f>'DRE - US$'!AP8</f>
        <v>90782</v>
      </c>
      <c r="Z7" s="47">
        <f>'DRE - US$'!AQ8</f>
        <v>364517.6</v>
      </c>
      <c r="AA7" s="47">
        <f>'DRE - US$'!AR8</f>
        <v>96690</v>
      </c>
      <c r="AB7" s="47">
        <f>'DRE - US$'!AS8</f>
        <v>89365</v>
      </c>
      <c r="AC7" s="47">
        <f>'DRE - US$'!AT8</f>
        <v>106150</v>
      </c>
      <c r="AD7" s="47">
        <f>'DRE - US$'!AU8</f>
        <v>98907</v>
      </c>
      <c r="AE7" s="47">
        <f>'DRE - US$'!AV8</f>
        <v>391112</v>
      </c>
      <c r="AF7" s="47">
        <f>'DRE - US$'!AW8</f>
        <v>102971</v>
      </c>
      <c r="AG7" s="47">
        <f>'DRE - US$'!AX8</f>
        <v>117308</v>
      </c>
      <c r="AH7"/>
      <c r="AI7"/>
      <c r="AJ7"/>
    </row>
    <row r="8" spans="2:36" hidden="1" outlineLevel="1" x14ac:dyDescent="0.45">
      <c r="B8" s="45" t="s">
        <v>70</v>
      </c>
      <c r="C8" s="48">
        <v>0.81854671531572631</v>
      </c>
      <c r="D8" s="48">
        <v>0.49602961901757509</v>
      </c>
      <c r="E8" s="48">
        <v>0.38122091846495387</v>
      </c>
      <c r="F8" s="48">
        <v>0.3571996295858984</v>
      </c>
      <c r="G8" s="48">
        <v>0.30100341498848526</v>
      </c>
      <c r="H8" s="48">
        <v>0.35621959983082196</v>
      </c>
      <c r="I8" s="48">
        <v>0.45746761590250351</v>
      </c>
      <c r="J8" s="48">
        <v>0.39330086116557067</v>
      </c>
      <c r="K8" s="48">
        <v>0.37699787297184534</v>
      </c>
      <c r="L8" s="48">
        <v>0.39500320843419384</v>
      </c>
      <c r="M8" s="48">
        <v>0.38082200907155372</v>
      </c>
      <c r="N8" s="48">
        <v>0.32800000000000001</v>
      </c>
      <c r="O8" s="48">
        <v>0.3476498534129982</v>
      </c>
      <c r="P8" s="48">
        <v>0.36286876772968646</v>
      </c>
      <c r="Q8" s="48">
        <v>0.35898487765909332</v>
      </c>
      <c r="R8" s="48">
        <v>0.37429901841483809</v>
      </c>
      <c r="S8" s="48">
        <v>0.38320112304832338</v>
      </c>
      <c r="T8" s="48">
        <v>0.42899213664849634</v>
      </c>
      <c r="U8" s="48">
        <v>0.38636928894268779</v>
      </c>
      <c r="V8" s="48">
        <v>0.46725164154311205</v>
      </c>
      <c r="W8" s="48">
        <v>0.43643452643781544</v>
      </c>
      <c r="X8" s="48">
        <v>0.46745748091392719</v>
      </c>
      <c r="Y8" s="48">
        <v>0.45476655052008375</v>
      </c>
      <c r="Z8" s="48">
        <v>0.46</v>
      </c>
      <c r="AA8" s="48">
        <v>0.46882105032778898</v>
      </c>
      <c r="AB8" s="48">
        <v>0.47652623978955816</v>
      </c>
      <c r="AC8" s="48">
        <v>0.46745748091392719</v>
      </c>
      <c r="AD8" s="48">
        <v>0.44549150372893387</v>
      </c>
      <c r="AE8" s="48">
        <v>0.46457406869005202</v>
      </c>
      <c r="AF8" s="48">
        <v>0.51900000000000002</v>
      </c>
      <c r="AG8" s="48">
        <v>0.42945295727143395</v>
      </c>
      <c r="AH8" s="75"/>
      <c r="AI8"/>
      <c r="AJ8"/>
    </row>
    <row r="9" spans="2:36" hidden="1" outlineLevel="1" x14ac:dyDescent="0.45">
      <c r="B9" s="45" t="s">
        <v>71</v>
      </c>
      <c r="C9" s="48">
        <v>7.166357957423751E-2</v>
      </c>
      <c r="D9" s="48">
        <v>0.11152854793025206</v>
      </c>
      <c r="E9" s="48">
        <v>0.11066855991630604</v>
      </c>
      <c r="F9" s="48">
        <v>0.10263021385801832</v>
      </c>
      <c r="G9" s="48">
        <v>0.11399475785588571</v>
      </c>
      <c r="H9" s="48">
        <v>9.8285687246793457E-2</v>
      </c>
      <c r="I9" s="48">
        <v>5.4990565893384857E-2</v>
      </c>
      <c r="J9" s="48">
        <v>1.1608261186752957E-2</v>
      </c>
      <c r="K9" s="48">
        <v>6.9719818045704249E-2</v>
      </c>
      <c r="L9" s="48">
        <v>2.6174535747501025E-2</v>
      </c>
      <c r="M9" s="48">
        <v>4.4804775641162656E-2</v>
      </c>
      <c r="N9" s="48">
        <v>0.10299999999999999</v>
      </c>
      <c r="O9" s="48">
        <v>0.10549760506815578</v>
      </c>
      <c r="P9" s="48">
        <v>6.9869229114204873E-2</v>
      </c>
      <c r="Q9" s="48">
        <v>0.10753242756751052</v>
      </c>
      <c r="R9" s="48">
        <v>8.8909352790983318E-2</v>
      </c>
      <c r="S9" s="48">
        <v>8.4569447582522647E-2</v>
      </c>
      <c r="T9" s="48">
        <v>9.751646047208902E-2</v>
      </c>
      <c r="U9" s="48">
        <v>9.4631922103276381E-2</v>
      </c>
      <c r="V9" s="48">
        <v>7.1086754008281489E-2</v>
      </c>
      <c r="W9" s="48">
        <v>8.8274263739309716E-2</v>
      </c>
      <c r="X9" s="48">
        <v>9.7351463201607549E-2</v>
      </c>
      <c r="Y9" s="48">
        <v>0.10259135121816347</v>
      </c>
      <c r="Z9" s="48">
        <v>0.09</v>
      </c>
      <c r="AA9" s="48">
        <v>0.10055991891261777</v>
      </c>
      <c r="AB9" s="48">
        <v>0.13245425193942972</v>
      </c>
      <c r="AC9" s="48">
        <v>9.7351463201607549E-2</v>
      </c>
      <c r="AD9" s="48">
        <v>9.1012387314475029E-2</v>
      </c>
      <c r="AE9" s="48">
        <v>0.10534450534203252</v>
      </c>
      <c r="AF9" s="48">
        <v>9.9000000000000005E-2</v>
      </c>
      <c r="AG9" s="48">
        <v>0.15</v>
      </c>
      <c r="AH9" s="75"/>
      <c r="AI9"/>
      <c r="AJ9"/>
    </row>
    <row r="10" spans="2:36" hidden="1" outlineLevel="1" x14ac:dyDescent="0.45">
      <c r="B10" s="45" t="s">
        <v>72</v>
      </c>
      <c r="C10" s="48">
        <v>3.4411084095320926E-2</v>
      </c>
      <c r="D10" s="48">
        <v>0.34373121508350052</v>
      </c>
      <c r="E10" s="48">
        <v>0.46757191090990408</v>
      </c>
      <c r="F10" s="48">
        <v>0.50219847626265735</v>
      </c>
      <c r="G10" s="48">
        <v>0.54529754655800367</v>
      </c>
      <c r="H10" s="48">
        <v>0.5051064740104434</v>
      </c>
      <c r="I10" s="48">
        <v>0.48754181820411169</v>
      </c>
      <c r="J10" s="48">
        <v>0.58275958879268608</v>
      </c>
      <c r="K10" s="48">
        <v>0.53017635689131115</v>
      </c>
      <c r="L10" s="48">
        <v>0.56882591493660972</v>
      </c>
      <c r="M10" s="48">
        <v>0.56505672057356415</v>
      </c>
      <c r="N10" s="48">
        <v>0.55700000000000005</v>
      </c>
      <c r="O10" s="48">
        <v>0.53573791903123968</v>
      </c>
      <c r="P10" s="48">
        <v>0.55665513863535343</v>
      </c>
      <c r="Q10" s="48">
        <v>0.52158369790386827</v>
      </c>
      <c r="R10" s="48">
        <v>0.52276027993265273</v>
      </c>
      <c r="S10" s="48">
        <v>0.50047832194455377</v>
      </c>
      <c r="T10" s="48">
        <v>0.42691755784563573</v>
      </c>
      <c r="U10" s="48">
        <v>0.49293496440667767</v>
      </c>
      <c r="V10" s="48">
        <v>0.4098077254591862</v>
      </c>
      <c r="W10" s="48">
        <v>0.43069139205989909</v>
      </c>
      <c r="X10" s="48">
        <v>0.42350998350755914</v>
      </c>
      <c r="Y10" s="48">
        <v>0.43033348135465221</v>
      </c>
      <c r="Z10" s="48">
        <v>0.42</v>
      </c>
      <c r="AA10" s="48">
        <v>0.41005028290014128</v>
      </c>
      <c r="AB10" s="48">
        <v>0.37679812815067182</v>
      </c>
      <c r="AC10" s="48">
        <v>0.42350998350755914</v>
      </c>
      <c r="AD10" s="48">
        <v>0.42483976680656904</v>
      </c>
      <c r="AE10" s="48">
        <v>0.40879954034123533</v>
      </c>
      <c r="AF10" s="48">
        <v>0.38200000000000001</v>
      </c>
      <c r="AG10" s="48">
        <v>0.42</v>
      </c>
      <c r="AH10" s="75"/>
      <c r="AI10"/>
      <c r="AJ10"/>
    </row>
    <row r="11" spans="2:36" hidden="1" outlineLevel="1" x14ac:dyDescent="0.45">
      <c r="B11" s="45" t="s">
        <v>73</v>
      </c>
      <c r="C11" s="48">
        <v>7.5378621014715236E-2</v>
      </c>
      <c r="D11" s="48">
        <v>4.8710617968672348E-2</v>
      </c>
      <c r="E11" s="48">
        <v>4.0538610708835951E-2</v>
      </c>
      <c r="F11" s="48">
        <v>3.7971680293425902E-2</v>
      </c>
      <c r="G11" s="48">
        <v>3.9704280597625388E-2</v>
      </c>
      <c r="H11" s="48">
        <v>4.0388238911941154E-2</v>
      </c>
      <c r="I11" s="48">
        <v>0</v>
      </c>
      <c r="J11" s="48">
        <v>1.2331288854990224E-2</v>
      </c>
      <c r="K11" s="48">
        <v>2.3105952091139192E-2</v>
      </c>
      <c r="L11" s="48">
        <v>9.9963408816953116E-3</v>
      </c>
      <c r="M11" s="48">
        <v>9.3164947137195069E-3</v>
      </c>
      <c r="N11" s="48">
        <v>1.2E-2</v>
      </c>
      <c r="O11" s="48">
        <v>1.1114622487606387E-2</v>
      </c>
      <c r="P11" s="48">
        <v>1.0606864520755301E-2</v>
      </c>
      <c r="Q11" s="48">
        <v>1.18989968695277E-2</v>
      </c>
      <c r="R11" s="48">
        <v>1.4031348861525985E-2</v>
      </c>
      <c r="S11" s="48">
        <v>3.1751107424600154E-2</v>
      </c>
      <c r="T11" s="48">
        <v>4.6573845033778913E-2</v>
      </c>
      <c r="U11" s="48">
        <v>2.6063824547358186E-2</v>
      </c>
      <c r="V11" s="48">
        <v>5.1853878989420114E-2</v>
      </c>
      <c r="W11" s="48">
        <v>4.4599817762975801E-2</v>
      </c>
      <c r="X11" s="48">
        <v>1.1681072376906115E-2</v>
      </c>
      <c r="Y11" s="48">
        <v>1.2308616907100728E-2</v>
      </c>
      <c r="Z11" s="48">
        <v>0.03</v>
      </c>
      <c r="AA11" s="48">
        <v>2.056874785945205E-2</v>
      </c>
      <c r="AB11" s="48">
        <v>1.4221380120340311E-2</v>
      </c>
      <c r="AC11" s="48">
        <v>1.1681072376906115E-2</v>
      </c>
      <c r="AD11" s="48">
        <v>3.8656342150022054E-2</v>
      </c>
      <c r="AE11" s="48">
        <v>2.1281885626680132E-2</v>
      </c>
      <c r="AF11" s="48">
        <v>0</v>
      </c>
      <c r="AG11" s="48">
        <v>0</v>
      </c>
      <c r="AH11" s="75"/>
      <c r="AI11"/>
      <c r="AJ11"/>
    </row>
    <row r="12" spans="2:36" collapsed="1" x14ac:dyDescent="0.45">
      <c r="B12" s="15" t="s">
        <v>74</v>
      </c>
      <c r="C12" s="49">
        <f>'DRE - US$'!H34</f>
        <v>84568.510000000009</v>
      </c>
      <c r="D12" s="49">
        <f>'DRE - US$'!M34</f>
        <v>138769</v>
      </c>
      <c r="E12" s="49">
        <f>'DRE - US$'!R34</f>
        <v>160771</v>
      </c>
      <c r="F12" s="49">
        <f>'DRE - US$'!W34</f>
        <v>159976</v>
      </c>
      <c r="G12" s="49">
        <f>'DRE - US$'!X34</f>
        <v>36118</v>
      </c>
      <c r="H12" s="49">
        <f>'DRE - US$'!Y34</f>
        <v>47260.614787461564</v>
      </c>
      <c r="I12" s="49">
        <f>'DRE - US$'!Z34</f>
        <v>34580.012054655788</v>
      </c>
      <c r="J12" s="49">
        <f>'DRE - US$'!AA34</f>
        <v>33069.069019511975</v>
      </c>
      <c r="K12" s="49">
        <f>'DRE - US$'!AB34</f>
        <v>151027.69586162933</v>
      </c>
      <c r="L12" s="49">
        <f>'DRE - US$'!AC34</f>
        <v>39741.390768461475</v>
      </c>
      <c r="M12" s="49">
        <f>'DRE - US$'!AD34</f>
        <v>42031.56157000002</v>
      </c>
      <c r="N12" s="49">
        <f>'DRE - US$'!AE34</f>
        <v>43236.78982846174</v>
      </c>
      <c r="O12" s="49">
        <f>'DRE - US$'!AF34</f>
        <v>49188.376798883473</v>
      </c>
      <c r="P12" s="49">
        <f>'DRE - US$'!AG34</f>
        <v>174198.11896580673</v>
      </c>
      <c r="Q12" s="49">
        <f>'DRE - US$'!AH34</f>
        <v>45829.666030000008</v>
      </c>
      <c r="R12" s="49">
        <f>'DRE - US$'!AI34</f>
        <v>48868.528170000005</v>
      </c>
      <c r="S12" s="49">
        <f>'DRE - US$'!AJ34</f>
        <v>44342.805530000005</v>
      </c>
      <c r="T12" s="49">
        <f>'DRE - US$'!AK34</f>
        <v>56794.700409999976</v>
      </c>
      <c r="U12" s="49">
        <f>'DRE - US$'!AL34</f>
        <v>195835.70013999997</v>
      </c>
      <c r="V12" s="49">
        <f>'DRE - US$'!AM34</f>
        <v>43319.05442</v>
      </c>
      <c r="W12" s="49">
        <f>'DRE - US$'!AN34</f>
        <v>40716.942010000006</v>
      </c>
      <c r="X12" s="49">
        <f>'DRE - US$'!AO34</f>
        <v>32381.877329999992</v>
      </c>
      <c r="Y12" s="49">
        <f>'DRE - US$'!AP34</f>
        <v>36062.576270000012</v>
      </c>
      <c r="Z12" s="49">
        <f>'DRE - US$'!AQ34</f>
        <v>152480.45003000001</v>
      </c>
      <c r="AA12" s="49">
        <f>'DRE - US$'!AR34</f>
        <v>52773</v>
      </c>
      <c r="AB12" s="49">
        <f>'DRE - US$'!AS34</f>
        <v>45280</v>
      </c>
      <c r="AC12" s="49">
        <f>'DRE - US$'!AT34</f>
        <v>48201</v>
      </c>
      <c r="AD12" s="49">
        <f>'DRE - US$'!AU34</f>
        <v>72845.555099999998</v>
      </c>
      <c r="AE12" s="49">
        <f>'DRE - US$'!AV34</f>
        <v>219100.5551</v>
      </c>
      <c r="AF12" s="49">
        <f>'DRE - US$'!AW34</f>
        <v>53048</v>
      </c>
      <c r="AG12" s="49">
        <f>'DRE - US$'!AX34</f>
        <v>47573.749319999988</v>
      </c>
      <c r="AH12" s="75"/>
      <c r="AI12" s="75"/>
      <c r="AJ12" s="76"/>
    </row>
    <row r="13" spans="2:36" x14ac:dyDescent="0.45">
      <c r="B13" s="14" t="s">
        <v>75</v>
      </c>
      <c r="C13" s="47">
        <f>'DRE - US$'!H38</f>
        <v>83704.31</v>
      </c>
      <c r="D13" s="47">
        <f>'DRE - US$'!M38</f>
        <v>143047</v>
      </c>
      <c r="E13" s="47">
        <f>'DRE - US$'!R38</f>
        <v>190591.22975</v>
      </c>
      <c r="F13" s="47">
        <f>'DRE - US$'!W38</f>
        <v>172079.04685000001</v>
      </c>
      <c r="G13" s="47">
        <f>'DRE - US$'!X38</f>
        <v>35955.096160000001</v>
      </c>
      <c r="H13" s="47">
        <f>'DRE - US$'!Y38</f>
        <v>47380.614787461564</v>
      </c>
      <c r="I13" s="47">
        <f>'DRE - US$'!Z38</f>
        <v>34355.758194655791</v>
      </c>
      <c r="J13" s="47">
        <f>'DRE - US$'!AA38</f>
        <v>37676.440639019027</v>
      </c>
      <c r="K13" s="47">
        <f>'DRE - US$'!AB38</f>
        <v>155367.90978113638</v>
      </c>
      <c r="L13" s="47">
        <f>'DRE - US$'!AC38</f>
        <v>40039.969358461472</v>
      </c>
      <c r="M13" s="47">
        <f>'DRE - US$'!AD38</f>
        <v>42141.968590000026</v>
      </c>
      <c r="N13" s="47">
        <f>'DRE - US$'!AE38</f>
        <v>42564.692878461734</v>
      </c>
      <c r="O13" s="47">
        <f>'DRE - US$'!AF38</f>
        <v>48552.273860769325</v>
      </c>
      <c r="P13" s="47">
        <f>'DRE - US$'!AG38</f>
        <v>173298.90468769256</v>
      </c>
      <c r="Q13" s="47">
        <f>'DRE - US$'!AH38</f>
        <v>45853.038061862855</v>
      </c>
      <c r="R13" s="47">
        <f>'DRE - US$'!AI38</f>
        <v>48561.118208137159</v>
      </c>
      <c r="S13" s="47">
        <f>'DRE - US$'!AJ38</f>
        <v>45572.166840000005</v>
      </c>
      <c r="T13" s="47">
        <f>'DRE - US$'!AK38</f>
        <v>48244.355529999972</v>
      </c>
      <c r="U13" s="47">
        <f>'DRE - US$'!AL38</f>
        <v>188230.67863999997</v>
      </c>
      <c r="V13" s="47">
        <f>'DRE - US$'!AM38</f>
        <v>42905.824000000001</v>
      </c>
      <c r="W13" s="47">
        <f>'DRE - US$'!AN38</f>
        <v>41735.029410000003</v>
      </c>
      <c r="X13" s="47">
        <f>'DRE - US$'!AO38</f>
        <v>40273.548919999994</v>
      </c>
      <c r="Y13" s="47">
        <f>'DRE - US$'!AP38</f>
        <v>48267.850350000008</v>
      </c>
      <c r="Z13" s="47">
        <f>'DRE - US$'!AQ38</f>
        <v>173183.25268000001</v>
      </c>
      <c r="AA13" s="47">
        <f>'DRE - US$'!AR38</f>
        <v>52910.07574</v>
      </c>
      <c r="AB13" s="47">
        <f>'DRE - US$'!AS38</f>
        <v>45804.197950000002</v>
      </c>
      <c r="AC13" s="47">
        <f>'DRE - US$'!AT38</f>
        <v>51975.010750000001</v>
      </c>
      <c r="AD13" s="47">
        <f>'DRE - US$'!AU38</f>
        <v>54130.17269052047</v>
      </c>
      <c r="AE13" s="47">
        <f>'DRE - US$'!AV38</f>
        <v>204820.45713052049</v>
      </c>
      <c r="AF13" s="47">
        <f>'DRE - US$'!AW38</f>
        <v>52854</v>
      </c>
      <c r="AG13" s="47">
        <f>'DRE - US$'!AX38</f>
        <v>55690.836589999984</v>
      </c>
      <c r="AH13" s="75"/>
      <c r="AI13" s="75"/>
      <c r="AJ13" s="76"/>
    </row>
    <row r="14" spans="2:36" x14ac:dyDescent="0.45">
      <c r="B14" s="15" t="s">
        <v>76</v>
      </c>
      <c r="C14" s="50">
        <f t="shared" ref="C14:AD14" si="0">C13/C7</f>
        <v>0.46920771322066201</v>
      </c>
      <c r="D14" s="50">
        <f t="shared" si="0"/>
        <v>0.61633217575637456</v>
      </c>
      <c r="E14" s="50">
        <f t="shared" si="0"/>
        <v>0.68052255450500954</v>
      </c>
      <c r="F14" s="50">
        <f t="shared" si="0"/>
        <v>0.67858795054104371</v>
      </c>
      <c r="G14" s="50">
        <f t="shared" si="0"/>
        <v>0.63186644219109711</v>
      </c>
      <c r="H14" s="50">
        <f t="shared" si="0"/>
        <v>0.76947631792864957</v>
      </c>
      <c r="I14" s="50">
        <f t="shared" si="0"/>
        <v>0.48731779955913429</v>
      </c>
      <c r="J14" s="50">
        <f t="shared" si="0"/>
        <v>0.52834799268193189</v>
      </c>
      <c r="K14" s="50">
        <f t="shared" si="0"/>
        <v>0.59690829209520313</v>
      </c>
      <c r="L14" s="50">
        <f t="shared" si="0"/>
        <v>0.47960755229704488</v>
      </c>
      <c r="M14" s="50">
        <f t="shared" si="0"/>
        <v>0.47253025992211156</v>
      </c>
      <c r="N14" s="50">
        <f t="shared" si="0"/>
        <v>0.48512676694129492</v>
      </c>
      <c r="O14" s="50">
        <f t="shared" si="0"/>
        <v>0.51780807189003708</v>
      </c>
      <c r="P14" s="50">
        <f t="shared" si="0"/>
        <v>0.48930605248717063</v>
      </c>
      <c r="Q14" s="50">
        <f t="shared" si="0"/>
        <v>0.49577272885572482</v>
      </c>
      <c r="R14" s="50">
        <f t="shared" si="0"/>
        <v>0.51862747383012364</v>
      </c>
      <c r="S14" s="50">
        <f t="shared" si="0"/>
        <v>0.4644817950547323</v>
      </c>
      <c r="T14" s="50">
        <f t="shared" si="0"/>
        <v>0.47412736138137046</v>
      </c>
      <c r="U14" s="50">
        <f t="shared" si="0"/>
        <v>0.48765696721673535</v>
      </c>
      <c r="V14" s="50">
        <f t="shared" si="0"/>
        <v>0.42822320475073605</v>
      </c>
      <c r="W14" s="50">
        <f t="shared" si="0"/>
        <v>0.43233054757341899</v>
      </c>
      <c r="X14" s="50">
        <f t="shared" si="0"/>
        <v>0.52299235020647739</v>
      </c>
      <c r="Y14" s="50">
        <f t="shared" si="0"/>
        <v>0.53168965598907281</v>
      </c>
      <c r="Z14" s="50">
        <f t="shared" si="0"/>
        <v>0.4751025812745393</v>
      </c>
      <c r="AA14" s="50">
        <f t="shared" si="0"/>
        <v>0.54721352508015308</v>
      </c>
      <c r="AB14" s="50">
        <f t="shared" si="0"/>
        <v>0.51255187097857102</v>
      </c>
      <c r="AC14" s="50">
        <f t="shared" si="0"/>
        <v>0.48963740697126706</v>
      </c>
      <c r="AD14" s="50">
        <f t="shared" si="0"/>
        <v>0.54728353595317292</v>
      </c>
      <c r="AE14" s="50">
        <f>AE13/AE7</f>
        <v>0.52368747860081122</v>
      </c>
      <c r="AF14" s="50">
        <f>AF13/AF7</f>
        <v>0.51329014965378605</v>
      </c>
      <c r="AG14" s="50">
        <f>AG13/AG7</f>
        <v>0.47474031259590127</v>
      </c>
      <c r="AH14" s="75"/>
      <c r="AI14" s="75"/>
      <c r="AJ14" s="76"/>
    </row>
    <row r="15" spans="2:36" x14ac:dyDescent="0.45">
      <c r="B15" s="14" t="s">
        <v>77</v>
      </c>
      <c r="C15" s="47">
        <f>'DRE - US$'!H25</f>
        <v>-13179</v>
      </c>
      <c r="D15" s="47">
        <f>'DRE - US$'!M25</f>
        <v>6863.9999999999982</v>
      </c>
      <c r="E15" s="47">
        <f>'DRE - US$'!R25</f>
        <v>67924</v>
      </c>
      <c r="F15" s="47">
        <f>'DRE - US$'!W25</f>
        <v>26890</v>
      </c>
      <c r="G15" s="47">
        <f>'DRE - US$'!X25</f>
        <v>-3639</v>
      </c>
      <c r="H15" s="47">
        <f>'DRE - US$'!Y25</f>
        <v>24920.406727461559</v>
      </c>
      <c r="I15" s="47">
        <f>'DRE - US$'!Z25</f>
        <v>-6374.5735315103775</v>
      </c>
      <c r="J15" s="47">
        <f>'DRE - US$'!AA25</f>
        <v>16053.235370771734</v>
      </c>
      <c r="K15" s="47">
        <f>'DRE - US$'!AB25</f>
        <v>30960.068566722915</v>
      </c>
      <c r="L15" s="47">
        <f>'DRE - US$'!AC25</f>
        <v>7289.8261984614765</v>
      </c>
      <c r="M15" s="47">
        <f>'DRE - US$'!AD25</f>
        <v>4886.3300000000081</v>
      </c>
      <c r="N15" s="47">
        <f>'DRE - US$'!AE25</f>
        <v>1607.2745884617245</v>
      </c>
      <c r="O15" s="47">
        <f>'DRE - US$'!AF25</f>
        <v>2022.9395387386903</v>
      </c>
      <c r="P15" s="47">
        <f>'DRE - US$'!AG25</f>
        <v>15806.370325661901</v>
      </c>
      <c r="Q15" s="47">
        <f>'DRE - US$'!AH25</f>
        <v>2201.7200000000057</v>
      </c>
      <c r="R15" s="47">
        <f>'DRE - US$'!AI25</f>
        <v>5864.8000000000029</v>
      </c>
      <c r="S15" s="47">
        <f>'DRE - US$'!AJ25</f>
        <v>-528</v>
      </c>
      <c r="T15" s="47">
        <f>'DRE - US$'!AK25</f>
        <v>10861.299999999985</v>
      </c>
      <c r="U15" s="47">
        <f>'DRE - US$'!AL25</f>
        <v>18399.819999999992</v>
      </c>
      <c r="V15" s="47">
        <f>'DRE - US$'!AM25</f>
        <v>-5788</v>
      </c>
      <c r="W15" s="47">
        <f>'DRE - US$'!AN25</f>
        <v>-4916</v>
      </c>
      <c r="X15" s="47">
        <f>'DRE - US$'!AO25</f>
        <v>-11340</v>
      </c>
      <c r="Y15" s="47">
        <f>'DRE - US$'!AP25</f>
        <v>28714.200000000008</v>
      </c>
      <c r="Z15" s="47">
        <f>'DRE - US$'!AQ25</f>
        <v>6669.6000000000022</v>
      </c>
      <c r="AA15" s="47">
        <f>'DRE - US$'!AR25</f>
        <v>8141</v>
      </c>
      <c r="AB15" s="47">
        <f>'DRE - US$'!AS25</f>
        <v>7579</v>
      </c>
      <c r="AC15" s="47">
        <f>'DRE - US$'!AT25</f>
        <v>5528</v>
      </c>
      <c r="AD15" s="47">
        <f>'DRE - US$'!AU25</f>
        <v>13648</v>
      </c>
      <c r="AE15" s="47">
        <f>'DRE - US$'!AV25</f>
        <v>40926</v>
      </c>
      <c r="AF15" s="47">
        <f>'DRE - US$'!AW25</f>
        <v>6723</v>
      </c>
      <c r="AG15" s="47">
        <f>'DRE - US$'!AX25</f>
        <v>3849</v>
      </c>
      <c r="AH15" s="75"/>
      <c r="AI15" s="75"/>
      <c r="AJ15" s="76"/>
    </row>
    <row r="16" spans="2:36" x14ac:dyDescent="0.45">
      <c r="B16" s="15" t="s">
        <v>78</v>
      </c>
      <c r="C16" s="51">
        <v>944367</v>
      </c>
      <c r="D16" s="51">
        <v>1002108</v>
      </c>
      <c r="E16" s="51">
        <v>901264</v>
      </c>
      <c r="F16" s="51">
        <v>788331</v>
      </c>
      <c r="G16" s="51">
        <v>799007</v>
      </c>
      <c r="H16" s="51">
        <v>780618</v>
      </c>
      <c r="I16" s="51">
        <v>832496</v>
      </c>
      <c r="J16" s="51">
        <f>K16</f>
        <v>857163</v>
      </c>
      <c r="K16" s="51">
        <v>857163</v>
      </c>
      <c r="L16" s="51">
        <v>860689</v>
      </c>
      <c r="M16" s="51">
        <v>848101</v>
      </c>
      <c r="N16" s="51">
        <v>859451</v>
      </c>
      <c r="O16" s="51">
        <f t="shared" ref="O16:O17" si="1">P16</f>
        <v>849731</v>
      </c>
      <c r="P16" s="51">
        <v>849731</v>
      </c>
      <c r="Q16" s="51">
        <v>838351.53999999992</v>
      </c>
      <c r="R16" s="51">
        <v>816635.2</v>
      </c>
      <c r="S16" s="51">
        <v>830787</v>
      </c>
      <c r="T16" s="51">
        <f t="shared" ref="T16:T17" si="2">U16</f>
        <v>802873</v>
      </c>
      <c r="U16" s="51">
        <v>802873</v>
      </c>
      <c r="V16" s="51">
        <v>798412</v>
      </c>
      <c r="W16" s="51">
        <v>795555</v>
      </c>
      <c r="X16" s="51">
        <v>774013</v>
      </c>
      <c r="Y16" s="51">
        <f t="shared" ref="Y16:Y17" si="3">Z16</f>
        <v>779714</v>
      </c>
      <c r="Z16" s="51">
        <v>779714</v>
      </c>
      <c r="AA16" s="51">
        <v>766515</v>
      </c>
      <c r="AB16" s="51">
        <v>731680</v>
      </c>
      <c r="AC16" s="51">
        <v>729892</v>
      </c>
      <c r="AD16" s="51">
        <v>740298</v>
      </c>
      <c r="AE16" s="51">
        <v>740298</v>
      </c>
      <c r="AF16" s="51">
        <v>708067</v>
      </c>
      <c r="AG16" s="51">
        <v>698004</v>
      </c>
      <c r="AH16" s="75"/>
      <c r="AI16" s="77"/>
      <c r="AJ16" s="75"/>
    </row>
    <row r="17" spans="2:36" x14ac:dyDescent="0.45">
      <c r="B17" s="14" t="s">
        <v>79</v>
      </c>
      <c r="C17" s="52">
        <v>893876</v>
      </c>
      <c r="D17" s="52">
        <v>931958</v>
      </c>
      <c r="E17" s="53">
        <v>835588</v>
      </c>
      <c r="F17" s="53">
        <v>749260</v>
      </c>
      <c r="G17" s="53">
        <v>737781</v>
      </c>
      <c r="H17" s="53">
        <v>729095</v>
      </c>
      <c r="I17" s="53">
        <v>772989</v>
      </c>
      <c r="J17" s="53">
        <f>K17</f>
        <v>789369</v>
      </c>
      <c r="K17" s="53">
        <v>789369</v>
      </c>
      <c r="L17" s="53">
        <v>810655</v>
      </c>
      <c r="M17" s="53">
        <v>810646</v>
      </c>
      <c r="N17" s="53">
        <v>813703</v>
      </c>
      <c r="O17" s="53">
        <f t="shared" si="1"/>
        <v>808088</v>
      </c>
      <c r="P17" s="53">
        <v>808088</v>
      </c>
      <c r="Q17" s="53">
        <v>787980.98</v>
      </c>
      <c r="R17" s="53">
        <v>756360.3899999999</v>
      </c>
      <c r="S17" s="53">
        <v>739754</v>
      </c>
      <c r="T17" s="53">
        <f t="shared" si="2"/>
        <v>749397</v>
      </c>
      <c r="U17" s="53">
        <v>749397</v>
      </c>
      <c r="V17" s="53">
        <v>726073</v>
      </c>
      <c r="W17" s="53">
        <v>716437</v>
      </c>
      <c r="X17" s="53">
        <v>708290</v>
      </c>
      <c r="Y17" s="53">
        <f t="shared" si="3"/>
        <v>703640</v>
      </c>
      <c r="Z17" s="53">
        <v>703640</v>
      </c>
      <c r="AA17" s="53">
        <v>686350</v>
      </c>
      <c r="AB17" s="53">
        <v>650909</v>
      </c>
      <c r="AC17" s="53">
        <v>650590</v>
      </c>
      <c r="AD17" s="53">
        <v>646766</v>
      </c>
      <c r="AE17" s="53">
        <f>AD17</f>
        <v>646766</v>
      </c>
      <c r="AF17" s="53">
        <v>659259</v>
      </c>
      <c r="AG17" s="53">
        <v>640134</v>
      </c>
      <c r="AH17"/>
      <c r="AI17"/>
      <c r="AJ17"/>
    </row>
    <row r="18" spans="2:36" x14ac:dyDescent="0.45">
      <c r="B18" s="15" t="s">
        <v>80</v>
      </c>
      <c r="C18" s="54">
        <f>C17/C12</f>
        <v>10.56984449649166</v>
      </c>
      <c r="D18" s="54">
        <f>D17/D12</f>
        <v>6.7158947603571404</v>
      </c>
      <c r="E18" s="54">
        <f>E17/E12</f>
        <v>5.1973801245249458</v>
      </c>
      <c r="F18" s="54">
        <f t="shared" ref="F18" si="4">F17/F12</f>
        <v>4.6835775366304944</v>
      </c>
      <c r="G18" s="54">
        <v>4.9790655204667944</v>
      </c>
      <c r="H18" s="54">
        <v>4.5763787438062185</v>
      </c>
      <c r="I18" s="54">
        <v>5.2705103436336564</v>
      </c>
      <c r="J18" s="54">
        <f>K17/K12</f>
        <v>5.2266506185939248</v>
      </c>
      <c r="K18" s="54">
        <f t="shared" ref="K18" si="5">K17/K12</f>
        <v>5.2266506185939248</v>
      </c>
      <c r="L18" s="54">
        <f>L17/(J12+L12+I12+H12)</f>
        <v>5.2418319047379329</v>
      </c>
      <c r="M18" s="54">
        <f>M17/(M12+J12+L12+I12)</f>
        <v>5.4252106030534284</v>
      </c>
      <c r="N18" s="54">
        <f>N17/(N12+M12+L12+J12)</f>
        <v>5.1474514129558688</v>
      </c>
      <c r="O18" s="54">
        <f>P17/P12</f>
        <v>4.6389019858395786</v>
      </c>
      <c r="P18" s="54">
        <f t="shared" ref="P18" si="6">P17/P12</f>
        <v>4.6389019858395786</v>
      </c>
      <c r="Q18" s="54">
        <f>Q17/(Q12+O12+N12+M12)</f>
        <v>4.370717953382206</v>
      </c>
      <c r="R18" s="54">
        <f>R17/(R12+O12+Q12+N12)</f>
        <v>4.042041499553215</v>
      </c>
      <c r="S18" s="54">
        <f>S17/(S12+R12+Q12+O12)</f>
        <v>3.9300666752539861</v>
      </c>
      <c r="T18" s="54">
        <f>U17/U12</f>
        <v>3.8266618367553384</v>
      </c>
      <c r="U18" s="54">
        <f t="shared" ref="U18" si="7">U17/U12</f>
        <v>3.8266618367553384</v>
      </c>
      <c r="V18" s="54">
        <f>V17/(V12+T12+S12+R12)</f>
        <v>3.7557101642673181</v>
      </c>
      <c r="W18" s="54">
        <f>W17/(W12+T12+V12+S12)</f>
        <v>3.8690038846296084</v>
      </c>
      <c r="X18" s="54">
        <f>X17/(X12+W12+V12+T12)</f>
        <v>4.0891373123110952</v>
      </c>
      <c r="Y18" s="54">
        <f>Z17/Z12</f>
        <v>4.614624365691216</v>
      </c>
      <c r="Z18" s="54">
        <f t="shared" ref="Z18" si="8">Z17/Z12</f>
        <v>4.614624365691216</v>
      </c>
      <c r="AA18" s="54">
        <v>4.2384762272771148</v>
      </c>
      <c r="AB18" s="54">
        <v>3.909460721849471</v>
      </c>
      <c r="AC18" s="54">
        <v>3.568482810467656</v>
      </c>
      <c r="AD18" s="54">
        <f>AE18</f>
        <v>2.9519140182224031</v>
      </c>
      <c r="AE18" s="54">
        <f>AE17/AE12</f>
        <v>2.9519140182224031</v>
      </c>
      <c r="AF18" s="54">
        <f>AF17/(AF12+SUM(AB12:AD12))</f>
        <v>3.0051753253675315</v>
      </c>
      <c r="AG18" s="54">
        <f>AG17/(SUM(AF12:AG12)+SUM(AC12:AD12))</f>
        <v>2.8878012202733481</v>
      </c>
      <c r="AH18"/>
      <c r="AI18"/>
      <c r="AJ18"/>
    </row>
    <row r="19" spans="2:36" x14ac:dyDescent="0.45">
      <c r="B19" s="14" t="s">
        <v>81</v>
      </c>
      <c r="C19" s="55">
        <f>C17/C13</f>
        <v>10.678972205851766</v>
      </c>
      <c r="D19" s="55">
        <f>D17/D13</f>
        <v>6.5150475018700149</v>
      </c>
      <c r="E19" s="55">
        <f>E17/E13</f>
        <v>4.3841891418406149</v>
      </c>
      <c r="F19" s="55">
        <f t="shared" ref="F19" si="9">F17/F13</f>
        <v>4.3541617280872327</v>
      </c>
      <c r="G19" s="55">
        <v>4.6264174244380429</v>
      </c>
      <c r="H19" s="55">
        <v>4.2663565545461619</v>
      </c>
      <c r="I19" s="55">
        <v>4.961785710178872</v>
      </c>
      <c r="J19" s="55">
        <f>K17/K13</f>
        <v>5.0806437514153862</v>
      </c>
      <c r="K19" s="55">
        <f t="shared" ref="K19" si="10">K17/K13</f>
        <v>5.0806437514153862</v>
      </c>
      <c r="L19" s="55">
        <f>L17/(L13+J13+I13+H13)</f>
        <v>5.0839815075772252</v>
      </c>
      <c r="M19" s="55">
        <f>M17/(M13+L13+J13+I13)</f>
        <v>5.2566257342880807</v>
      </c>
      <c r="N19" s="55">
        <f>N17/(N13+M13+L13+J13)</f>
        <v>5.0097747361625382</v>
      </c>
      <c r="O19" s="55">
        <f>P17/P13</f>
        <v>4.6629723451298259</v>
      </c>
      <c r="P19" s="55">
        <f t="shared" ref="P19" si="11">P17/P13</f>
        <v>4.6629723451298259</v>
      </c>
      <c r="Q19" s="55">
        <f>Q17/(O13+Q13+N13+M13)</f>
        <v>4.3993763514593773</v>
      </c>
      <c r="R19" s="55">
        <f>R17/(R13+Q13+O13+N13)</f>
        <v>4.0767305114752492</v>
      </c>
      <c r="S19" s="55">
        <f>S17/(S13+R13+Q13+O13)</f>
        <v>3.9236210085656369</v>
      </c>
      <c r="T19" s="55">
        <f>U17/U13</f>
        <v>3.9812691821254975</v>
      </c>
      <c r="U19" s="55">
        <f t="shared" ref="U19" si="12">U17/U13</f>
        <v>3.9812691821254975</v>
      </c>
      <c r="V19" s="55">
        <f>V17/(T13+V13+S13+R13)</f>
        <v>3.9187145040339142</v>
      </c>
      <c r="W19" s="55">
        <f>W17/(W13+V13+T13+S13)</f>
        <v>4.0146113147108835</v>
      </c>
      <c r="X19" s="55">
        <f>X17/(X13+W13+V13+T13)</f>
        <v>4.0904081823724869</v>
      </c>
      <c r="Y19" s="55">
        <f>Z17/Z13</f>
        <v>4.0629794689221681</v>
      </c>
      <c r="Z19" s="55">
        <f t="shared" ref="Z19" si="13">Z17/Z13</f>
        <v>4.0629794689221681</v>
      </c>
      <c r="AA19" s="55">
        <v>3.746707517923181</v>
      </c>
      <c r="AB19" s="56">
        <v>3.4760256588508383</v>
      </c>
      <c r="AC19" s="55">
        <v>3.269984414996133</v>
      </c>
      <c r="AD19" s="55">
        <f>AE19</f>
        <v>3.1577216898205274</v>
      </c>
      <c r="AE19" s="55">
        <f>AE17/AE13</f>
        <v>3.1577216898205274</v>
      </c>
      <c r="AF19" s="55">
        <f>AF17/(AF13+SUM(AB13:AD13))</f>
        <v>3.2196137586860556</v>
      </c>
      <c r="AG19" s="55">
        <f>AG17/(SUM(AF13:AG13)+SUM(AC13:AD13))</f>
        <v>2.9822219439298503</v>
      </c>
      <c r="AH19"/>
      <c r="AI19"/>
      <c r="AJ19"/>
    </row>
    <row r="20" spans="2:36" x14ac:dyDescent="0.45">
      <c r="E20" s="33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/>
      <c r="AI20"/>
      <c r="AJ20"/>
    </row>
    <row r="21" spans="2:36" x14ac:dyDescent="0.45">
      <c r="B21" s="37" t="s">
        <v>82</v>
      </c>
      <c r="C21" s="13">
        <v>2017</v>
      </c>
      <c r="D21" s="13">
        <v>2018</v>
      </c>
      <c r="E21" s="13">
        <v>2019</v>
      </c>
      <c r="F21" s="13">
        <v>2020</v>
      </c>
      <c r="G21" s="12" t="s">
        <v>50</v>
      </c>
      <c r="H21" s="12" t="s">
        <v>51</v>
      </c>
      <c r="I21" s="12" t="s">
        <v>52</v>
      </c>
      <c r="J21" s="12" t="s">
        <v>53</v>
      </c>
      <c r="K21" s="13">
        <v>2021</v>
      </c>
      <c r="L21" s="12" t="s">
        <v>54</v>
      </c>
      <c r="M21" s="12" t="s">
        <v>55</v>
      </c>
      <c r="N21" s="12" t="s">
        <v>56</v>
      </c>
      <c r="O21" s="12" t="s">
        <v>57</v>
      </c>
      <c r="P21" s="13">
        <v>2022</v>
      </c>
      <c r="Q21" s="12" t="s">
        <v>58</v>
      </c>
      <c r="R21" s="12" t="s">
        <v>59</v>
      </c>
      <c r="S21" s="12" t="s">
        <v>60</v>
      </c>
      <c r="T21" s="12" t="s">
        <v>61</v>
      </c>
      <c r="U21" s="13">
        <v>2023</v>
      </c>
      <c r="V21" s="12" t="s">
        <v>62</v>
      </c>
      <c r="W21" s="12" t="s">
        <v>63</v>
      </c>
      <c r="X21" s="12" t="s">
        <v>64</v>
      </c>
      <c r="Y21" s="12" t="s">
        <v>65</v>
      </c>
      <c r="Z21" s="13">
        <v>2024</v>
      </c>
      <c r="AA21" s="12" t="s">
        <v>66</v>
      </c>
      <c r="AB21" s="12" t="s">
        <v>67</v>
      </c>
      <c r="AC21" s="12" t="s">
        <v>193</v>
      </c>
      <c r="AD21" s="12" t="s">
        <v>200</v>
      </c>
      <c r="AE21" s="13">
        <v>2025</v>
      </c>
      <c r="AF21" s="12" t="s">
        <v>323</v>
      </c>
      <c r="AG21" s="12" t="s">
        <v>326</v>
      </c>
      <c r="AH21"/>
      <c r="AI21"/>
      <c r="AJ21"/>
    </row>
    <row r="22" spans="2:36" x14ac:dyDescent="0.45">
      <c r="B22" s="14" t="s">
        <v>69</v>
      </c>
      <c r="C22" s="47">
        <f>'DRE - R$'!D6</f>
        <v>569757</v>
      </c>
      <c r="D22" s="47">
        <f>'DRE - R$'!E6</f>
        <v>853593</v>
      </c>
      <c r="E22" s="47">
        <f>'DRE - R$'!F6</f>
        <v>1109344</v>
      </c>
      <c r="F22" s="47">
        <f>'DRE - R$'!K6</f>
        <v>1315888</v>
      </c>
      <c r="G22" s="47">
        <f>'DRE - R$'!L6</f>
        <v>315001</v>
      </c>
      <c r="H22" s="47">
        <f>'DRE - R$'!M6</f>
        <v>321805</v>
      </c>
      <c r="I22" s="47">
        <f>'DRE - R$'!N6</f>
        <v>372532</v>
      </c>
      <c r="J22" s="47">
        <f>'DRE - R$'!O6</f>
        <v>401116</v>
      </c>
      <c r="K22" s="47">
        <f>'DRE - R$'!P6</f>
        <v>1410454</v>
      </c>
      <c r="L22" s="47">
        <f>'DRE - R$'!Q6</f>
        <v>427726</v>
      </c>
      <c r="M22" s="47">
        <f>'DRE - R$'!R6</f>
        <v>446520</v>
      </c>
      <c r="N22" s="47">
        <f>'DRE - R$'!S6</f>
        <v>461219</v>
      </c>
      <c r="O22" s="47">
        <f>'DRE - R$'!T6</f>
        <v>492901</v>
      </c>
      <c r="P22" s="47">
        <f>'DRE - R$'!U6</f>
        <v>1828366</v>
      </c>
      <c r="Q22" s="47">
        <f>'DRE - R$'!V6</f>
        <v>479734.74</v>
      </c>
      <c r="R22" s="47">
        <f>'DRE - R$'!W6</f>
        <v>459812.25</v>
      </c>
      <c r="S22" s="47">
        <f>'DRE - R$'!X6</f>
        <v>479195</v>
      </c>
      <c r="T22" s="47">
        <f>'DRE - R$'!Y6</f>
        <v>499862</v>
      </c>
      <c r="U22" s="47">
        <f>'DRE - R$'!Z6</f>
        <v>1918604.65</v>
      </c>
      <c r="V22" s="47">
        <f>'DRE - R$'!AA6</f>
        <v>499084</v>
      </c>
      <c r="W22" s="47">
        <f>'DRE - R$'!AB6</f>
        <v>512584</v>
      </c>
      <c r="X22" s="47">
        <f>'DRE - R$'!AC6</f>
        <v>430433</v>
      </c>
      <c r="Y22" s="47">
        <f>'DRE - R$'!AD6</f>
        <v>538950</v>
      </c>
      <c r="Z22" s="47">
        <f>'DRE - R$'!AE6</f>
        <v>1981051</v>
      </c>
      <c r="AA22" s="47">
        <f>'DRE - R$'!AF6</f>
        <v>556702</v>
      </c>
      <c r="AB22" s="47">
        <f>'DRE - R$'!AG6</f>
        <v>503073</v>
      </c>
      <c r="AC22" s="47">
        <f>'DRE - R$'!AH6</f>
        <v>574245</v>
      </c>
      <c r="AD22" s="47">
        <f>'DRE - R$'!AI6</f>
        <v>537970</v>
      </c>
      <c r="AE22" s="47">
        <f>'DRE - R$'!AJ6</f>
        <v>2171990</v>
      </c>
      <c r="AF22" s="47">
        <f>'DRE - R$'!AK6</f>
        <v>536430</v>
      </c>
      <c r="AG22" s="47">
        <f>'DRE - R$'!AL6</f>
        <v>593821</v>
      </c>
      <c r="AH22"/>
      <c r="AI22"/>
      <c r="AJ22"/>
    </row>
    <row r="23" spans="2:36" hidden="1" outlineLevel="1" x14ac:dyDescent="0.45">
      <c r="B23" s="45" t="s">
        <v>70</v>
      </c>
      <c r="C23" s="48">
        <v>0.81854671531572631</v>
      </c>
      <c r="D23" s="48">
        <v>0.49602961901757509</v>
      </c>
      <c r="E23" s="48">
        <v>0.38122091846495387</v>
      </c>
      <c r="F23" s="48">
        <v>0.3571996295858984</v>
      </c>
      <c r="G23" s="48">
        <v>0.30100341498848526</v>
      </c>
      <c r="H23" s="48">
        <v>0.35621959983082196</v>
      </c>
      <c r="I23" s="48">
        <v>0.45746761590250351</v>
      </c>
      <c r="J23" s="48">
        <v>0.39330086116557067</v>
      </c>
      <c r="K23" s="48">
        <v>0.37699787297184534</v>
      </c>
      <c r="L23" s="48">
        <v>0.39500320843419384</v>
      </c>
      <c r="M23" s="48">
        <v>0.38082200907155372</v>
      </c>
      <c r="N23" s="48">
        <v>0.32800000000000001</v>
      </c>
      <c r="O23" s="48">
        <v>0.3476498534129982</v>
      </c>
      <c r="P23" s="48">
        <v>0.36286876772968646</v>
      </c>
      <c r="Q23" s="48">
        <v>0.35898487765909332</v>
      </c>
      <c r="R23" s="48">
        <v>0.37429901841483809</v>
      </c>
      <c r="S23" s="48">
        <v>0.38320112304832338</v>
      </c>
      <c r="T23" s="48">
        <v>0.42899213664849634</v>
      </c>
      <c r="U23" s="48">
        <v>0.38636928894268779</v>
      </c>
      <c r="V23" s="48">
        <v>0.46725164154311205</v>
      </c>
      <c r="W23" s="48">
        <v>0.43643452643781544</v>
      </c>
      <c r="X23" s="48">
        <v>0.46745748091392719</v>
      </c>
      <c r="Y23" s="48">
        <v>0.45476655052008375</v>
      </c>
      <c r="Z23" s="48">
        <v>0.46</v>
      </c>
      <c r="AA23" s="48">
        <v>0.46882105032778898</v>
      </c>
      <c r="AB23" s="48">
        <v>0.47652623978955816</v>
      </c>
      <c r="AC23" s="48">
        <v>0.46745748091392719</v>
      </c>
      <c r="AD23" s="48">
        <v>0.46745748091392719</v>
      </c>
      <c r="AE23" s="48">
        <v>0.46457406869005202</v>
      </c>
      <c r="AF23" s="48">
        <v>0.51900000000000002</v>
      </c>
      <c r="AG23" s="48">
        <v>0.42945295727143395</v>
      </c>
      <c r="AH23"/>
      <c r="AI23"/>
      <c r="AJ23"/>
    </row>
    <row r="24" spans="2:36" hidden="1" outlineLevel="1" x14ac:dyDescent="0.45">
      <c r="B24" s="45" t="s">
        <v>71</v>
      </c>
      <c r="C24" s="48">
        <v>7.166357957423751E-2</v>
      </c>
      <c r="D24" s="48">
        <v>0.11152854793025206</v>
      </c>
      <c r="E24" s="48">
        <v>0.11066855991630604</v>
      </c>
      <c r="F24" s="48">
        <v>0.10263021385801832</v>
      </c>
      <c r="G24" s="48">
        <v>0.11399475785588571</v>
      </c>
      <c r="H24" s="48">
        <v>9.8285687246793457E-2</v>
      </c>
      <c r="I24" s="48">
        <v>5.4990565893384857E-2</v>
      </c>
      <c r="J24" s="48">
        <v>1.1608261186752957E-2</v>
      </c>
      <c r="K24" s="48">
        <v>6.9719818045704249E-2</v>
      </c>
      <c r="L24" s="48">
        <v>2.6174535747501025E-2</v>
      </c>
      <c r="M24" s="48">
        <v>4.4804775641162656E-2</v>
      </c>
      <c r="N24" s="48">
        <v>0.10299999999999999</v>
      </c>
      <c r="O24" s="48">
        <v>0.10549760506815578</v>
      </c>
      <c r="P24" s="48">
        <v>6.9869229114204873E-2</v>
      </c>
      <c r="Q24" s="48">
        <v>0.10753242756751052</v>
      </c>
      <c r="R24" s="48">
        <v>8.8909352790983318E-2</v>
      </c>
      <c r="S24" s="48">
        <v>8.4569447582522647E-2</v>
      </c>
      <c r="T24" s="48">
        <v>9.751646047208902E-2</v>
      </c>
      <c r="U24" s="48">
        <v>9.4631922103276381E-2</v>
      </c>
      <c r="V24" s="48">
        <v>7.1086754008281489E-2</v>
      </c>
      <c r="W24" s="48">
        <v>8.8274263739309716E-2</v>
      </c>
      <c r="X24" s="48">
        <v>9.7351463201607549E-2</v>
      </c>
      <c r="Y24" s="48">
        <v>0.10259135121816347</v>
      </c>
      <c r="Z24" s="48">
        <v>0.09</v>
      </c>
      <c r="AA24" s="48">
        <v>0.10055991891261777</v>
      </c>
      <c r="AB24" s="48">
        <v>0.13245425193942972</v>
      </c>
      <c r="AC24" s="48">
        <v>9.7351463201607549E-2</v>
      </c>
      <c r="AD24" s="48">
        <v>9.7351463201607549E-2</v>
      </c>
      <c r="AE24" s="48">
        <v>0.10534450534203252</v>
      </c>
      <c r="AF24" s="48">
        <v>9.9000000000000005E-2</v>
      </c>
      <c r="AG24" s="48">
        <v>0.15</v>
      </c>
      <c r="AH24"/>
      <c r="AI24"/>
      <c r="AJ24"/>
    </row>
    <row r="25" spans="2:36" hidden="1" outlineLevel="1" x14ac:dyDescent="0.45">
      <c r="B25" s="45" t="s">
        <v>72</v>
      </c>
      <c r="C25" s="48">
        <v>3.4411084095320926E-2</v>
      </c>
      <c r="D25" s="48">
        <v>0.34373121508350052</v>
      </c>
      <c r="E25" s="48">
        <v>0.46757191090990408</v>
      </c>
      <c r="F25" s="48">
        <v>0.50219847626265735</v>
      </c>
      <c r="G25" s="48">
        <v>0.54529754655800367</v>
      </c>
      <c r="H25" s="48">
        <v>0.5051064740104434</v>
      </c>
      <c r="I25" s="48">
        <v>0.48754181820411169</v>
      </c>
      <c r="J25" s="48">
        <v>0.58275958879268608</v>
      </c>
      <c r="K25" s="48">
        <v>0.53017635689131115</v>
      </c>
      <c r="L25" s="48">
        <v>0.56882591493660972</v>
      </c>
      <c r="M25" s="48">
        <v>0.56505672057356415</v>
      </c>
      <c r="N25" s="48">
        <v>0.55700000000000005</v>
      </c>
      <c r="O25" s="48">
        <v>0.53573791903123968</v>
      </c>
      <c r="P25" s="48">
        <v>0.55665513863535343</v>
      </c>
      <c r="Q25" s="48">
        <v>0.52158369790386827</v>
      </c>
      <c r="R25" s="48">
        <v>0.52276027993265273</v>
      </c>
      <c r="S25" s="48">
        <v>0.50047832194455377</v>
      </c>
      <c r="T25" s="48">
        <v>0.42691755784563573</v>
      </c>
      <c r="U25" s="48">
        <v>0.49293496440667767</v>
      </c>
      <c r="V25" s="48">
        <v>0.4098077254591862</v>
      </c>
      <c r="W25" s="48">
        <v>0.43069139205989909</v>
      </c>
      <c r="X25" s="48">
        <v>0.42350998350755914</v>
      </c>
      <c r="Y25" s="48">
        <v>0.43033348135465221</v>
      </c>
      <c r="Z25" s="48">
        <v>0.42</v>
      </c>
      <c r="AA25" s="48">
        <v>0.41005028290014128</v>
      </c>
      <c r="AB25" s="48">
        <v>0.37679812815067182</v>
      </c>
      <c r="AC25" s="48">
        <v>0.42350998350755914</v>
      </c>
      <c r="AD25" s="48">
        <v>0.42350998350755914</v>
      </c>
      <c r="AE25" s="48">
        <v>0.40879954034123533</v>
      </c>
      <c r="AF25" s="48">
        <v>0.38200000000000001</v>
      </c>
      <c r="AG25" s="48">
        <v>0.42</v>
      </c>
      <c r="AH25"/>
      <c r="AI25"/>
      <c r="AJ25"/>
    </row>
    <row r="26" spans="2:36" hidden="1" outlineLevel="1" x14ac:dyDescent="0.45">
      <c r="B26" s="45" t="s">
        <v>73</v>
      </c>
      <c r="C26" s="48">
        <v>7.5378621014715236E-2</v>
      </c>
      <c r="D26" s="48">
        <v>4.8710617968672348E-2</v>
      </c>
      <c r="E26" s="48">
        <v>4.0538610708835951E-2</v>
      </c>
      <c r="F26" s="48">
        <v>3.7971680293425902E-2</v>
      </c>
      <c r="G26" s="48">
        <v>3.9704280597625388E-2</v>
      </c>
      <c r="H26" s="48">
        <v>4.0388238911941154E-2</v>
      </c>
      <c r="I26" s="48">
        <v>0</v>
      </c>
      <c r="J26" s="48">
        <v>1.2331288854990224E-2</v>
      </c>
      <c r="K26" s="48">
        <v>2.3105952091139192E-2</v>
      </c>
      <c r="L26" s="48">
        <v>9.9963408816953116E-3</v>
      </c>
      <c r="M26" s="48">
        <v>9.3164947137195069E-3</v>
      </c>
      <c r="N26" s="48">
        <v>1.2E-2</v>
      </c>
      <c r="O26" s="48">
        <v>1.1114622487606387E-2</v>
      </c>
      <c r="P26" s="48">
        <v>1.0606864520755301E-2</v>
      </c>
      <c r="Q26" s="48">
        <v>1.18989968695277E-2</v>
      </c>
      <c r="R26" s="48">
        <v>1.4031348861525985E-2</v>
      </c>
      <c r="S26" s="48">
        <v>3.1751107424600154E-2</v>
      </c>
      <c r="T26" s="48">
        <v>4.6573845033778913E-2</v>
      </c>
      <c r="U26" s="48">
        <v>2.6063824547358186E-2</v>
      </c>
      <c r="V26" s="48">
        <v>5.1853878989420114E-2</v>
      </c>
      <c r="W26" s="48">
        <v>4.4599817762975801E-2</v>
      </c>
      <c r="X26" s="48">
        <v>1.1681072376906115E-2</v>
      </c>
      <c r="Y26" s="48">
        <v>1.2308616907100728E-2</v>
      </c>
      <c r="Z26" s="48">
        <v>0.03</v>
      </c>
      <c r="AA26" s="48">
        <v>2.056874785945205E-2</v>
      </c>
      <c r="AB26" s="48">
        <v>1.4221380120340311E-2</v>
      </c>
      <c r="AC26" s="48">
        <v>1.1681072376906115E-2</v>
      </c>
      <c r="AD26" s="48">
        <v>1.1681072376906115E-2</v>
      </c>
      <c r="AE26" s="48">
        <v>2.1281885626680132E-2</v>
      </c>
      <c r="AF26" s="48">
        <v>0</v>
      </c>
      <c r="AG26" s="48">
        <v>0</v>
      </c>
      <c r="AH26"/>
      <c r="AI26"/>
      <c r="AJ26"/>
    </row>
    <row r="27" spans="2:36" collapsed="1" x14ac:dyDescent="0.45">
      <c r="B27" s="15" t="s">
        <v>74</v>
      </c>
      <c r="C27" s="49">
        <f>'DRE - R$'!D31</f>
        <v>267606</v>
      </c>
      <c r="D27" s="49">
        <f>'DRE - R$'!E31</f>
        <v>515780</v>
      </c>
      <c r="E27" s="49">
        <f>'DRE - R$'!F31</f>
        <v>639799</v>
      </c>
      <c r="F27" s="49">
        <f>'DRE - R$'!K31</f>
        <v>831636</v>
      </c>
      <c r="G27" s="49">
        <f>'DRE - R$'!L31</f>
        <v>200628</v>
      </c>
      <c r="H27" s="49">
        <f>'DRE - R$'!M31</f>
        <v>247944.7428869232</v>
      </c>
      <c r="I27" s="49">
        <f>'DRE - R$'!N31</f>
        <v>185422</v>
      </c>
      <c r="J27" s="49">
        <f>'DRE - R$'!O31</f>
        <v>185424.28695879507</v>
      </c>
      <c r="K27" s="49">
        <f>'DRE - R$'!P31</f>
        <v>819419.02984571829</v>
      </c>
      <c r="L27" s="49">
        <f>'DRE - R$'!Q31</f>
        <v>202696.58828999999</v>
      </c>
      <c r="M27" s="49">
        <f>'DRE - R$'!R31</f>
        <v>211159.71396999995</v>
      </c>
      <c r="N27" s="49">
        <f>'DRE - R$'!S31</f>
        <v>227963.98736000003</v>
      </c>
      <c r="O27" s="49">
        <f>'DRE - R$'!T31</f>
        <v>259462.26221278807</v>
      </c>
      <c r="P27" s="49">
        <f>'DRE - R$'!U31</f>
        <v>901282.55183278804</v>
      </c>
      <c r="Q27" s="49">
        <f>'DRE - R$'!V31</f>
        <v>239259.47047999999</v>
      </c>
      <c r="R27" s="49">
        <f>'DRE - R$'!W31</f>
        <v>237711.49583999999</v>
      </c>
      <c r="S27" s="49">
        <f>'DRE - R$'!X31</f>
        <v>217069.46786</v>
      </c>
      <c r="T27" s="49">
        <f>'DRE - R$'!Y31</f>
        <v>275245.56350000005</v>
      </c>
      <c r="U27" s="49">
        <f>'DRE - R$'!Z31</f>
        <v>969285.99768000003</v>
      </c>
      <c r="V27" s="49">
        <f>'DRE - R$'!AA31</f>
        <v>216322.6</v>
      </c>
      <c r="W27" s="49">
        <f>'DRE - R$'!AB31</f>
        <v>218812.36813000002</v>
      </c>
      <c r="X27" s="49">
        <f>'DRE - R$'!AC31</f>
        <v>184054.85711685699</v>
      </c>
      <c r="Y27" s="49">
        <f>'DRE - R$'!AD31</f>
        <v>234856.00291314302</v>
      </c>
      <c r="Z27" s="49">
        <f>'DRE - R$'!AE31</f>
        <v>854046</v>
      </c>
      <c r="AA27" s="49">
        <f>'DRE - R$'!AF31</f>
        <v>302132</v>
      </c>
      <c r="AB27" s="49">
        <f>'DRE - R$'!AG31</f>
        <v>256598</v>
      </c>
      <c r="AC27" s="49">
        <f>'DRE - R$'!AH31</f>
        <v>259708</v>
      </c>
      <c r="AD27" s="49">
        <f>'DRE - R$'!AI31</f>
        <v>399290</v>
      </c>
      <c r="AE27" s="49">
        <f>'DRE - R$'!AJ31</f>
        <v>1217729</v>
      </c>
      <c r="AF27" s="49">
        <f>'DRE - R$'!AK31</f>
        <v>275149</v>
      </c>
      <c r="AG27" s="49">
        <f>'DRE - R$'!AL31</f>
        <v>239141.64046000014</v>
      </c>
      <c r="AH27"/>
      <c r="AI27"/>
      <c r="AJ27"/>
    </row>
    <row r="28" spans="2:36" x14ac:dyDescent="0.45">
      <c r="B28" s="14" t="s">
        <v>75</v>
      </c>
      <c r="C28" s="47">
        <f>'DRE - R$'!D35</f>
        <v>264752.40000000002</v>
      </c>
      <c r="D28" s="47">
        <f>'DRE - R$'!E35</f>
        <v>532009.6</v>
      </c>
      <c r="E28" s="47">
        <f>'DRE - R$'!F35</f>
        <v>757950.31953999994</v>
      </c>
      <c r="F28" s="47">
        <f>'DRE - R$'!K35</f>
        <v>892145.24395999999</v>
      </c>
      <c r="G28" s="47">
        <f>'DRE - R$'!L35</f>
        <v>199892.34827999998</v>
      </c>
      <c r="H28" s="47">
        <f>'DRE - R$'!M35</f>
        <v>248355.7428869232</v>
      </c>
      <c r="I28" s="47">
        <f>'DRE - R$'!N35</f>
        <v>182682.10807000002</v>
      </c>
      <c r="J28" s="47">
        <f>'DRE - R$'!O35</f>
        <v>212679.34087127415</v>
      </c>
      <c r="K28" s="47">
        <f>'DRE - R$'!P35</f>
        <v>843609.54010819725</v>
      </c>
      <c r="L28" s="47">
        <f>'DRE - R$'!Q35</f>
        <v>204454.83029999997</v>
      </c>
      <c r="M28" s="47">
        <f>'DRE - R$'!R35</f>
        <v>212055.15388999993</v>
      </c>
      <c r="N28" s="47">
        <f>'DRE - R$'!S35</f>
        <v>224881.34328000006</v>
      </c>
      <c r="O28" s="47">
        <f>'DRE - R$'!T35</f>
        <v>256071.64756258985</v>
      </c>
      <c r="P28" s="47">
        <f>'DRE - R$'!U35</f>
        <v>897462.97503258975</v>
      </c>
      <c r="Q28" s="47">
        <f>'DRE - R$'!V35</f>
        <v>239375.04113999999</v>
      </c>
      <c r="R28" s="47">
        <f>'DRE - R$'!W35</f>
        <v>235328.68023</v>
      </c>
      <c r="S28" s="47">
        <f>'DRE - R$'!X35</f>
        <v>222109.49867</v>
      </c>
      <c r="T28" s="47">
        <f>'DRE - R$'!Y35</f>
        <v>236088.11582000004</v>
      </c>
      <c r="U28" s="47">
        <f>'DRE - R$'!Z35</f>
        <v>932901.33585999999</v>
      </c>
      <c r="V28" s="47">
        <f>'DRE - R$'!AA35</f>
        <v>214239.49822000001</v>
      </c>
      <c r="W28" s="47">
        <f>'DRE - R$'!AB35</f>
        <v>224060.40803000002</v>
      </c>
      <c r="X28" s="47">
        <f>'DRE - R$'!AC35</f>
        <v>226889.93899685697</v>
      </c>
      <c r="Y28" s="47">
        <f>'DRE - R$'!AD35</f>
        <v>304169.13312314305</v>
      </c>
      <c r="Z28" s="47">
        <f>'DRE - R$'!AE35</f>
        <v>969359.15020999999</v>
      </c>
      <c r="AA28" s="47">
        <f>'DRE - R$'!AF35</f>
        <v>303219.92946999997</v>
      </c>
      <c r="AB28" s="47">
        <f>'DRE - R$'!AG35</f>
        <v>258879.46385936</v>
      </c>
      <c r="AC28" s="47">
        <f>'DRE - R$'!AH35</f>
        <v>279888.55213000003</v>
      </c>
      <c r="AD28" s="47">
        <f>'DRE - R$'!AI35</f>
        <v>297335.46832470666</v>
      </c>
      <c r="AE28" s="47">
        <f>'DRE - R$'!AJ35</f>
        <v>1139323.4137840667</v>
      </c>
      <c r="AF28" s="47">
        <f>'DRE - R$'!AK35</f>
        <v>274165</v>
      </c>
      <c r="AG28" s="47">
        <f>'DRE - R$'!AL35</f>
        <v>280641.63228000014</v>
      </c>
      <c r="AH28"/>
      <c r="AI28"/>
      <c r="AJ28"/>
    </row>
    <row r="29" spans="2:36" x14ac:dyDescent="0.45">
      <c r="B29" s="15" t="s">
        <v>76</v>
      </c>
      <c r="C29" s="50">
        <f>C28/C22</f>
        <v>0.46467599344983918</v>
      </c>
      <c r="D29" s="50">
        <f t="shared" ref="D29:AE29" si="14">D28/D22</f>
        <v>0.623259094205318</v>
      </c>
      <c r="E29" s="50">
        <f t="shared" si="14"/>
        <v>0.68324191552845637</v>
      </c>
      <c r="F29" s="50">
        <f t="shared" si="14"/>
        <v>0.67797961829578202</v>
      </c>
      <c r="G29" s="50">
        <f t="shared" si="14"/>
        <v>0.63457686889882881</v>
      </c>
      <c r="H29" s="50">
        <f t="shared" si="14"/>
        <v>0.77175849625370396</v>
      </c>
      <c r="I29" s="50">
        <f t="shared" si="14"/>
        <v>0.49037964005776691</v>
      </c>
      <c r="J29" s="50">
        <f t="shared" si="14"/>
        <v>0.5302190410536457</v>
      </c>
      <c r="K29" s="50">
        <f t="shared" si="14"/>
        <v>0.59811205477682883</v>
      </c>
      <c r="L29" s="50">
        <f t="shared" si="14"/>
        <v>0.47800421367885043</v>
      </c>
      <c r="M29" s="50">
        <f t="shared" si="14"/>
        <v>0.47490628390665574</v>
      </c>
      <c r="N29" s="50">
        <f t="shared" si="14"/>
        <v>0.48758039733835784</v>
      </c>
      <c r="O29" s="50">
        <f t="shared" si="14"/>
        <v>0.51951943202101403</v>
      </c>
      <c r="P29" s="50">
        <f t="shared" si="14"/>
        <v>0.49085520898583201</v>
      </c>
      <c r="Q29" s="50">
        <f t="shared" si="14"/>
        <v>0.4989737477423461</v>
      </c>
      <c r="R29" s="50">
        <f t="shared" si="14"/>
        <v>0.5117929768726257</v>
      </c>
      <c r="S29" s="50">
        <f t="shared" si="14"/>
        <v>0.46350545951022026</v>
      </c>
      <c r="T29" s="50">
        <f t="shared" si="14"/>
        <v>0.47230658825835936</v>
      </c>
      <c r="U29" s="50">
        <f t="shared" si="14"/>
        <v>0.48623948443990272</v>
      </c>
      <c r="V29" s="50">
        <f t="shared" si="14"/>
        <v>0.42926541067235174</v>
      </c>
      <c r="W29" s="50">
        <f t="shared" si="14"/>
        <v>0.43711939512353098</v>
      </c>
      <c r="X29" s="50">
        <f t="shared" si="14"/>
        <v>0.52712022311685436</v>
      </c>
      <c r="Y29" s="50">
        <f t="shared" si="14"/>
        <v>0.56437356549428153</v>
      </c>
      <c r="Z29" s="50">
        <f t="shared" si="14"/>
        <v>0.48931559571661709</v>
      </c>
      <c r="AA29" s="50">
        <f t="shared" si="14"/>
        <v>0.54467188813763912</v>
      </c>
      <c r="AB29" s="50">
        <f t="shared" si="14"/>
        <v>0.51459621935456679</v>
      </c>
      <c r="AC29" s="50">
        <f t="shared" si="14"/>
        <v>0.4874026802671334</v>
      </c>
      <c r="AD29" s="50">
        <f t="shared" si="14"/>
        <v>0.55269897638289622</v>
      </c>
      <c r="AE29" s="50">
        <f t="shared" si="14"/>
        <v>0.5245527897384733</v>
      </c>
      <c r="AF29" s="50">
        <f t="shared" ref="AF29:AG29" si="15">AF28/AF22</f>
        <v>0.51109184795779505</v>
      </c>
      <c r="AG29" s="50">
        <f t="shared" si="15"/>
        <v>0.47260307782985134</v>
      </c>
    </row>
    <row r="30" spans="2:36" x14ac:dyDescent="0.45">
      <c r="B30" s="14" t="s">
        <v>77</v>
      </c>
      <c r="C30" s="47">
        <f>'DRE - R$'!D23</f>
        <v>-43714</v>
      </c>
      <c r="D30" s="47">
        <f>'DRE - R$'!E23</f>
        <v>-359054</v>
      </c>
      <c r="E30" s="47">
        <f>'DRE - R$'!F23</f>
        <v>285932</v>
      </c>
      <c r="F30" s="47">
        <f>'DRE - R$'!K23</f>
        <v>158911</v>
      </c>
      <c r="G30" s="47">
        <f>'DRE - R$'!L23</f>
        <v>-19161</v>
      </c>
      <c r="H30" s="47">
        <f>'DRE - R$'!M23</f>
        <v>130879.87799692318</v>
      </c>
      <c r="I30" s="47">
        <f>'DRE - R$'!N23</f>
        <v>-34457</v>
      </c>
      <c r="J30" s="47">
        <f>'DRE - R$'!O23</f>
        <v>95540.4</v>
      </c>
      <c r="K30" s="47">
        <f>'DRE - R$'!P23</f>
        <v>172802.27799692319</v>
      </c>
      <c r="L30" s="47">
        <f>'DRE - R$'!Q23</f>
        <v>16137.000000000015</v>
      </c>
      <c r="M30" s="47">
        <f>'DRE - R$'!R23</f>
        <v>33195.999999999985</v>
      </c>
      <c r="N30" s="47">
        <f>'DRE - R$'!S23</f>
        <v>10152</v>
      </c>
      <c r="O30" s="47">
        <f>'DRE - R$'!T23</f>
        <v>11325</v>
      </c>
      <c r="P30" s="47">
        <f>'DRE - R$'!U23</f>
        <v>70810</v>
      </c>
      <c r="Q30" s="47">
        <f>'DRE - R$'!V23</f>
        <v>10804.629999999965</v>
      </c>
      <c r="R30" s="47">
        <f>'DRE - R$'!W23</f>
        <v>18632.569999999978</v>
      </c>
      <c r="S30" s="47">
        <f>'DRE - R$'!X23</f>
        <v>1753</v>
      </c>
      <c r="T30" s="47">
        <f>'DRE - R$'!Y23</f>
        <v>35588.660000000084</v>
      </c>
      <c r="U30" s="47">
        <f>'DRE - R$'!Z23</f>
        <v>66779.859999999986</v>
      </c>
      <c r="V30" s="47">
        <f>'DRE - R$'!AA23</f>
        <v>-24763.4</v>
      </c>
      <c r="W30" s="47">
        <f>'DRE - R$'!AB23</f>
        <v>7192</v>
      </c>
      <c r="X30" s="47">
        <f>'DRE - R$'!AC23</f>
        <v>-68849</v>
      </c>
      <c r="Y30" s="47">
        <f>'DRE - R$'!AD23</f>
        <v>131215</v>
      </c>
      <c r="Z30" s="47">
        <f>'DRE - R$'!AE23</f>
        <v>44795</v>
      </c>
      <c r="AA30" s="47">
        <f>'DRE - R$'!AF23</f>
        <v>60069</v>
      </c>
      <c r="AB30" s="47">
        <f>'DRE - R$'!AG23</f>
        <v>20082</v>
      </c>
      <c r="AC30" s="47">
        <f>'DRE - R$'!AH23</f>
        <v>67704</v>
      </c>
      <c r="AD30" s="47">
        <f>'DRE - R$'!AI23</f>
        <v>84816</v>
      </c>
      <c r="AE30" s="47">
        <f>'DRE - R$'!AJ23</f>
        <v>235115</v>
      </c>
      <c r="AF30" s="47">
        <f>'DRE - R$'!AK23</f>
        <v>35904</v>
      </c>
      <c r="AG30" s="47">
        <f>'DRE - R$'!AL23</f>
        <v>15284</v>
      </c>
    </row>
    <row r="31" spans="2:36" x14ac:dyDescent="0.45">
      <c r="B31" s="15" t="s">
        <v>78</v>
      </c>
      <c r="C31" s="49">
        <v>3123966</v>
      </c>
      <c r="D31" s="49">
        <v>3882970</v>
      </c>
      <c r="E31" s="49">
        <v>3632721</v>
      </c>
      <c r="F31" s="49">
        <v>4096721</v>
      </c>
      <c r="G31" s="49">
        <v>4552186</v>
      </c>
      <c r="H31" s="49">
        <v>3904806</v>
      </c>
      <c r="I31" s="49">
        <v>4528277</v>
      </c>
      <c r="J31" s="49">
        <v>4783397</v>
      </c>
      <c r="K31" s="49">
        <v>4783397</v>
      </c>
      <c r="L31" s="49">
        <v>4077773</v>
      </c>
      <c r="M31" s="49">
        <v>4442351</v>
      </c>
      <c r="N31" s="49">
        <v>4646709</v>
      </c>
      <c r="O31" s="49">
        <v>4433644</v>
      </c>
      <c r="P31" s="49">
        <v>4433644</v>
      </c>
      <c r="Q31" s="49">
        <v>4259161.2</v>
      </c>
      <c r="R31" s="49">
        <v>3935528.3600000003</v>
      </c>
      <c r="S31" s="49">
        <v>4160251</v>
      </c>
      <c r="T31" s="49">
        <v>3886952</v>
      </c>
      <c r="U31" s="49">
        <v>3886952</v>
      </c>
      <c r="V31" s="49">
        <v>3989024</v>
      </c>
      <c r="W31" s="49">
        <v>4422410</v>
      </c>
      <c r="X31" s="49">
        <v>4216898</v>
      </c>
      <c r="Y31" s="49">
        <v>4828225</v>
      </c>
      <c r="Z31" s="49">
        <v>4828225</v>
      </c>
      <c r="AA31" s="49">
        <v>4401480</v>
      </c>
      <c r="AB31" s="51">
        <v>3992852</v>
      </c>
      <c r="AC31" s="49">
        <v>3881998</v>
      </c>
      <c r="AD31" s="49">
        <f>AE31</f>
        <v>4073415</v>
      </c>
      <c r="AE31" s="49">
        <f>'BP - R$'!AA40+'BP - R$'!AA41+'BP - R$'!AA52+'BP - R$'!AA53</f>
        <v>4073415</v>
      </c>
      <c r="AF31" s="49">
        <f>'BP - R$'!AB40+'BP - R$'!AB41+'BP - R$'!AB52+'BP - R$'!AB53</f>
        <v>3695685</v>
      </c>
      <c r="AG31" s="49">
        <f>'BP - R$'!AC40+'BP - R$'!AC41+'BP - R$'!AC52+'BP - R$'!AC53</f>
        <v>3613288</v>
      </c>
    </row>
    <row r="32" spans="2:36" x14ac:dyDescent="0.45">
      <c r="B32" s="14" t="s">
        <v>79</v>
      </c>
      <c r="C32" s="47">
        <v>2956942</v>
      </c>
      <c r="D32" s="47">
        <v>3611149</v>
      </c>
      <c r="E32" s="47">
        <v>3368006</v>
      </c>
      <c r="F32" s="47">
        <v>3893678</v>
      </c>
      <c r="G32" s="47">
        <v>4203363</v>
      </c>
      <c r="H32" s="47">
        <v>3647026</v>
      </c>
      <c r="I32" s="47">
        <v>4204595</v>
      </c>
      <c r="J32" s="47">
        <v>4405071</v>
      </c>
      <c r="K32" s="47">
        <v>4405071</v>
      </c>
      <c r="L32" s="47">
        <v>3840721</v>
      </c>
      <c r="M32" s="47">
        <v>4246167</v>
      </c>
      <c r="N32" s="47">
        <v>4399366</v>
      </c>
      <c r="O32" s="47">
        <v>4216364</v>
      </c>
      <c r="P32" s="47">
        <v>4216364</v>
      </c>
      <c r="Q32" s="47">
        <v>4003258.62</v>
      </c>
      <c r="R32" s="47">
        <v>3645052.0300000003</v>
      </c>
      <c r="S32" s="47">
        <v>3704395</v>
      </c>
      <c r="T32" s="47">
        <v>3628060</v>
      </c>
      <c r="U32" s="47">
        <v>3628060</v>
      </c>
      <c r="V32" s="47">
        <v>3627603</v>
      </c>
      <c r="W32" s="47">
        <v>3982601</v>
      </c>
      <c r="X32" s="47">
        <v>3858832</v>
      </c>
      <c r="Y32" s="47">
        <v>4357150</v>
      </c>
      <c r="Z32" s="47">
        <v>4357150</v>
      </c>
      <c r="AA32" s="47">
        <v>3941161</v>
      </c>
      <c r="AB32" s="52">
        <v>3552076</v>
      </c>
      <c r="AC32" s="47">
        <v>3460222</v>
      </c>
      <c r="AD32" s="47">
        <f>AE32</f>
        <v>3558761</v>
      </c>
      <c r="AE32" s="47">
        <f>AE31-'BP - R$'!AA10-'BP - R$'!AA11-'BP - R$'!AA24</f>
        <v>3558761</v>
      </c>
      <c r="AF32" s="47">
        <f>AF31-'BP - R$'!AB10-'BP - R$'!AB11-'BP - R$'!AB24</f>
        <v>3440942</v>
      </c>
      <c r="AG32" s="47">
        <f>AG31-'BP - R$'!AC10-'BP - R$'!AC11-'BP - R$'!AC24</f>
        <v>3313717</v>
      </c>
    </row>
    <row r="33" spans="2:36" x14ac:dyDescent="0.45">
      <c r="B33" s="15" t="s">
        <v>80</v>
      </c>
      <c r="C33" s="54">
        <v>11.049610247901766</v>
      </c>
      <c r="D33" s="54">
        <v>7.0013358408623834</v>
      </c>
      <c r="E33" s="54">
        <v>5.2641626510826054</v>
      </c>
      <c r="F33" s="54">
        <v>4.6819497953431553</v>
      </c>
      <c r="G33" s="54">
        <v>5.1626696176785591</v>
      </c>
      <c r="H33" s="54">
        <v>4.4610922406952431</v>
      </c>
      <c r="I33" s="54">
        <v>5.3644288016014379</v>
      </c>
      <c r="J33" s="54">
        <v>5.3758434223469003</v>
      </c>
      <c r="K33" s="54">
        <v>5.3758434223469003</v>
      </c>
      <c r="L33" s="54">
        <v>4.6753249357894919</v>
      </c>
      <c r="M33" s="54">
        <v>5.4111800551432365</v>
      </c>
      <c r="N33" s="54">
        <v>5.3180959108783723</v>
      </c>
      <c r="O33" s="54">
        <v>4.6781822098140964</v>
      </c>
      <c r="P33" s="54">
        <v>4.6781822098140964</v>
      </c>
      <c r="Q33" s="54">
        <v>4.2685709015577107</v>
      </c>
      <c r="R33" s="54">
        <v>3.7796194624828443</v>
      </c>
      <c r="S33" s="54">
        <v>3.8850414784259435</v>
      </c>
      <c r="T33" s="54">
        <v>3.7430257340460367</v>
      </c>
      <c r="U33" s="54">
        <v>3.7430257340460367</v>
      </c>
      <c r="V33" s="54">
        <v>3.8332607463806965</v>
      </c>
      <c r="W33" s="54">
        <v>4.2941390743807011</v>
      </c>
      <c r="X33" s="54">
        <v>4.3142638616980982</v>
      </c>
      <c r="Y33" s="54">
        <v>5.1017743774925473</v>
      </c>
      <c r="Z33" s="54">
        <v>5.1017743774925473</v>
      </c>
      <c r="AA33" s="54">
        <v>4.2624586735653773</v>
      </c>
      <c r="AB33" s="54">
        <v>3.6908246249158481</v>
      </c>
      <c r="AC33" s="54">
        <v>3.3333535935465863</v>
      </c>
      <c r="AD33" s="54">
        <f>AE33</f>
        <v>2.9224572955066357</v>
      </c>
      <c r="AE33" s="54">
        <f>AE32/AE27</f>
        <v>2.9224572955066357</v>
      </c>
      <c r="AF33" s="54">
        <f>AF32/(AF27+SUM(AB27:AD27))</f>
        <v>2.8897387769841569</v>
      </c>
      <c r="AG33" s="54">
        <f>AG32/(SUM(AF27:AG27)+SUM(AC27:AD27))</f>
        <v>2.8242982039788798</v>
      </c>
    </row>
    <row r="34" spans="2:36" x14ac:dyDescent="0.45">
      <c r="B34" s="14" t="s">
        <v>81</v>
      </c>
      <c r="C34" s="55">
        <v>11.168681752425845</v>
      </c>
      <c r="D34" s="55">
        <v>6.7877592296370928</v>
      </c>
      <c r="E34" s="55">
        <v>4.4435943722822664</v>
      </c>
      <c r="F34" s="55">
        <v>4.364396277089619</v>
      </c>
      <c r="G34" s="55">
        <v>4.8279822792461582</v>
      </c>
      <c r="H34" s="55">
        <v>4.1843663487172797</v>
      </c>
      <c r="I34" s="55">
        <v>5.0408096551328692</v>
      </c>
      <c r="J34" s="55">
        <v>5.2216874440174843</v>
      </c>
      <c r="K34" s="55">
        <v>5.2216874440174843</v>
      </c>
      <c r="L34" s="55">
        <v>4.528234164943167</v>
      </c>
      <c r="M34" s="55">
        <v>5.230097804554017</v>
      </c>
      <c r="N34" s="55">
        <v>5.1510561866551274</v>
      </c>
      <c r="O34" s="55">
        <v>4.6980924197423182</v>
      </c>
      <c r="P34" s="55">
        <v>4.6980924197423182</v>
      </c>
      <c r="Q34" s="55">
        <v>4.2935777875313059</v>
      </c>
      <c r="R34" s="55">
        <v>3.8141881521274157</v>
      </c>
      <c r="S34" s="55">
        <v>3.8875604523286968</v>
      </c>
      <c r="T34" s="55">
        <v>3.8890098967559998</v>
      </c>
      <c r="U34" s="55">
        <v>3.8890098967559998</v>
      </c>
      <c r="V34" s="55">
        <v>3.9961882549585903</v>
      </c>
      <c r="W34" s="55">
        <v>4.4424004616461445</v>
      </c>
      <c r="X34" s="55">
        <v>4.281511549924331</v>
      </c>
      <c r="Y34" s="55">
        <v>4.4948768462711435</v>
      </c>
      <c r="Z34" s="55">
        <v>4.4948768462711435</v>
      </c>
      <c r="AA34" s="55">
        <v>3.7782949610606229</v>
      </c>
      <c r="AB34" s="56">
        <v>3.2952912433404049</v>
      </c>
      <c r="AC34" s="55">
        <v>3.0596432111972458</v>
      </c>
      <c r="AD34" s="55">
        <f>AE34</f>
        <v>3.1235740062430453</v>
      </c>
      <c r="AE34" s="55">
        <f>AE32/AE28</f>
        <v>3.1235740062430453</v>
      </c>
      <c r="AF34" s="55">
        <f>AF32/(AF28+SUM(AB28:AD28))</f>
        <v>3.0991981206472259</v>
      </c>
      <c r="AG34" s="55">
        <f>AG32/(SUM(AF28:AG28)+SUM(AC28:AD28))</f>
        <v>2.9272325727177773</v>
      </c>
    </row>
    <row r="35" spans="2:36" x14ac:dyDescent="0.45"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6"/>
      <c r="AC35" s="56"/>
      <c r="AD35" s="56"/>
      <c r="AE35" s="55"/>
      <c r="AF35" s="56"/>
      <c r="AG35" s="56"/>
    </row>
    <row r="36" spans="2:36" x14ac:dyDescent="0.45">
      <c r="B36" s="40" t="s">
        <v>83</v>
      </c>
      <c r="C36" s="41">
        <v>2017</v>
      </c>
      <c r="D36" s="41">
        <v>2018</v>
      </c>
      <c r="E36" s="41">
        <v>2019</v>
      </c>
      <c r="F36" s="41">
        <v>2020</v>
      </c>
      <c r="G36" s="41" t="s">
        <v>50</v>
      </c>
      <c r="H36" s="41" t="s">
        <v>51</v>
      </c>
      <c r="I36" s="41" t="s">
        <v>52</v>
      </c>
      <c r="J36" s="42" t="s">
        <v>53</v>
      </c>
      <c r="K36" s="42">
        <v>2021</v>
      </c>
      <c r="L36" s="42" t="s">
        <v>54</v>
      </c>
      <c r="M36" s="42" t="s">
        <v>55</v>
      </c>
      <c r="N36" s="42" t="s">
        <v>56</v>
      </c>
      <c r="O36" s="42" t="s">
        <v>57</v>
      </c>
      <c r="P36" s="42">
        <v>2022</v>
      </c>
      <c r="Q36" s="42" t="s">
        <v>58</v>
      </c>
      <c r="R36" s="42" t="s">
        <v>59</v>
      </c>
      <c r="S36" s="42" t="s">
        <v>60</v>
      </c>
      <c r="T36" s="42" t="s">
        <v>61</v>
      </c>
      <c r="U36" s="42">
        <v>2023</v>
      </c>
      <c r="V36" s="42" t="s">
        <v>62</v>
      </c>
      <c r="W36" s="42" t="s">
        <v>63</v>
      </c>
      <c r="X36" s="42" t="s">
        <v>64</v>
      </c>
      <c r="Y36" s="42" t="s">
        <v>65</v>
      </c>
      <c r="Z36" s="42">
        <v>2024</v>
      </c>
      <c r="AA36" s="42" t="s">
        <v>66</v>
      </c>
      <c r="AB36" s="42" t="s">
        <v>67</v>
      </c>
      <c r="AC36" s="42" t="s">
        <v>193</v>
      </c>
      <c r="AD36" s="42" t="s">
        <v>200</v>
      </c>
      <c r="AE36" s="41">
        <v>2025</v>
      </c>
      <c r="AF36" s="42" t="s">
        <v>323</v>
      </c>
      <c r="AG36" s="42" t="s">
        <v>326</v>
      </c>
    </row>
    <row r="37" spans="2:36" x14ac:dyDescent="0.45">
      <c r="B37" s="14" t="s">
        <v>84</v>
      </c>
      <c r="C37" s="61" t="s">
        <v>85</v>
      </c>
      <c r="D37" s="61" t="s">
        <v>85</v>
      </c>
      <c r="E37" s="61" t="s">
        <v>85</v>
      </c>
      <c r="F37" s="62">
        <v>800</v>
      </c>
      <c r="G37" s="62">
        <v>728</v>
      </c>
      <c r="H37" s="62">
        <v>797</v>
      </c>
      <c r="I37" s="62">
        <v>880</v>
      </c>
      <c r="J37" s="62">
        <f>K37</f>
        <v>897</v>
      </c>
      <c r="K37" s="61">
        <v>897</v>
      </c>
      <c r="L37" s="61">
        <v>837</v>
      </c>
      <c r="M37" s="61">
        <v>882</v>
      </c>
      <c r="N37" s="61">
        <v>819</v>
      </c>
      <c r="O37" s="61">
        <f>P37</f>
        <v>711</v>
      </c>
      <c r="P37" s="61">
        <v>711</v>
      </c>
      <c r="Q37" s="61">
        <v>763</v>
      </c>
      <c r="R37" s="61">
        <v>716</v>
      </c>
      <c r="S37" s="61">
        <v>711</v>
      </c>
      <c r="T37" s="61">
        <f>U37</f>
        <v>667</v>
      </c>
      <c r="U37" s="61">
        <v>667</v>
      </c>
      <c r="V37" s="61">
        <v>621</v>
      </c>
      <c r="W37" s="61">
        <v>667</v>
      </c>
      <c r="X37" s="61">
        <v>601</v>
      </c>
      <c r="Y37" s="61">
        <f>Z37</f>
        <v>649</v>
      </c>
      <c r="Z37" s="61">
        <v>649</v>
      </c>
      <c r="AA37" s="61">
        <v>660</v>
      </c>
      <c r="AB37" s="53">
        <v>1071</v>
      </c>
      <c r="AC37" s="53">
        <v>1325</v>
      </c>
      <c r="AD37" s="53">
        <v>1186</v>
      </c>
      <c r="AE37" s="53">
        <v>1186</v>
      </c>
      <c r="AF37" s="53">
        <v>1193</v>
      </c>
      <c r="AG37" s="53">
        <v>1089</v>
      </c>
    </row>
    <row r="38" spans="2:36" x14ac:dyDescent="0.45"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</row>
    <row r="39" spans="2:36" x14ac:dyDescent="0.45">
      <c r="B39" s="40" t="s">
        <v>86</v>
      </c>
      <c r="C39" s="41">
        <v>2017</v>
      </c>
      <c r="D39" s="41">
        <v>2018</v>
      </c>
      <c r="E39" s="41">
        <v>2019</v>
      </c>
      <c r="F39" s="41">
        <v>2020</v>
      </c>
      <c r="G39" s="41" t="s">
        <v>50</v>
      </c>
      <c r="H39" s="41" t="s">
        <v>51</v>
      </c>
      <c r="I39" s="41" t="s">
        <v>52</v>
      </c>
      <c r="J39" s="42" t="s">
        <v>53</v>
      </c>
      <c r="K39" s="42">
        <v>2021</v>
      </c>
      <c r="L39" s="42" t="s">
        <v>54</v>
      </c>
      <c r="M39" s="42" t="s">
        <v>55</v>
      </c>
      <c r="N39" s="42" t="s">
        <v>56</v>
      </c>
      <c r="O39" s="42" t="s">
        <v>57</v>
      </c>
      <c r="P39" s="42">
        <v>2022</v>
      </c>
      <c r="Q39" s="42" t="s">
        <v>58</v>
      </c>
      <c r="R39" s="42" t="s">
        <v>59</v>
      </c>
      <c r="S39" s="42" t="s">
        <v>60</v>
      </c>
      <c r="T39" s="42" t="s">
        <v>61</v>
      </c>
      <c r="U39" s="42">
        <v>2023</v>
      </c>
      <c r="V39" s="42" t="s">
        <v>62</v>
      </c>
      <c r="W39" s="42" t="s">
        <v>63</v>
      </c>
      <c r="X39" s="42" t="s">
        <v>64</v>
      </c>
      <c r="Y39" s="42" t="s">
        <v>65</v>
      </c>
      <c r="Z39" s="42">
        <v>2024</v>
      </c>
      <c r="AA39" s="42" t="s">
        <v>66</v>
      </c>
      <c r="AB39" s="42" t="s">
        <v>67</v>
      </c>
      <c r="AC39" s="42" t="s">
        <v>193</v>
      </c>
      <c r="AD39" s="42" t="s">
        <v>200</v>
      </c>
      <c r="AE39" s="41">
        <v>2025</v>
      </c>
      <c r="AF39" s="42" t="s">
        <v>323</v>
      </c>
      <c r="AG39" s="42" t="s">
        <v>326</v>
      </c>
    </row>
    <row r="40" spans="2:36" x14ac:dyDescent="0.45">
      <c r="B40" s="14" t="s">
        <v>87</v>
      </c>
      <c r="C40" s="57">
        <v>0.85</v>
      </c>
      <c r="D40" s="57">
        <v>0.75</v>
      </c>
      <c r="E40" s="58">
        <v>0.78</v>
      </c>
      <c r="F40" s="58">
        <v>0.75</v>
      </c>
      <c r="G40" s="58">
        <v>0.63</v>
      </c>
      <c r="H40" s="58">
        <v>0.68</v>
      </c>
      <c r="I40" s="58">
        <v>0.73499999999999999</v>
      </c>
      <c r="J40" s="58">
        <v>0.76500000000000001</v>
      </c>
      <c r="K40" s="58">
        <v>0.71</v>
      </c>
      <c r="L40" s="58">
        <v>0.8</v>
      </c>
      <c r="M40" s="58">
        <v>0.82499999999999996</v>
      </c>
      <c r="N40" s="58">
        <v>0.79900971700611489</v>
      </c>
      <c r="O40" s="58">
        <v>0.80200000000000005</v>
      </c>
      <c r="P40" s="58">
        <f>AVERAGE(O40,N40,M40,L40)</f>
        <v>0.8065024292515286</v>
      </c>
      <c r="Q40" s="58">
        <v>0.85</v>
      </c>
      <c r="R40" s="58">
        <v>0.84</v>
      </c>
      <c r="S40" s="58">
        <v>0.88759386816401076</v>
      </c>
      <c r="T40" s="58">
        <v>0.88700000000000001</v>
      </c>
      <c r="U40" s="58">
        <v>0.86399999999999999</v>
      </c>
      <c r="V40" s="58">
        <v>0.86599999999999999</v>
      </c>
      <c r="W40" s="58">
        <v>0.81699999999999995</v>
      </c>
      <c r="X40" s="58">
        <v>0.73199999999999998</v>
      </c>
      <c r="Y40" s="58">
        <v>0.78</v>
      </c>
      <c r="Z40" s="58">
        <v>0.79700000000000004</v>
      </c>
      <c r="AA40" s="58">
        <v>0.77500000000000002</v>
      </c>
      <c r="AB40" s="58">
        <v>0.72400000000000009</v>
      </c>
      <c r="AC40" s="58">
        <v>0.747</v>
      </c>
      <c r="AD40" s="58">
        <v>0.70299999999999996</v>
      </c>
      <c r="AE40" s="58">
        <v>0.73699999999999999</v>
      </c>
      <c r="AF40" s="58">
        <v>0.71</v>
      </c>
      <c r="AG40" s="58">
        <v>0.77</v>
      </c>
      <c r="AH40" s="36"/>
      <c r="AI40" s="36"/>
      <c r="AJ40" s="36"/>
    </row>
    <row r="41" spans="2:36" s="36" customFormat="1" x14ac:dyDescent="0.45">
      <c r="B41" s="36" t="s">
        <v>321</v>
      </c>
      <c r="C41" s="59">
        <v>3.1E-2</v>
      </c>
      <c r="D41" s="59">
        <v>3.6999999999999998E-2</v>
      </c>
      <c r="E41" s="60">
        <v>3.4000000000000002E-2</v>
      </c>
      <c r="F41" s="60">
        <v>2.1000000000000001E-2</v>
      </c>
      <c r="G41" s="60">
        <v>1.7999999999999999E-2</v>
      </c>
      <c r="H41" s="60">
        <v>3.1E-2</v>
      </c>
      <c r="I41" s="60">
        <v>2.1000000000000001E-2</v>
      </c>
      <c r="J41" s="60">
        <v>3.9E-2</v>
      </c>
      <c r="K41" s="60">
        <v>2.5999999999999999E-2</v>
      </c>
      <c r="L41" s="60">
        <v>6.3E-2</v>
      </c>
      <c r="M41" s="60">
        <v>2.5999999999999999E-2</v>
      </c>
      <c r="N41" s="60">
        <v>4.2000000000000003E-2</v>
      </c>
      <c r="O41" s="60">
        <v>1.7999999999999999E-2</v>
      </c>
      <c r="P41" s="60">
        <v>3.5999999999999997E-2</v>
      </c>
      <c r="Q41" s="60">
        <v>1.7000000000000001E-2</v>
      </c>
      <c r="R41" s="60">
        <v>5.2999999999999999E-2</v>
      </c>
      <c r="S41" s="60">
        <v>6.2E-2</v>
      </c>
      <c r="T41" s="60">
        <v>5.0999999999999997E-2</v>
      </c>
      <c r="U41" s="60">
        <v>4.5999999999999999E-2</v>
      </c>
      <c r="V41" s="60">
        <v>3.5000000000000003E-2</v>
      </c>
      <c r="W41" s="60">
        <v>3.2000000000000001E-2</v>
      </c>
      <c r="X41" s="60">
        <v>3.3000000000000002E-2</v>
      </c>
      <c r="Y41" s="60">
        <v>0.05</v>
      </c>
      <c r="Z41" s="60">
        <v>3.6999999999999998E-2</v>
      </c>
      <c r="AA41" s="60">
        <v>2.5000000000000001E-2</v>
      </c>
      <c r="AB41" s="60">
        <v>0.03</v>
      </c>
      <c r="AC41" s="60">
        <v>2.8799999999999999E-2</v>
      </c>
      <c r="AD41" s="60">
        <v>5.2999999999999999E-2</v>
      </c>
      <c r="AE41" s="60">
        <v>0.04</v>
      </c>
      <c r="AF41" s="60">
        <v>6.6000000000000003E-2</v>
      </c>
      <c r="AG41" s="60">
        <v>4.5999999999999999E-2</v>
      </c>
      <c r="AH41" s="14"/>
      <c r="AI41" s="14"/>
      <c r="AJ41" s="14"/>
    </row>
    <row r="42" spans="2:36" x14ac:dyDescent="0.45">
      <c r="B42" s="14" t="s">
        <v>88</v>
      </c>
      <c r="C42" s="61">
        <v>28</v>
      </c>
      <c r="D42" s="61">
        <v>33</v>
      </c>
      <c r="E42" s="61">
        <v>34</v>
      </c>
      <c r="F42" s="61">
        <v>35</v>
      </c>
      <c r="G42" s="61">
        <v>35</v>
      </c>
      <c r="H42" s="61">
        <v>37</v>
      </c>
      <c r="I42" s="61">
        <v>40</v>
      </c>
      <c r="J42" s="61">
        <v>42</v>
      </c>
      <c r="K42" s="61">
        <v>42</v>
      </c>
      <c r="L42" s="61">
        <v>44</v>
      </c>
      <c r="M42" s="61">
        <v>44</v>
      </c>
      <c r="N42" s="61">
        <v>44</v>
      </c>
      <c r="O42" s="61">
        <v>44</v>
      </c>
      <c r="P42" s="61">
        <v>44</v>
      </c>
      <c r="Q42" s="61">
        <v>44</v>
      </c>
      <c r="R42" s="61">
        <v>44</v>
      </c>
      <c r="S42" s="61">
        <v>44</v>
      </c>
      <c r="T42" s="61">
        <v>44</v>
      </c>
      <c r="U42" s="61">
        <v>44</v>
      </c>
      <c r="V42" s="61">
        <v>44</v>
      </c>
      <c r="W42" s="62">
        <v>45</v>
      </c>
      <c r="X42" s="62">
        <v>45</v>
      </c>
      <c r="Y42" s="62">
        <v>45</v>
      </c>
      <c r="Z42" s="62">
        <v>45</v>
      </c>
      <c r="AA42" s="62">
        <v>45</v>
      </c>
      <c r="AB42" s="62">
        <v>45</v>
      </c>
      <c r="AC42" s="62">
        <v>45</v>
      </c>
      <c r="AD42" s="62">
        <v>45</v>
      </c>
      <c r="AE42" s="62">
        <v>45</v>
      </c>
      <c r="AF42" s="62">
        <v>45</v>
      </c>
      <c r="AG42" s="62">
        <v>45</v>
      </c>
    </row>
    <row r="44" spans="2:36" x14ac:dyDescent="0.45">
      <c r="B44" s="14" t="s">
        <v>89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FC955-99F5-4821-A695-7FDD891120C6}">
  <sheetPr>
    <tabColor rgb="FFF47A04"/>
  </sheetPr>
  <dimension ref="A1:AC162"/>
  <sheetViews>
    <sheetView showGridLines="0" zoomScale="80" zoomScaleNormal="80" workbookViewId="0">
      <pane xSplit="3" ySplit="6" topLeftCell="W7" activePane="bottomRight" state="frozen"/>
      <selection pane="topRight" activeCell="C1" sqref="C1"/>
      <selection pane="bottomLeft" activeCell="A7" sqref="A7"/>
      <selection pane="bottomRight" activeCell="B6" sqref="B6"/>
    </sheetView>
  </sheetViews>
  <sheetFormatPr defaultColWidth="9.1796875" defaultRowHeight="20" outlineLevelCol="1" x14ac:dyDescent="0.4"/>
  <cols>
    <col min="1" max="1" width="3.7265625" style="1" bestFit="1" customWidth="1"/>
    <col min="2" max="2" width="39.7265625" style="1" customWidth="1"/>
    <col min="3" max="3" width="39.7265625" style="1" bestFit="1" customWidth="1"/>
    <col min="4" max="7" width="11.1796875" style="2" bestFit="1" customWidth="1"/>
    <col min="8" max="10" width="11.1796875" style="2" hidden="1" customWidth="1" outlineLevel="1"/>
    <col min="11" max="11" width="11.1796875" style="2" bestFit="1" customWidth="1" collapsed="1"/>
    <col min="12" max="14" width="11.1796875" style="2" hidden="1" customWidth="1" outlineLevel="1"/>
    <col min="15" max="15" width="11.1796875" style="2" bestFit="1" customWidth="1" collapsed="1"/>
    <col min="16" max="18" width="11.1796875" style="2" hidden="1" customWidth="1" outlineLevel="1"/>
    <col min="19" max="19" width="11.1796875" style="2" bestFit="1" customWidth="1" collapsed="1"/>
    <col min="20" max="22" width="11.1796875" style="2" hidden="1" customWidth="1" outlineLevel="1"/>
    <col min="23" max="23" width="11.1796875" style="2" bestFit="1" customWidth="1" collapsed="1"/>
    <col min="24" max="26" width="11.1796875" style="2" hidden="1" customWidth="1" outlineLevel="1"/>
    <col min="27" max="27" width="11.1796875" style="2" customWidth="1" collapsed="1"/>
    <col min="28" max="29" width="11.1796875" style="2" customWidth="1" outlineLevel="1"/>
    <col min="30" max="30" width="9.1796875" style="1"/>
    <col min="31" max="31" width="11.54296875" style="1" bestFit="1" customWidth="1"/>
    <col min="32" max="16384" width="9.1796875" style="1"/>
  </cols>
  <sheetData>
    <row r="1" spans="1:29" customFormat="1" ht="14.5" x14ac:dyDescent="0.35"/>
    <row r="2" spans="1:29" customFormat="1" ht="14.5" x14ac:dyDescent="0.35"/>
    <row r="3" spans="1:29" customFormat="1" ht="14.5" x14ac:dyDescent="0.35"/>
    <row r="4" spans="1:29" customFormat="1" ht="14.5" x14ac:dyDescent="0.35"/>
    <row r="5" spans="1:29" customFormat="1" ht="25" customHeight="1" x14ac:dyDescent="0.35"/>
    <row r="6" spans="1:29" ht="20.5" x14ac:dyDescent="0.45">
      <c r="B6" s="12" t="s">
        <v>320</v>
      </c>
      <c r="C6" s="12" t="s">
        <v>197</v>
      </c>
      <c r="D6" s="13">
        <v>2017</v>
      </c>
      <c r="E6" s="13">
        <v>2018</v>
      </c>
      <c r="F6" s="13">
        <v>2019</v>
      </c>
      <c r="G6" s="13">
        <v>2020</v>
      </c>
      <c r="H6" s="12" t="s">
        <v>0</v>
      </c>
      <c r="I6" s="12" t="s">
        <v>1</v>
      </c>
      <c r="J6" s="12" t="s">
        <v>2</v>
      </c>
      <c r="K6" s="13">
        <v>2021</v>
      </c>
      <c r="L6" s="12" t="s">
        <v>3</v>
      </c>
      <c r="M6" s="12" t="s">
        <v>4</v>
      </c>
      <c r="N6" s="12" t="s">
        <v>5</v>
      </c>
      <c r="O6" s="13">
        <v>2022</v>
      </c>
      <c r="P6" s="12" t="s">
        <v>6</v>
      </c>
      <c r="Q6" s="12" t="s">
        <v>7</v>
      </c>
      <c r="R6" s="12" t="s">
        <v>8</v>
      </c>
      <c r="S6" s="13">
        <v>2023</v>
      </c>
      <c r="T6" s="12" t="s">
        <v>9</v>
      </c>
      <c r="U6" s="12" t="s">
        <v>10</v>
      </c>
      <c r="V6" s="12" t="s">
        <v>11</v>
      </c>
      <c r="W6" s="13">
        <v>2024</v>
      </c>
      <c r="X6" s="12" t="s">
        <v>12</v>
      </c>
      <c r="Y6" s="12" t="s">
        <v>68</v>
      </c>
      <c r="Z6" s="12" t="s">
        <v>194</v>
      </c>
      <c r="AA6" s="13">
        <v>2025</v>
      </c>
      <c r="AB6" s="12" t="s">
        <v>322</v>
      </c>
      <c r="AC6" s="12" t="s">
        <v>327</v>
      </c>
    </row>
    <row r="7" spans="1:29" ht="8.5" customHeight="1" x14ac:dyDescent="0.45">
      <c r="B7" s="14"/>
      <c r="C7" s="14"/>
      <c r="D7" s="25"/>
      <c r="E7" s="25"/>
      <c r="F7" s="25"/>
      <c r="G7" s="25"/>
      <c r="H7" s="26"/>
      <c r="I7" s="26"/>
      <c r="J7" s="26"/>
      <c r="K7" s="25"/>
      <c r="L7" s="26"/>
      <c r="M7" s="26"/>
      <c r="N7" s="26"/>
      <c r="O7" s="25"/>
      <c r="P7" s="26"/>
      <c r="Q7" s="26"/>
      <c r="R7" s="26"/>
      <c r="S7" s="25"/>
      <c r="T7" s="26"/>
      <c r="U7" s="26"/>
      <c r="V7" s="26"/>
      <c r="W7" s="25"/>
      <c r="X7" s="26"/>
      <c r="Y7" s="26"/>
      <c r="Z7" s="26"/>
      <c r="AA7" s="25"/>
      <c r="AB7" s="26"/>
      <c r="AC7" s="26"/>
    </row>
    <row r="8" spans="1:29" ht="20.5" x14ac:dyDescent="0.45">
      <c r="B8" s="31" t="s">
        <v>302</v>
      </c>
      <c r="C8" s="31" t="s">
        <v>13</v>
      </c>
      <c r="D8" s="17">
        <f>D9+D23</f>
        <v>1577014</v>
      </c>
      <c r="E8" s="17">
        <f>E9+E23</f>
        <v>1221815</v>
      </c>
      <c r="F8" s="17">
        <v>1142450</v>
      </c>
      <c r="G8" s="17">
        <v>1055357</v>
      </c>
      <c r="H8" s="18">
        <v>1075644</v>
      </c>
      <c r="I8" s="18">
        <v>1086481</v>
      </c>
      <c r="J8" s="18">
        <v>1188550</v>
      </c>
      <c r="K8" s="17">
        <v>1230687.26819</v>
      </c>
      <c r="L8" s="18">
        <v>1274369.3088830221</v>
      </c>
      <c r="M8" s="18">
        <v>1261795.2641893285</v>
      </c>
      <c r="N8" s="18">
        <v>1272889.7752857618</v>
      </c>
      <c r="O8" s="17">
        <v>1266319.4940414359</v>
      </c>
      <c r="P8" s="18">
        <v>1258872.8900000001</v>
      </c>
      <c r="Q8" s="18">
        <v>1245471.0318326694</v>
      </c>
      <c r="R8" s="18">
        <v>1263689</v>
      </c>
      <c r="S8" s="17">
        <v>1251694</v>
      </c>
      <c r="T8" s="18">
        <v>1242552</v>
      </c>
      <c r="U8" s="18">
        <v>1232406</v>
      </c>
      <c r="V8" s="18">
        <v>1198260</v>
      </c>
      <c r="W8" s="17">
        <f>W9+W23</f>
        <v>1210807</v>
      </c>
      <c r="X8" s="18">
        <f>X9+X23</f>
        <v>1232663</v>
      </c>
      <c r="Y8" s="18">
        <v>1209891</v>
      </c>
      <c r="Z8" s="18">
        <f>Z9+Z23</f>
        <v>1218403</v>
      </c>
      <c r="AA8" s="17">
        <f>AA9+AA23</f>
        <v>1247671</v>
      </c>
      <c r="AB8" s="18">
        <f>AB9+AB23</f>
        <v>1225624</v>
      </c>
      <c r="AC8" s="18">
        <v>1218363</v>
      </c>
    </row>
    <row r="9" spans="1:29" ht="20.5" x14ac:dyDescent="0.45">
      <c r="A9" s="14"/>
      <c r="B9" s="16" t="s">
        <v>303</v>
      </c>
      <c r="C9" s="16" t="s">
        <v>14</v>
      </c>
      <c r="D9" s="17">
        <v>67094</v>
      </c>
      <c r="E9" s="17">
        <v>82036.399999999994</v>
      </c>
      <c r="F9" s="17">
        <v>73455</v>
      </c>
      <c r="G9" s="17">
        <v>75864.399999999994</v>
      </c>
      <c r="H9" s="18">
        <v>103886.58123258298</v>
      </c>
      <c r="I9" s="18">
        <v>103420.07860541361</v>
      </c>
      <c r="J9" s="18">
        <v>104881.28544169953</v>
      </c>
      <c r="K9" s="17">
        <v>102847.12032971956</v>
      </c>
      <c r="L9" s="18">
        <v>127426</v>
      </c>
      <c r="M9" s="18">
        <v>99669.546773577706</v>
      </c>
      <c r="N9" s="18">
        <v>110870.55872452188</v>
      </c>
      <c r="O9" s="17">
        <v>108946</v>
      </c>
      <c r="P9" s="18">
        <v>133155.02000000002</v>
      </c>
      <c r="Q9" s="18">
        <v>131774.97791500663</v>
      </c>
      <c r="R9" s="18">
        <v>164799</v>
      </c>
      <c r="S9" s="17">
        <v>165786</v>
      </c>
      <c r="T9" s="18">
        <v>173632</v>
      </c>
      <c r="U9" s="18">
        <v>176315</v>
      </c>
      <c r="V9" s="18">
        <v>152344</v>
      </c>
      <c r="W9" s="17">
        <v>161378</v>
      </c>
      <c r="X9" s="18">
        <v>176604</v>
      </c>
      <c r="Y9" s="18">
        <v>154721</v>
      </c>
      <c r="Z9" s="18">
        <v>159457</v>
      </c>
      <c r="AA9" s="17">
        <v>176174</v>
      </c>
      <c r="AB9" s="18">
        <f>SUM(AB10:AB21)</f>
        <v>158512</v>
      </c>
      <c r="AC9" s="18">
        <v>161798</v>
      </c>
    </row>
    <row r="10" spans="1:29" ht="20.5" x14ac:dyDescent="0.45">
      <c r="A10" s="14"/>
      <c r="B10" s="14" t="s">
        <v>290</v>
      </c>
      <c r="C10" s="14" t="s">
        <v>15</v>
      </c>
      <c r="D10" s="25">
        <v>22732</v>
      </c>
      <c r="E10" s="25">
        <v>33924</v>
      </c>
      <c r="F10" s="25">
        <v>26359</v>
      </c>
      <c r="G10" s="25">
        <v>19672</v>
      </c>
      <c r="H10" s="26">
        <v>42311</v>
      </c>
      <c r="I10" s="26">
        <v>31838</v>
      </c>
      <c r="J10" s="26">
        <v>39935</v>
      </c>
      <c r="K10" s="25">
        <v>35343</v>
      </c>
      <c r="L10" s="26">
        <v>24445</v>
      </c>
      <c r="M10" s="26">
        <v>6071</v>
      </c>
      <c r="N10" s="26">
        <v>20749</v>
      </c>
      <c r="O10" s="25">
        <v>13057</v>
      </c>
      <c r="P10" s="26">
        <v>26053.73</v>
      </c>
      <c r="Q10" s="26">
        <v>22972.37</v>
      </c>
      <c r="R10" s="26">
        <v>11885</v>
      </c>
      <c r="S10" s="25">
        <v>11505</v>
      </c>
      <c r="T10" s="26">
        <v>18796</v>
      </c>
      <c r="U10" s="26">
        <v>10247</v>
      </c>
      <c r="V10" s="26">
        <v>9821</v>
      </c>
      <c r="W10" s="25">
        <v>7532</v>
      </c>
      <c r="X10" s="26">
        <v>10792</v>
      </c>
      <c r="Y10" s="26">
        <v>10729</v>
      </c>
      <c r="Z10" s="26">
        <v>15685</v>
      </c>
      <c r="AA10" s="25">
        <v>8622</v>
      </c>
      <c r="AB10" s="26">
        <v>10592</v>
      </c>
      <c r="AC10" s="26">
        <v>7870</v>
      </c>
    </row>
    <row r="11" spans="1:29" ht="20.5" x14ac:dyDescent="0.45">
      <c r="A11" s="14"/>
      <c r="B11" s="14" t="s">
        <v>309</v>
      </c>
      <c r="C11" s="14" t="s">
        <v>16</v>
      </c>
      <c r="D11" s="25">
        <v>0</v>
      </c>
      <c r="E11" s="25">
        <v>0</v>
      </c>
      <c r="F11" s="25">
        <v>0</v>
      </c>
      <c r="G11" s="25">
        <v>0</v>
      </c>
      <c r="H11" s="26">
        <v>0</v>
      </c>
      <c r="I11" s="26">
        <v>0</v>
      </c>
      <c r="J11" s="26">
        <v>0</v>
      </c>
      <c r="K11" s="25">
        <v>13015</v>
      </c>
      <c r="L11" s="26">
        <v>0</v>
      </c>
      <c r="M11" s="26">
        <v>12307</v>
      </c>
      <c r="N11" s="26">
        <v>1850</v>
      </c>
      <c r="O11" s="25">
        <v>0</v>
      </c>
      <c r="P11" s="26">
        <v>0</v>
      </c>
      <c r="Q11" s="26">
        <v>12361.8</v>
      </c>
      <c r="R11" s="26">
        <v>53800</v>
      </c>
      <c r="S11" s="25">
        <v>16682</v>
      </c>
      <c r="T11" s="26">
        <v>27289</v>
      </c>
      <c r="U11" s="26">
        <v>42926</v>
      </c>
      <c r="V11" s="26">
        <v>29416</v>
      </c>
      <c r="W11" s="25">
        <v>39823</v>
      </c>
      <c r="X11" s="26">
        <v>39841</v>
      </c>
      <c r="Y11" s="26">
        <v>37468</v>
      </c>
      <c r="Z11" s="26">
        <v>32262</v>
      </c>
      <c r="AA11" s="25">
        <v>48207</v>
      </c>
      <c r="AB11" s="26">
        <v>8959</v>
      </c>
      <c r="AC11" s="26">
        <v>26032</v>
      </c>
    </row>
    <row r="12" spans="1:29" ht="20.5" x14ac:dyDescent="0.45">
      <c r="A12" s="14"/>
      <c r="B12" s="14" t="s">
        <v>213</v>
      </c>
      <c r="C12" s="14" t="s">
        <v>17</v>
      </c>
      <c r="D12" s="25">
        <v>23946</v>
      </c>
      <c r="E12" s="25">
        <v>26543</v>
      </c>
      <c r="F12" s="25">
        <v>27948</v>
      </c>
      <c r="G12" s="25">
        <v>34431</v>
      </c>
      <c r="H12" s="26">
        <v>36798</v>
      </c>
      <c r="I12" s="26">
        <v>40383</v>
      </c>
      <c r="J12" s="26">
        <v>39930</v>
      </c>
      <c r="K12" s="25">
        <v>33794</v>
      </c>
      <c r="L12" s="26">
        <v>40098</v>
      </c>
      <c r="M12" s="26">
        <v>46282</v>
      </c>
      <c r="N12" s="26">
        <v>52755</v>
      </c>
      <c r="O12" s="25">
        <v>58591</v>
      </c>
      <c r="P12" s="26">
        <v>61265.51</v>
      </c>
      <c r="Q12" s="26">
        <v>58775</v>
      </c>
      <c r="R12" s="26">
        <v>61159</v>
      </c>
      <c r="S12" s="25">
        <v>75405</v>
      </c>
      <c r="T12" s="26">
        <v>67342</v>
      </c>
      <c r="U12" s="26">
        <v>70254</v>
      </c>
      <c r="V12" s="26">
        <v>69719</v>
      </c>
      <c r="W12" s="25">
        <v>71083</v>
      </c>
      <c r="X12" s="26">
        <v>86468</v>
      </c>
      <c r="Y12" s="26">
        <v>66697</v>
      </c>
      <c r="Z12" s="26">
        <v>74303</v>
      </c>
      <c r="AA12" s="25">
        <v>70851</v>
      </c>
      <c r="AB12" s="26">
        <v>81254</v>
      </c>
      <c r="AC12" s="26">
        <v>73894</v>
      </c>
    </row>
    <row r="13" spans="1:29" ht="20.5" x14ac:dyDescent="0.45">
      <c r="A13" s="14"/>
      <c r="B13" s="14" t="s">
        <v>215</v>
      </c>
      <c r="C13" s="14" t="s">
        <v>18</v>
      </c>
      <c r="D13" s="25">
        <v>1037</v>
      </c>
      <c r="E13" s="25">
        <v>0</v>
      </c>
      <c r="F13" s="25">
        <v>208</v>
      </c>
      <c r="G13" s="25">
        <v>429</v>
      </c>
      <c r="H13" s="26">
        <v>477</v>
      </c>
      <c r="I13" s="26">
        <v>571</v>
      </c>
      <c r="J13" s="26">
        <v>937</v>
      </c>
      <c r="K13" s="25">
        <v>725</v>
      </c>
      <c r="L13" s="26">
        <v>1839</v>
      </c>
      <c r="M13" s="26">
        <v>1004</v>
      </c>
      <c r="N13" s="26">
        <v>973</v>
      </c>
      <c r="O13" s="25">
        <v>1519</v>
      </c>
      <c r="P13" s="26">
        <v>1514.71</v>
      </c>
      <c r="Q13" s="26">
        <v>1510.44</v>
      </c>
      <c r="R13" s="26">
        <v>1553</v>
      </c>
      <c r="S13" s="25">
        <v>2115</v>
      </c>
      <c r="T13" s="26">
        <v>2024</v>
      </c>
      <c r="U13" s="26">
        <v>1919</v>
      </c>
      <c r="V13" s="26">
        <v>1965</v>
      </c>
      <c r="W13" s="25">
        <v>2214</v>
      </c>
      <c r="X13" s="26">
        <v>1960</v>
      </c>
      <c r="Y13" s="26">
        <v>2082</v>
      </c>
      <c r="Z13" s="26">
        <v>3058</v>
      </c>
      <c r="AA13" s="25">
        <v>2887</v>
      </c>
      <c r="AB13" s="26">
        <v>2661</v>
      </c>
      <c r="AC13" s="26">
        <v>2896</v>
      </c>
    </row>
    <row r="14" spans="1:29" ht="20.5" x14ac:dyDescent="0.45">
      <c r="A14" s="14"/>
      <c r="B14" s="14" t="s">
        <v>216</v>
      </c>
      <c r="C14" s="14" t="s">
        <v>20</v>
      </c>
      <c r="D14" s="25">
        <v>11717</v>
      </c>
      <c r="E14" s="25">
        <v>10154</v>
      </c>
      <c r="F14" s="25">
        <v>9787</v>
      </c>
      <c r="G14" s="25">
        <v>6263</v>
      </c>
      <c r="H14" s="26">
        <v>5553</v>
      </c>
      <c r="I14" s="26">
        <v>10976</v>
      </c>
      <c r="J14" s="26">
        <v>10602</v>
      </c>
      <c r="K14" s="25">
        <v>8147.120329719557</v>
      </c>
      <c r="L14" s="26">
        <v>41774</v>
      </c>
      <c r="M14" s="26">
        <v>12806.546773577702</v>
      </c>
      <c r="N14" s="26">
        <v>11542.558724521881</v>
      </c>
      <c r="O14" s="25">
        <v>12307</v>
      </c>
      <c r="P14" s="26">
        <v>14459.06</v>
      </c>
      <c r="Q14" s="26">
        <v>13149.13</v>
      </c>
      <c r="R14" s="26">
        <v>12440</v>
      </c>
      <c r="S14" s="25">
        <v>31892</v>
      </c>
      <c r="T14" s="26">
        <v>16883</v>
      </c>
      <c r="U14" s="26">
        <v>15291</v>
      </c>
      <c r="V14" s="26">
        <v>20826</v>
      </c>
      <c r="W14" s="25">
        <v>24337</v>
      </c>
      <c r="X14" s="26">
        <v>20327</v>
      </c>
      <c r="Y14" s="26">
        <v>19058</v>
      </c>
      <c r="Z14" s="26">
        <v>19846</v>
      </c>
      <c r="AA14" s="25">
        <v>26209</v>
      </c>
      <c r="AB14" s="26">
        <v>29731</v>
      </c>
      <c r="AC14" s="26">
        <v>29753</v>
      </c>
    </row>
    <row r="15" spans="1:29" ht="20.5" x14ac:dyDescent="0.45">
      <c r="A15" s="14"/>
      <c r="B15" s="14" t="s">
        <v>217</v>
      </c>
      <c r="C15" s="14" t="s">
        <v>21</v>
      </c>
      <c r="D15" s="25">
        <v>0</v>
      </c>
      <c r="E15" s="25">
        <v>0</v>
      </c>
      <c r="F15" s="25">
        <v>0</v>
      </c>
      <c r="G15" s="25">
        <v>0</v>
      </c>
      <c r="H15" s="26">
        <v>0</v>
      </c>
      <c r="I15" s="26">
        <v>0</v>
      </c>
      <c r="J15" s="26">
        <v>0</v>
      </c>
      <c r="K15" s="25">
        <v>0</v>
      </c>
      <c r="L15" s="26">
        <v>0</v>
      </c>
      <c r="M15" s="26">
        <v>0</v>
      </c>
      <c r="N15" s="26">
        <v>0</v>
      </c>
      <c r="O15" s="25">
        <v>1160</v>
      </c>
      <c r="P15" s="26">
        <v>0</v>
      </c>
      <c r="Q15" s="26">
        <v>0</v>
      </c>
      <c r="R15" s="26">
        <v>0</v>
      </c>
      <c r="S15" s="25">
        <v>1827</v>
      </c>
      <c r="T15" s="26">
        <v>6861</v>
      </c>
      <c r="U15" s="26">
        <v>2781</v>
      </c>
      <c r="V15" s="26">
        <v>1728</v>
      </c>
      <c r="W15" s="25">
        <v>1432</v>
      </c>
      <c r="X15" s="26">
        <v>1967</v>
      </c>
      <c r="Y15" s="26">
        <v>3396</v>
      </c>
      <c r="Z15" s="26">
        <v>2030</v>
      </c>
      <c r="AA15" s="25">
        <v>1582</v>
      </c>
      <c r="AB15" s="26">
        <v>5487</v>
      </c>
      <c r="AC15" s="26">
        <v>1368</v>
      </c>
    </row>
    <row r="16" spans="1:29" ht="20.5" x14ac:dyDescent="0.45">
      <c r="A16" s="14"/>
      <c r="B16" s="14" t="s">
        <v>237</v>
      </c>
      <c r="C16" s="14" t="s">
        <v>22</v>
      </c>
      <c r="D16" s="25">
        <v>0</v>
      </c>
      <c r="E16" s="25">
        <v>1387.8</v>
      </c>
      <c r="F16" s="25">
        <v>406.8</v>
      </c>
      <c r="G16" s="25">
        <v>519</v>
      </c>
      <c r="H16" s="26">
        <v>178</v>
      </c>
      <c r="I16" s="26">
        <v>0</v>
      </c>
      <c r="J16" s="26">
        <v>0</v>
      </c>
      <c r="K16" s="25">
        <v>0</v>
      </c>
      <c r="L16" s="26">
        <v>0</v>
      </c>
      <c r="M16" s="26">
        <v>0</v>
      </c>
      <c r="N16" s="26">
        <v>112</v>
      </c>
      <c r="O16" s="25">
        <v>0</v>
      </c>
      <c r="P16" s="26">
        <v>0</v>
      </c>
      <c r="Q16" s="26">
        <v>338.43791500664008</v>
      </c>
      <c r="R16" s="26">
        <v>408</v>
      </c>
      <c r="S16" s="25">
        <v>0</v>
      </c>
      <c r="T16" s="26">
        <v>261</v>
      </c>
      <c r="U16" s="26">
        <v>3468</v>
      </c>
      <c r="V16" s="26">
        <v>2</v>
      </c>
      <c r="W16" s="25">
        <v>374</v>
      </c>
      <c r="X16" s="26">
        <v>24</v>
      </c>
      <c r="Y16" s="26">
        <v>483</v>
      </c>
      <c r="Z16" s="26">
        <v>752</v>
      </c>
      <c r="AA16" s="25">
        <v>457</v>
      </c>
      <c r="AB16" s="26">
        <v>5</v>
      </c>
      <c r="AC16" s="26">
        <v>30</v>
      </c>
    </row>
    <row r="17" spans="1:29" ht="20.5" x14ac:dyDescent="0.45">
      <c r="A17" s="14"/>
      <c r="B17" s="14" t="s">
        <v>218</v>
      </c>
      <c r="C17" s="14" t="s">
        <v>23</v>
      </c>
      <c r="D17" s="25">
        <v>1955.6</v>
      </c>
      <c r="E17" s="25">
        <v>4258</v>
      </c>
      <c r="F17" s="25">
        <v>1089.5999999999999</v>
      </c>
      <c r="G17" s="25">
        <v>1190</v>
      </c>
      <c r="H17" s="26">
        <v>4702</v>
      </c>
      <c r="I17" s="26">
        <v>3998</v>
      </c>
      <c r="J17" s="26">
        <v>2744</v>
      </c>
      <c r="K17" s="25">
        <v>1435</v>
      </c>
      <c r="L17" s="26">
        <v>387</v>
      </c>
      <c r="M17" s="26">
        <v>5541</v>
      </c>
      <c r="N17" s="26">
        <v>4356</v>
      </c>
      <c r="O17" s="25">
        <v>3399</v>
      </c>
      <c r="P17" s="26">
        <v>3239.26</v>
      </c>
      <c r="Q17" s="26">
        <v>2627.69</v>
      </c>
      <c r="R17" s="26">
        <v>1361</v>
      </c>
      <c r="S17" s="25">
        <v>5163</v>
      </c>
      <c r="T17" s="26">
        <v>5058</v>
      </c>
      <c r="U17" s="26">
        <v>3428</v>
      </c>
      <c r="V17" s="26">
        <v>1693</v>
      </c>
      <c r="W17" s="25">
        <v>3621</v>
      </c>
      <c r="X17" s="26">
        <v>3839</v>
      </c>
      <c r="Y17" s="26">
        <v>2977</v>
      </c>
      <c r="Z17" s="26">
        <v>1922</v>
      </c>
      <c r="AA17" s="25">
        <v>5062</v>
      </c>
      <c r="AB17" s="26">
        <v>5025</v>
      </c>
      <c r="AC17" s="26">
        <v>3932</v>
      </c>
    </row>
    <row r="18" spans="1:29" ht="20.5" x14ac:dyDescent="0.45">
      <c r="A18" s="14"/>
      <c r="B18" s="14" t="s">
        <v>221</v>
      </c>
      <c r="C18" s="14" t="s">
        <v>24</v>
      </c>
      <c r="D18" s="25">
        <v>5706</v>
      </c>
      <c r="E18" s="25">
        <v>5769.6</v>
      </c>
      <c r="F18" s="25">
        <v>7656.6</v>
      </c>
      <c r="G18" s="25">
        <v>6398</v>
      </c>
      <c r="H18" s="26">
        <v>6296</v>
      </c>
      <c r="I18" s="26">
        <v>6951</v>
      </c>
      <c r="J18" s="26">
        <v>6979</v>
      </c>
      <c r="K18" s="25">
        <v>4706.5053812382357</v>
      </c>
      <c r="L18" s="26">
        <v>8773</v>
      </c>
      <c r="M18" s="26">
        <v>4414.3963802978187</v>
      </c>
      <c r="N18" s="26">
        <v>5091.0249898272432</v>
      </c>
      <c r="O18" s="25">
        <v>5323</v>
      </c>
      <c r="P18" s="26">
        <v>5578.75</v>
      </c>
      <c r="Q18" s="26">
        <v>8684.4</v>
      </c>
      <c r="R18" s="26">
        <v>10545</v>
      </c>
      <c r="S18" s="25">
        <v>11164</v>
      </c>
      <c r="T18" s="26">
        <v>11476</v>
      </c>
      <c r="U18" s="26">
        <v>9687</v>
      </c>
      <c r="V18" s="26">
        <v>9485</v>
      </c>
      <c r="W18" s="25">
        <v>5104</v>
      </c>
      <c r="X18" s="26">
        <v>5903</v>
      </c>
      <c r="Y18" s="26">
        <v>7392</v>
      </c>
      <c r="Z18" s="26">
        <v>5975</v>
      </c>
      <c r="AA18" s="25">
        <v>5482</v>
      </c>
      <c r="AB18" s="26">
        <v>7771</v>
      </c>
      <c r="AC18" s="26">
        <v>9743</v>
      </c>
    </row>
    <row r="19" spans="1:29" ht="20.5" x14ac:dyDescent="0.45">
      <c r="A19" s="14"/>
      <c r="B19" s="14" t="s">
        <v>235</v>
      </c>
      <c r="C19" s="14" t="s">
        <v>25</v>
      </c>
      <c r="D19" s="25">
        <v>0</v>
      </c>
      <c r="E19" s="25">
        <v>0</v>
      </c>
      <c r="F19" s="25">
        <v>0</v>
      </c>
      <c r="G19" s="25">
        <v>6963</v>
      </c>
      <c r="H19" s="26">
        <v>6401</v>
      </c>
      <c r="I19" s="26">
        <v>7346</v>
      </c>
      <c r="J19" s="26">
        <v>701</v>
      </c>
      <c r="K19" s="25">
        <v>695.49461876176406</v>
      </c>
      <c r="L19" s="26">
        <v>839</v>
      </c>
      <c r="M19" s="26">
        <v>780.60361970218105</v>
      </c>
      <c r="N19" s="26">
        <v>772.97501017275636</v>
      </c>
      <c r="O19" s="25">
        <v>0</v>
      </c>
      <c r="P19" s="26">
        <v>0</v>
      </c>
      <c r="Q19" s="26">
        <v>0</v>
      </c>
      <c r="R19" s="26">
        <v>0</v>
      </c>
      <c r="S19" s="25">
        <v>0</v>
      </c>
      <c r="T19" s="26">
        <v>0</v>
      </c>
      <c r="U19" s="26">
        <v>0</v>
      </c>
      <c r="V19" s="26">
        <v>0</v>
      </c>
      <c r="W19" s="25">
        <v>0</v>
      </c>
      <c r="X19" s="26">
        <v>0</v>
      </c>
      <c r="Y19" s="26">
        <v>0</v>
      </c>
      <c r="Z19" s="26">
        <v>0</v>
      </c>
      <c r="AA19" s="25">
        <v>0</v>
      </c>
      <c r="AB19" s="26">
        <v>0</v>
      </c>
      <c r="AC19" s="26">
        <v>0</v>
      </c>
    </row>
    <row r="20" spans="1:29" ht="20.5" x14ac:dyDescent="0.45">
      <c r="A20" s="14"/>
      <c r="B20" s="14" t="s">
        <v>220</v>
      </c>
      <c r="C20" s="14" t="s">
        <v>26</v>
      </c>
      <c r="D20" s="25">
        <v>0</v>
      </c>
      <c r="E20" s="25">
        <v>0</v>
      </c>
      <c r="F20" s="25">
        <v>0</v>
      </c>
      <c r="G20" s="25">
        <v>0</v>
      </c>
      <c r="H20" s="26">
        <v>1171</v>
      </c>
      <c r="I20" s="26">
        <v>1357</v>
      </c>
      <c r="J20" s="26">
        <v>3053</v>
      </c>
      <c r="K20" s="25">
        <v>4986</v>
      </c>
      <c r="L20" s="26">
        <v>9271</v>
      </c>
      <c r="M20" s="26">
        <v>10463</v>
      </c>
      <c r="N20" s="26">
        <v>12669</v>
      </c>
      <c r="O20" s="25">
        <v>13590</v>
      </c>
      <c r="P20" s="26">
        <v>14348.45</v>
      </c>
      <c r="Q20" s="26">
        <v>11355.71</v>
      </c>
      <c r="R20" s="26">
        <v>11648</v>
      </c>
      <c r="S20" s="25">
        <v>10033</v>
      </c>
      <c r="T20" s="26">
        <v>17642</v>
      </c>
      <c r="U20" s="26">
        <v>16314</v>
      </c>
      <c r="V20" s="26">
        <v>7693</v>
      </c>
      <c r="W20" s="25">
        <v>5858</v>
      </c>
      <c r="X20" s="26">
        <v>5483</v>
      </c>
      <c r="Y20" s="26">
        <v>4439</v>
      </c>
      <c r="Z20" s="26">
        <v>3624</v>
      </c>
      <c r="AA20" s="25">
        <v>6815</v>
      </c>
      <c r="AB20" s="26">
        <v>7027</v>
      </c>
      <c r="AC20" s="26">
        <v>6280</v>
      </c>
    </row>
    <row r="21" spans="1:29" ht="20.5" x14ac:dyDescent="0.45">
      <c r="A21" s="14"/>
      <c r="B21" s="14" t="s">
        <v>291</v>
      </c>
      <c r="C21" s="14" t="s">
        <v>199</v>
      </c>
      <c r="D21" s="25">
        <v>0</v>
      </c>
      <c r="E21" s="25">
        <v>0</v>
      </c>
      <c r="F21" s="25">
        <v>0</v>
      </c>
      <c r="G21" s="25">
        <v>0</v>
      </c>
      <c r="H21" s="26">
        <v>0</v>
      </c>
      <c r="I21" s="26">
        <v>0</v>
      </c>
      <c r="J21" s="26">
        <v>0</v>
      </c>
      <c r="K21" s="25">
        <v>0</v>
      </c>
      <c r="L21" s="26">
        <v>0</v>
      </c>
      <c r="M21" s="26">
        <v>0</v>
      </c>
      <c r="N21" s="26">
        <v>0</v>
      </c>
      <c r="O21" s="25">
        <v>0</v>
      </c>
      <c r="P21" s="26">
        <v>0</v>
      </c>
      <c r="Q21" s="26">
        <v>0</v>
      </c>
      <c r="R21" s="26">
        <v>0</v>
      </c>
      <c r="S21" s="25">
        <v>0</v>
      </c>
      <c r="T21" s="26">
        <v>0</v>
      </c>
      <c r="U21" s="26">
        <v>0</v>
      </c>
      <c r="V21" s="26">
        <v>0</v>
      </c>
      <c r="W21" s="25">
        <v>0</v>
      </c>
      <c r="X21" s="26">
        <v>0</v>
      </c>
      <c r="Y21" s="26">
        <v>0</v>
      </c>
      <c r="Z21" s="26">
        <v>0</v>
      </c>
      <c r="AA21" s="25">
        <v>0</v>
      </c>
      <c r="AB21" s="26">
        <v>0</v>
      </c>
      <c r="AC21" s="26">
        <v>0</v>
      </c>
    </row>
    <row r="22" spans="1:29" ht="20.5" x14ac:dyDescent="0.45">
      <c r="A22" s="14"/>
      <c r="B22" s="14"/>
      <c r="C22" s="14"/>
      <c r="D22" s="25"/>
      <c r="E22" s="25"/>
      <c r="F22" s="25"/>
      <c r="G22" s="25"/>
      <c r="H22" s="26"/>
      <c r="I22" s="26"/>
      <c r="J22" s="26"/>
      <c r="K22" s="25"/>
      <c r="L22" s="26"/>
      <c r="M22" s="26"/>
      <c r="N22" s="26"/>
      <c r="O22" s="25"/>
      <c r="P22" s="26"/>
      <c r="Q22" s="26"/>
      <c r="R22" s="26"/>
      <c r="S22" s="25"/>
      <c r="T22" s="26"/>
      <c r="U22" s="26"/>
      <c r="V22" s="26"/>
      <c r="W22" s="25"/>
      <c r="X22" s="26"/>
      <c r="Y22" s="26"/>
      <c r="Z22" s="26"/>
      <c r="AA22" s="25"/>
      <c r="AB22" s="26"/>
      <c r="AC22" s="26"/>
    </row>
    <row r="23" spans="1:29" ht="20.5" x14ac:dyDescent="0.45">
      <c r="A23" s="14"/>
      <c r="B23" s="16" t="s">
        <v>304</v>
      </c>
      <c r="C23" s="16" t="s">
        <v>27</v>
      </c>
      <c r="D23" s="17">
        <v>1509920</v>
      </c>
      <c r="E23" s="17">
        <v>1139778.6000000001</v>
      </c>
      <c r="F23" s="17">
        <v>1068995</v>
      </c>
      <c r="G23" s="17">
        <v>979493</v>
      </c>
      <c r="H23" s="18">
        <v>971757.08491741703</v>
      </c>
      <c r="I23" s="18">
        <v>983061.00211906759</v>
      </c>
      <c r="J23" s="18">
        <v>1083668.3067617752</v>
      </c>
      <c r="K23" s="17">
        <v>1127840.1478602805</v>
      </c>
      <c r="L23" s="18">
        <v>1146943.3088830221</v>
      </c>
      <c r="M23" s="18">
        <v>1162125.7174157507</v>
      </c>
      <c r="N23" s="18">
        <v>1162019.2165612399</v>
      </c>
      <c r="O23" s="17">
        <v>1157373.4940414359</v>
      </c>
      <c r="P23" s="18">
        <v>1125717.6900000002</v>
      </c>
      <c r="Q23" s="18">
        <v>1113695.8239176627</v>
      </c>
      <c r="R23" s="18">
        <v>1098890</v>
      </c>
      <c r="S23" s="17">
        <v>1085908</v>
      </c>
      <c r="T23" s="18">
        <v>1068920</v>
      </c>
      <c r="U23" s="18">
        <v>1056090</v>
      </c>
      <c r="V23" s="18">
        <v>1045916</v>
      </c>
      <c r="W23" s="17">
        <v>1049429</v>
      </c>
      <c r="X23" s="18">
        <v>1056059</v>
      </c>
      <c r="Y23" s="18">
        <v>1055170</v>
      </c>
      <c r="Z23" s="18">
        <v>1058946</v>
      </c>
      <c r="AA23" s="17">
        <v>1071497</v>
      </c>
      <c r="AB23" s="18">
        <f>SUM(AB24:AB35)</f>
        <v>1067112</v>
      </c>
      <c r="AC23" s="18">
        <v>1056565</v>
      </c>
    </row>
    <row r="24" spans="1:29" ht="20.5" x14ac:dyDescent="0.45">
      <c r="A24" s="14"/>
      <c r="B24" s="14" t="s">
        <v>310</v>
      </c>
      <c r="C24" s="14" t="s">
        <v>28</v>
      </c>
      <c r="D24" s="25">
        <v>27759</v>
      </c>
      <c r="E24" s="25">
        <v>36227</v>
      </c>
      <c r="F24" s="25">
        <v>39316</v>
      </c>
      <c r="G24" s="25">
        <v>19399</v>
      </c>
      <c r="H24" s="26">
        <v>18915</v>
      </c>
      <c r="I24" s="26">
        <v>19685</v>
      </c>
      <c r="J24" s="26">
        <v>19572</v>
      </c>
      <c r="K24" s="25">
        <v>19436</v>
      </c>
      <c r="L24" s="26">
        <v>25589</v>
      </c>
      <c r="M24" s="26">
        <v>19077</v>
      </c>
      <c r="N24" s="26">
        <v>23149</v>
      </c>
      <c r="O24" s="25">
        <v>28586</v>
      </c>
      <c r="P24" s="26">
        <v>24316.83</v>
      </c>
      <c r="Q24" s="26">
        <v>24940.639999999999</v>
      </c>
      <c r="R24" s="26">
        <v>25348</v>
      </c>
      <c r="S24" s="25">
        <v>25289</v>
      </c>
      <c r="T24" s="26">
        <v>26254</v>
      </c>
      <c r="U24" s="26">
        <v>25945</v>
      </c>
      <c r="V24" s="26">
        <v>26486</v>
      </c>
      <c r="W24" s="25">
        <v>28719</v>
      </c>
      <c r="X24" s="26">
        <v>29532</v>
      </c>
      <c r="Y24" s="26">
        <v>32574</v>
      </c>
      <c r="Z24" s="26">
        <v>31355</v>
      </c>
      <c r="AA24" s="25">
        <v>36703</v>
      </c>
      <c r="AB24" s="26">
        <v>29257</v>
      </c>
      <c r="AC24" s="26">
        <v>23968</v>
      </c>
    </row>
    <row r="25" spans="1:29" ht="20.5" x14ac:dyDescent="0.45">
      <c r="A25" s="14"/>
      <c r="B25" s="14" t="s">
        <v>213</v>
      </c>
      <c r="C25" s="14" t="s">
        <v>17</v>
      </c>
      <c r="D25" s="25">
        <v>0</v>
      </c>
      <c r="E25" s="25">
        <v>0</v>
      </c>
      <c r="F25" s="25">
        <v>0</v>
      </c>
      <c r="G25" s="25">
        <v>1948</v>
      </c>
      <c r="H25" s="26">
        <v>0</v>
      </c>
      <c r="I25" s="26">
        <v>0</v>
      </c>
      <c r="J25" s="26">
        <v>0</v>
      </c>
      <c r="K25" s="25">
        <v>1559</v>
      </c>
      <c r="L25" s="26">
        <v>0</v>
      </c>
      <c r="M25" s="26">
        <v>2096</v>
      </c>
      <c r="N25" s="26">
        <v>2512</v>
      </c>
      <c r="O25" s="25">
        <v>3303</v>
      </c>
      <c r="P25" s="26">
        <v>3822.84</v>
      </c>
      <c r="Q25" s="26">
        <v>4660.17</v>
      </c>
      <c r="R25" s="26">
        <v>5430</v>
      </c>
      <c r="S25" s="25">
        <v>4767</v>
      </c>
      <c r="T25" s="26">
        <v>6729</v>
      </c>
      <c r="U25" s="26">
        <v>6136</v>
      </c>
      <c r="V25" s="26">
        <v>4259</v>
      </c>
      <c r="W25" s="25">
        <v>2695</v>
      </c>
      <c r="X25" s="26">
        <v>3492</v>
      </c>
      <c r="Y25" s="26">
        <v>5962</v>
      </c>
      <c r="Z25" s="26">
        <v>8615</v>
      </c>
      <c r="AA25" s="25">
        <v>4922</v>
      </c>
      <c r="AB25" s="26">
        <v>6460</v>
      </c>
      <c r="AC25" s="26">
        <v>6136</v>
      </c>
    </row>
    <row r="26" spans="1:29" ht="20.5" x14ac:dyDescent="0.45">
      <c r="A26" s="14"/>
      <c r="B26" s="14" t="s">
        <v>292</v>
      </c>
      <c r="C26" s="14" t="s">
        <v>29</v>
      </c>
      <c r="D26" s="25">
        <v>10025</v>
      </c>
      <c r="E26" s="25">
        <v>10267</v>
      </c>
      <c r="F26" s="25">
        <v>4070</v>
      </c>
      <c r="G26" s="25">
        <v>3541</v>
      </c>
      <c r="H26" s="26">
        <v>3230</v>
      </c>
      <c r="I26" s="26">
        <v>4002</v>
      </c>
      <c r="J26" s="26">
        <v>3508</v>
      </c>
      <c r="K26" s="25">
        <v>4297</v>
      </c>
      <c r="L26" s="26">
        <v>5062</v>
      </c>
      <c r="M26" s="26">
        <v>4977</v>
      </c>
      <c r="N26" s="26">
        <v>4824</v>
      </c>
      <c r="O26" s="25">
        <v>6011</v>
      </c>
      <c r="P26" s="26">
        <v>6034.16</v>
      </c>
      <c r="Q26" s="26">
        <v>5356.41</v>
      </c>
      <c r="R26" s="26">
        <v>5421</v>
      </c>
      <c r="S26" s="25">
        <v>5608</v>
      </c>
      <c r="T26" s="26">
        <v>5091</v>
      </c>
      <c r="U26" s="26">
        <v>5151</v>
      </c>
      <c r="V26" s="26">
        <v>5304</v>
      </c>
      <c r="W26" s="25">
        <v>3622</v>
      </c>
      <c r="X26" s="26">
        <v>4272</v>
      </c>
      <c r="Y26" s="26">
        <v>3831</v>
      </c>
      <c r="Z26" s="26">
        <v>3483</v>
      </c>
      <c r="AA26" s="25">
        <v>1750</v>
      </c>
      <c r="AB26" s="26">
        <v>1824</v>
      </c>
      <c r="AC26" s="26">
        <v>4197</v>
      </c>
    </row>
    <row r="27" spans="1:29" ht="20.5" x14ac:dyDescent="0.45">
      <c r="A27" s="14"/>
      <c r="B27" s="14" t="s">
        <v>216</v>
      </c>
      <c r="C27" s="14" t="s">
        <v>20</v>
      </c>
      <c r="D27" s="25">
        <v>20222</v>
      </c>
      <c r="E27" s="25">
        <v>19099</v>
      </c>
      <c r="F27" s="25">
        <v>17397</v>
      </c>
      <c r="G27" s="25">
        <v>11133</v>
      </c>
      <c r="H27" s="26">
        <v>9869</v>
      </c>
      <c r="I27" s="26">
        <v>19513</v>
      </c>
      <c r="J27" s="26">
        <v>18847</v>
      </c>
      <c r="K27" s="25">
        <v>24354.879670280443</v>
      </c>
      <c r="L27" s="26">
        <v>1051</v>
      </c>
      <c r="M27" s="26">
        <v>22768.453226422298</v>
      </c>
      <c r="N27" s="26">
        <v>20521.441275478119</v>
      </c>
      <c r="O27" s="25">
        <v>21879</v>
      </c>
      <c r="P27" s="26">
        <v>25704.99</v>
      </c>
      <c r="Q27" s="26">
        <v>23376.23</v>
      </c>
      <c r="R27" s="26">
        <v>22116</v>
      </c>
      <c r="S27" s="25">
        <v>6594</v>
      </c>
      <c r="T27" s="26">
        <v>5067</v>
      </c>
      <c r="U27" s="26">
        <v>3857</v>
      </c>
      <c r="V27" s="26">
        <v>4220</v>
      </c>
      <c r="W27" s="25">
        <v>1748</v>
      </c>
      <c r="X27" s="26">
        <v>1359</v>
      </c>
      <c r="Y27" s="26">
        <v>1217</v>
      </c>
      <c r="Z27" s="26">
        <v>1540</v>
      </c>
      <c r="AA27" s="25">
        <v>2061</v>
      </c>
      <c r="AB27" s="26">
        <v>879</v>
      </c>
      <c r="AC27" s="26">
        <v>886</v>
      </c>
    </row>
    <row r="28" spans="1:29" ht="20.5" x14ac:dyDescent="0.45">
      <c r="A28" s="14"/>
      <c r="B28" s="14" t="s">
        <v>217</v>
      </c>
      <c r="C28" s="14" t="s">
        <v>21</v>
      </c>
      <c r="D28" s="25">
        <v>0</v>
      </c>
      <c r="E28" s="25">
        <v>0</v>
      </c>
      <c r="F28" s="25">
        <v>0</v>
      </c>
      <c r="G28" s="25">
        <v>0</v>
      </c>
      <c r="H28" s="26">
        <v>0</v>
      </c>
      <c r="I28" s="26">
        <v>0</v>
      </c>
      <c r="J28" s="26">
        <v>0</v>
      </c>
      <c r="K28" s="25">
        <v>0</v>
      </c>
      <c r="L28" s="26">
        <v>0</v>
      </c>
      <c r="M28" s="26">
        <v>0</v>
      </c>
      <c r="N28" s="26">
        <v>0</v>
      </c>
      <c r="O28" s="25">
        <v>2062</v>
      </c>
      <c r="P28" s="26">
        <v>0</v>
      </c>
      <c r="Q28" s="26">
        <v>0</v>
      </c>
      <c r="R28" s="26">
        <v>0</v>
      </c>
      <c r="S28" s="25">
        <v>143</v>
      </c>
      <c r="T28" s="26">
        <v>536</v>
      </c>
      <c r="U28" s="26">
        <v>217</v>
      </c>
      <c r="V28" s="26">
        <v>135</v>
      </c>
      <c r="W28" s="25">
        <v>0</v>
      </c>
      <c r="X28" s="26">
        <v>0</v>
      </c>
      <c r="Y28" s="26">
        <v>0</v>
      </c>
      <c r="Z28" s="26">
        <v>0</v>
      </c>
      <c r="AA28" s="25">
        <v>0</v>
      </c>
      <c r="AB28" s="26">
        <v>0</v>
      </c>
      <c r="AC28" s="26">
        <v>0</v>
      </c>
    </row>
    <row r="29" spans="1:29" ht="20.5" x14ac:dyDescent="0.45">
      <c r="A29" s="14"/>
      <c r="B29" s="14" t="s">
        <v>259</v>
      </c>
      <c r="C29" s="14" t="s">
        <v>30</v>
      </c>
      <c r="D29" s="25">
        <v>0</v>
      </c>
      <c r="E29" s="25">
        <v>0</v>
      </c>
      <c r="F29" s="25">
        <v>336</v>
      </c>
      <c r="G29" s="25">
        <v>4576</v>
      </c>
      <c r="H29" s="26">
        <v>5457</v>
      </c>
      <c r="I29" s="26">
        <v>271</v>
      </c>
      <c r="J29" s="26">
        <v>249</v>
      </c>
      <c r="K29" s="25">
        <v>14704.268190000001</v>
      </c>
      <c r="L29" s="26">
        <v>22068.308883022077</v>
      </c>
      <c r="M29" s="26">
        <v>23309.264189328365</v>
      </c>
      <c r="N29" s="26">
        <v>25774.775285761851</v>
      </c>
      <c r="O29" s="25">
        <v>23422.494041435886</v>
      </c>
      <c r="P29" s="26">
        <v>21371.34</v>
      </c>
      <c r="Q29" s="26">
        <v>18702.490000000002</v>
      </c>
      <c r="R29" s="26">
        <v>22299</v>
      </c>
      <c r="S29" s="25">
        <v>19986</v>
      </c>
      <c r="T29" s="26">
        <v>23684</v>
      </c>
      <c r="U29" s="26">
        <v>29334</v>
      </c>
      <c r="V29" s="26">
        <v>25733</v>
      </c>
      <c r="W29" s="25">
        <v>23838</v>
      </c>
      <c r="X29" s="26">
        <v>27765</v>
      </c>
      <c r="Y29" s="26">
        <v>29026</v>
      </c>
      <c r="Z29" s="26">
        <v>25750</v>
      </c>
      <c r="AA29" s="25">
        <v>17941</v>
      </c>
      <c r="AB29" s="26">
        <v>16006</v>
      </c>
      <c r="AC29" s="26">
        <v>17165</v>
      </c>
    </row>
    <row r="30" spans="1:29" ht="20.5" x14ac:dyDescent="0.45">
      <c r="A30" s="14"/>
      <c r="B30" s="14" t="s">
        <v>219</v>
      </c>
      <c r="C30" s="14" t="s">
        <v>32</v>
      </c>
      <c r="D30" s="25">
        <v>2556</v>
      </c>
      <c r="E30" s="25">
        <v>2297</v>
      </c>
      <c r="F30" s="25">
        <v>3267.2</v>
      </c>
      <c r="G30" s="25">
        <v>4309</v>
      </c>
      <c r="H30" s="26">
        <v>4252</v>
      </c>
      <c r="I30" s="26">
        <v>5362</v>
      </c>
      <c r="J30" s="26">
        <v>5507</v>
      </c>
      <c r="K30" s="25">
        <v>5818</v>
      </c>
      <c r="L30" s="26">
        <v>7318</v>
      </c>
      <c r="M30" s="26">
        <v>6926</v>
      </c>
      <c r="N30" s="26">
        <v>7307</v>
      </c>
      <c r="O30" s="25">
        <v>8132</v>
      </c>
      <c r="P30" s="26">
        <v>8311.83</v>
      </c>
      <c r="Q30" s="26">
        <v>9174.9699999999993</v>
      </c>
      <c r="R30" s="26">
        <v>9374</v>
      </c>
      <c r="S30" s="25">
        <v>10197</v>
      </c>
      <c r="T30" s="26">
        <v>10315</v>
      </c>
      <c r="U30" s="26">
        <v>9739</v>
      </c>
      <c r="V30" s="26">
        <v>12876</v>
      </c>
      <c r="W30" s="25">
        <v>11748</v>
      </c>
      <c r="X30" s="26">
        <v>13031</v>
      </c>
      <c r="Y30" s="26">
        <v>14234</v>
      </c>
      <c r="Z30" s="26">
        <v>15425</v>
      </c>
      <c r="AA30" s="25">
        <v>15982</v>
      </c>
      <c r="AB30" s="26">
        <v>20233</v>
      </c>
      <c r="AC30" s="26">
        <v>20687</v>
      </c>
    </row>
    <row r="31" spans="1:29" ht="20.5" x14ac:dyDescent="0.45">
      <c r="A31" s="14"/>
      <c r="B31" s="14" t="s">
        <v>318</v>
      </c>
      <c r="C31" s="14" t="s">
        <v>33</v>
      </c>
      <c r="D31" s="25">
        <v>1441075</v>
      </c>
      <c r="E31" s="25">
        <v>1067220</v>
      </c>
      <c r="F31" s="25">
        <v>1001750.4</v>
      </c>
      <c r="G31" s="25">
        <v>933009</v>
      </c>
      <c r="H31" s="26">
        <v>927829</v>
      </c>
      <c r="I31" s="26">
        <v>926070</v>
      </c>
      <c r="J31" s="26">
        <v>1011624</v>
      </c>
      <c r="K31" s="25">
        <v>1028115</v>
      </c>
      <c r="L31" s="26">
        <v>1033322</v>
      </c>
      <c r="M31" s="26">
        <v>1029684</v>
      </c>
      <c r="N31" s="26">
        <v>1026463</v>
      </c>
      <c r="O31" s="25">
        <v>1026623</v>
      </c>
      <c r="P31" s="26">
        <v>1011378.42</v>
      </c>
      <c r="Q31" s="26">
        <v>995252.19</v>
      </c>
      <c r="R31" s="26">
        <v>980246</v>
      </c>
      <c r="S31" s="25">
        <v>985659</v>
      </c>
      <c r="T31" s="26">
        <v>975041</v>
      </c>
      <c r="U31" s="26">
        <v>962634</v>
      </c>
      <c r="V31" s="26">
        <v>948517</v>
      </c>
      <c r="W31" s="25">
        <v>960466</v>
      </c>
      <c r="X31" s="26">
        <v>946460</v>
      </c>
      <c r="Y31" s="26">
        <v>937375</v>
      </c>
      <c r="Z31" s="26">
        <v>938886</v>
      </c>
      <c r="AA31" s="25">
        <v>960088</v>
      </c>
      <c r="AB31" s="26">
        <v>957962</v>
      </c>
      <c r="AC31" s="26">
        <v>951230</v>
      </c>
    </row>
    <row r="32" spans="1:29" ht="20.5" x14ac:dyDescent="0.45">
      <c r="A32" s="14"/>
      <c r="B32" s="14" t="s">
        <v>293</v>
      </c>
      <c r="C32" s="14" t="s">
        <v>34</v>
      </c>
      <c r="D32" s="25">
        <v>8283</v>
      </c>
      <c r="E32" s="25">
        <v>4668</v>
      </c>
      <c r="F32" s="25">
        <v>2859.4</v>
      </c>
      <c r="G32" s="25">
        <v>1578</v>
      </c>
      <c r="H32" s="26">
        <v>1368</v>
      </c>
      <c r="I32" s="26">
        <v>1175</v>
      </c>
      <c r="J32" s="26">
        <v>14240</v>
      </c>
      <c r="K32" s="25">
        <v>7281</v>
      </c>
      <c r="L32" s="26">
        <v>14001</v>
      </c>
      <c r="M32" s="26">
        <v>13937</v>
      </c>
      <c r="N32" s="26">
        <v>13887</v>
      </c>
      <c r="O32" s="25">
        <v>4664</v>
      </c>
      <c r="P32" s="26">
        <v>4134.0200000000004</v>
      </c>
      <c r="Q32" s="26">
        <v>3421.55</v>
      </c>
      <c r="R32" s="26">
        <v>4031</v>
      </c>
      <c r="S32" s="25">
        <v>4488</v>
      </c>
      <c r="T32" s="26">
        <v>3985</v>
      </c>
      <c r="U32" s="26">
        <v>3486</v>
      </c>
      <c r="V32" s="26">
        <v>3335</v>
      </c>
      <c r="W32" s="25">
        <v>2811</v>
      </c>
      <c r="X32" s="26">
        <v>2761</v>
      </c>
      <c r="Y32" s="26">
        <v>2695</v>
      </c>
      <c r="Z32" s="26">
        <v>2642</v>
      </c>
      <c r="AA32" s="25">
        <v>2694</v>
      </c>
      <c r="AB32" s="26">
        <v>2731</v>
      </c>
      <c r="AC32" s="26">
        <v>2682</v>
      </c>
    </row>
    <row r="33" spans="1:29" ht="20.5" x14ac:dyDescent="0.45">
      <c r="A33" s="14"/>
      <c r="B33" s="14" t="s">
        <v>237</v>
      </c>
      <c r="C33" s="14" t="s">
        <v>22</v>
      </c>
      <c r="D33" s="25">
        <v>0</v>
      </c>
      <c r="E33" s="25">
        <v>0</v>
      </c>
      <c r="F33" s="25">
        <v>0</v>
      </c>
      <c r="G33" s="25">
        <v>0</v>
      </c>
      <c r="H33" s="26">
        <v>0</v>
      </c>
      <c r="I33" s="26">
        <v>0</v>
      </c>
      <c r="J33" s="26">
        <v>0</v>
      </c>
      <c r="K33" s="25">
        <v>0</v>
      </c>
      <c r="L33" s="26">
        <v>0</v>
      </c>
      <c r="M33" s="26">
        <v>0</v>
      </c>
      <c r="N33" s="26">
        <v>0</v>
      </c>
      <c r="O33" s="25">
        <v>0</v>
      </c>
      <c r="P33" s="26">
        <v>0</v>
      </c>
      <c r="Q33" s="26">
        <v>1651.1039176626825</v>
      </c>
      <c r="R33" s="26">
        <v>829</v>
      </c>
      <c r="S33" s="25">
        <v>1207</v>
      </c>
      <c r="T33" s="26">
        <v>695</v>
      </c>
      <c r="U33" s="26">
        <v>1059</v>
      </c>
      <c r="V33" s="26">
        <v>0</v>
      </c>
      <c r="W33" s="25">
        <v>0</v>
      </c>
      <c r="X33" s="26">
        <v>0</v>
      </c>
      <c r="Y33" s="26">
        <v>305</v>
      </c>
      <c r="Z33" s="26">
        <v>1442</v>
      </c>
      <c r="AA33" s="25">
        <v>682</v>
      </c>
      <c r="AB33" s="26">
        <v>2815</v>
      </c>
      <c r="AC33" s="26">
        <v>3659</v>
      </c>
    </row>
    <row r="34" spans="1:29" ht="20.5" x14ac:dyDescent="0.45">
      <c r="A34" s="14"/>
      <c r="B34" s="14" t="s">
        <v>220</v>
      </c>
      <c r="C34" s="14" t="s">
        <v>26</v>
      </c>
      <c r="D34" s="25">
        <v>0</v>
      </c>
      <c r="E34" s="25">
        <v>0</v>
      </c>
      <c r="F34" s="25">
        <v>0</v>
      </c>
      <c r="G34" s="25">
        <v>0</v>
      </c>
      <c r="H34" s="26">
        <v>837</v>
      </c>
      <c r="I34" s="26">
        <v>4510</v>
      </c>
      <c r="J34" s="26">
        <v>7985</v>
      </c>
      <c r="K34" s="25">
        <v>12164</v>
      </c>
      <c r="L34" s="26">
        <v>17933</v>
      </c>
      <c r="M34" s="26">
        <v>21712</v>
      </c>
      <c r="N34" s="26">
        <v>22373</v>
      </c>
      <c r="O34" s="25">
        <v>19644</v>
      </c>
      <c r="P34" s="26">
        <v>16535.14</v>
      </c>
      <c r="Q34" s="26">
        <v>18411.93</v>
      </c>
      <c r="R34" s="26">
        <v>16838</v>
      </c>
      <c r="S34" s="25">
        <v>16715</v>
      </c>
      <c r="T34" s="26">
        <v>7482</v>
      </c>
      <c r="U34" s="26">
        <v>5705</v>
      </c>
      <c r="V34" s="26">
        <v>13438</v>
      </c>
      <c r="W34" s="25">
        <v>13373</v>
      </c>
      <c r="X34" s="26">
        <v>12890</v>
      </c>
      <c r="Y34" s="26">
        <v>14999</v>
      </c>
      <c r="Z34" s="26">
        <v>18070</v>
      </c>
      <c r="AA34" s="25">
        <v>18150</v>
      </c>
      <c r="AB34" s="26">
        <v>19635</v>
      </c>
      <c r="AC34" s="26">
        <v>17860</v>
      </c>
    </row>
    <row r="35" spans="1:29" ht="20.5" x14ac:dyDescent="0.45">
      <c r="A35" s="14"/>
      <c r="B35" s="14" t="s">
        <v>294</v>
      </c>
      <c r="C35" s="14" t="s">
        <v>35</v>
      </c>
      <c r="D35" s="25">
        <v>0</v>
      </c>
      <c r="E35" s="25">
        <v>0</v>
      </c>
      <c r="F35" s="25">
        <v>0</v>
      </c>
      <c r="G35" s="25">
        <v>0</v>
      </c>
      <c r="H35" s="26">
        <v>0</v>
      </c>
      <c r="I35" s="26">
        <v>2473</v>
      </c>
      <c r="J35" s="26">
        <v>2136</v>
      </c>
      <c r="K35" s="25">
        <v>10111</v>
      </c>
      <c r="L35" s="26">
        <v>20599</v>
      </c>
      <c r="M35" s="26">
        <v>17639</v>
      </c>
      <c r="N35" s="26">
        <v>15208</v>
      </c>
      <c r="O35" s="25">
        <v>13047</v>
      </c>
      <c r="P35" s="26">
        <v>10803.85</v>
      </c>
      <c r="Q35" s="26">
        <v>8748.3700000000008</v>
      </c>
      <c r="R35" s="26">
        <v>6958</v>
      </c>
      <c r="S35" s="25">
        <v>5255</v>
      </c>
      <c r="T35" s="26">
        <v>4041</v>
      </c>
      <c r="U35" s="26">
        <v>2827</v>
      </c>
      <c r="V35" s="26">
        <v>1613</v>
      </c>
      <c r="W35" s="25">
        <v>409</v>
      </c>
      <c r="X35" s="26">
        <v>14497</v>
      </c>
      <c r="Y35" s="26">
        <v>12952</v>
      </c>
      <c r="Z35" s="26">
        <v>11738</v>
      </c>
      <c r="AA35" s="25">
        <v>10524</v>
      </c>
      <c r="AB35" s="26">
        <v>9310</v>
      </c>
      <c r="AC35" s="26">
        <v>8095</v>
      </c>
    </row>
    <row r="36" spans="1:29" ht="20.5" x14ac:dyDescent="0.45">
      <c r="A36" s="14"/>
      <c r="B36" s="14"/>
      <c r="C36" s="14"/>
      <c r="D36" s="25"/>
      <c r="E36" s="25"/>
      <c r="F36" s="25"/>
      <c r="G36" s="25"/>
      <c r="H36" s="26"/>
      <c r="I36" s="26"/>
      <c r="J36" s="26"/>
      <c r="K36" s="25"/>
      <c r="L36" s="26"/>
      <c r="M36" s="26"/>
      <c r="N36" s="26"/>
      <c r="O36" s="25"/>
      <c r="P36" s="26"/>
      <c r="Q36" s="26"/>
      <c r="R36" s="26"/>
      <c r="S36" s="25"/>
      <c r="T36" s="26"/>
      <c r="U36" s="26"/>
      <c r="V36" s="26"/>
      <c r="W36" s="25"/>
      <c r="X36" s="26"/>
      <c r="Y36" s="26"/>
      <c r="Z36" s="26"/>
      <c r="AA36" s="25"/>
      <c r="AB36" s="26"/>
      <c r="AC36" s="26"/>
    </row>
    <row r="37" spans="1:29" ht="20.5" x14ac:dyDescent="0.45">
      <c r="A37" s="14"/>
      <c r="B37" s="31" t="s">
        <v>305</v>
      </c>
      <c r="C37" s="31" t="s">
        <v>36</v>
      </c>
      <c r="D37" s="17">
        <f>D38+D50+D60-2</f>
        <v>1577013.6</v>
      </c>
      <c r="E37" s="17">
        <v>1221815</v>
      </c>
      <c r="F37" s="17">
        <v>1142450</v>
      </c>
      <c r="G37" s="17">
        <v>1055356</v>
      </c>
      <c r="H37" s="18">
        <v>1075644</v>
      </c>
      <c r="I37" s="18">
        <v>1086481</v>
      </c>
      <c r="J37" s="18">
        <v>1188550</v>
      </c>
      <c r="K37" s="17">
        <v>1230687.26819</v>
      </c>
      <c r="L37" s="18">
        <v>1274369.3088830221</v>
      </c>
      <c r="M37" s="18">
        <v>1261795.2641893285</v>
      </c>
      <c r="N37" s="18">
        <v>1272889.7752857618</v>
      </c>
      <c r="O37" s="17">
        <v>1266319.4940414359</v>
      </c>
      <c r="P37" s="18">
        <v>1258872.8699999999</v>
      </c>
      <c r="Q37" s="18">
        <v>1245471.2680610891</v>
      </c>
      <c r="R37" s="18">
        <v>1263689</v>
      </c>
      <c r="S37" s="17">
        <v>1251694</v>
      </c>
      <c r="T37" s="18">
        <v>1242552</v>
      </c>
      <c r="U37" s="18">
        <v>1232406</v>
      </c>
      <c r="V37" s="18">
        <v>1198260</v>
      </c>
      <c r="W37" s="17">
        <v>1210806</v>
      </c>
      <c r="X37" s="18">
        <f>X38+X50+X60</f>
        <v>1232663</v>
      </c>
      <c r="Y37" s="18">
        <v>1209891</v>
      </c>
      <c r="Z37" s="18">
        <f>Z38+Z50+Z60</f>
        <v>1218403</v>
      </c>
      <c r="AA37" s="17">
        <f>AA38+AA50+AA60</f>
        <v>1247671</v>
      </c>
      <c r="AB37" s="18">
        <f>AB38+AB50+AB60</f>
        <v>1225624</v>
      </c>
      <c r="AC37" s="18">
        <v>1218363</v>
      </c>
    </row>
    <row r="38" spans="1:29" ht="20.5" x14ac:dyDescent="0.45">
      <c r="A38" s="14"/>
      <c r="B38" s="16" t="s">
        <v>306</v>
      </c>
      <c r="C38" s="16" t="s">
        <v>14</v>
      </c>
      <c r="D38" s="17">
        <v>90178</v>
      </c>
      <c r="E38" s="17">
        <v>127395.4</v>
      </c>
      <c r="F38" s="17">
        <v>98849</v>
      </c>
      <c r="G38" s="17">
        <v>76486</v>
      </c>
      <c r="H38" s="18">
        <v>87988</v>
      </c>
      <c r="I38" s="18">
        <v>93523</v>
      </c>
      <c r="J38" s="18">
        <v>125164.30000212899</v>
      </c>
      <c r="K38" s="17">
        <v>142438</v>
      </c>
      <c r="L38" s="18">
        <v>185544</v>
      </c>
      <c r="M38" s="18">
        <v>199478</v>
      </c>
      <c r="N38" s="18">
        <v>203350</v>
      </c>
      <c r="O38" s="17">
        <v>222379</v>
      </c>
      <c r="P38" s="18">
        <v>218772.96000000002</v>
      </c>
      <c r="Q38" s="18">
        <v>233883.42806108895</v>
      </c>
      <c r="R38" s="18">
        <v>199264</v>
      </c>
      <c r="S38" s="17">
        <v>160031</v>
      </c>
      <c r="T38" s="18">
        <v>177991</v>
      </c>
      <c r="U38" s="18">
        <v>191904</v>
      </c>
      <c r="V38" s="18">
        <v>187612</v>
      </c>
      <c r="W38" s="17">
        <v>183240</v>
      </c>
      <c r="X38" s="18">
        <v>189327</v>
      </c>
      <c r="Y38" s="18">
        <v>188989</v>
      </c>
      <c r="Z38" s="18">
        <v>180311</v>
      </c>
      <c r="AA38" s="17">
        <v>188620</v>
      </c>
      <c r="AB38" s="18">
        <f>SUM(AB39:AB48)</f>
        <v>197193</v>
      </c>
      <c r="AC38" s="18">
        <v>195186</v>
      </c>
    </row>
    <row r="39" spans="1:29" ht="20.5" x14ac:dyDescent="0.45">
      <c r="A39" s="14"/>
      <c r="B39" s="14" t="s">
        <v>223</v>
      </c>
      <c r="C39" s="14" t="s">
        <v>37</v>
      </c>
      <c r="D39" s="25">
        <v>9581</v>
      </c>
      <c r="E39" s="25">
        <v>11374</v>
      </c>
      <c r="F39" s="25">
        <v>8287</v>
      </c>
      <c r="G39" s="25">
        <v>5531</v>
      </c>
      <c r="H39" s="26">
        <v>13946</v>
      </c>
      <c r="I39" s="26">
        <v>13226</v>
      </c>
      <c r="J39" s="26">
        <v>21204</v>
      </c>
      <c r="K39" s="25">
        <v>21075</v>
      </c>
      <c r="L39" s="26">
        <v>21313.568380000001</v>
      </c>
      <c r="M39" s="26">
        <v>23368.131641848035</v>
      </c>
      <c r="N39" s="26">
        <v>18915.058398993824</v>
      </c>
      <c r="O39" s="25">
        <v>17322</v>
      </c>
      <c r="P39" s="26">
        <v>17521.54</v>
      </c>
      <c r="Q39" s="26">
        <v>19674.71</v>
      </c>
      <c r="R39" s="26">
        <v>19913</v>
      </c>
      <c r="S39" s="25">
        <v>28313</v>
      </c>
      <c r="T39" s="26">
        <v>26102</v>
      </c>
      <c r="U39" s="26">
        <v>24931</v>
      </c>
      <c r="V39" s="26">
        <v>21590</v>
      </c>
      <c r="W39" s="25">
        <v>22290</v>
      </c>
      <c r="X39" s="26">
        <v>24212</v>
      </c>
      <c r="Y39" s="26">
        <v>26164</v>
      </c>
      <c r="Z39" s="26">
        <v>25448</v>
      </c>
      <c r="AA39" s="25">
        <v>34100</v>
      </c>
      <c r="AB39" s="26">
        <v>35722</v>
      </c>
      <c r="AC39" s="26">
        <v>32768</v>
      </c>
    </row>
    <row r="40" spans="1:29" ht="20.5" x14ac:dyDescent="0.45">
      <c r="A40" s="14"/>
      <c r="B40" s="14" t="s">
        <v>242</v>
      </c>
      <c r="C40" s="14" t="s">
        <v>38</v>
      </c>
      <c r="D40" s="25">
        <v>67978</v>
      </c>
      <c r="E40" s="25">
        <v>104711</v>
      </c>
      <c r="F40" s="25">
        <v>81682</v>
      </c>
      <c r="G40" s="25">
        <v>62690</v>
      </c>
      <c r="H40" s="26">
        <v>66850</v>
      </c>
      <c r="I40" s="26">
        <v>68188</v>
      </c>
      <c r="J40" s="26">
        <v>97665</v>
      </c>
      <c r="K40" s="25">
        <v>107685</v>
      </c>
      <c r="L40" s="26">
        <v>134881</v>
      </c>
      <c r="M40" s="26">
        <v>154901</v>
      </c>
      <c r="N40" s="26">
        <v>155813</v>
      </c>
      <c r="O40" s="25">
        <v>177975</v>
      </c>
      <c r="P40" s="26">
        <v>173821.33</v>
      </c>
      <c r="Q40" s="26">
        <v>186180.62</v>
      </c>
      <c r="R40" s="26">
        <v>149237</v>
      </c>
      <c r="S40" s="25">
        <v>103206</v>
      </c>
      <c r="T40" s="26">
        <v>123512</v>
      </c>
      <c r="U40" s="26">
        <v>143319</v>
      </c>
      <c r="V40" s="26">
        <v>143310</v>
      </c>
      <c r="W40" s="25">
        <v>140711</v>
      </c>
      <c r="X40" s="26">
        <v>141268</v>
      </c>
      <c r="Y40" s="26">
        <v>134564</v>
      </c>
      <c r="Z40" s="26">
        <v>115282</v>
      </c>
      <c r="AA40" s="25">
        <v>112391</v>
      </c>
      <c r="AB40" s="26">
        <v>106359</v>
      </c>
      <c r="AC40" s="26">
        <v>108905</v>
      </c>
    </row>
    <row r="41" spans="1:29" ht="20.5" x14ac:dyDescent="0.45">
      <c r="A41" s="14"/>
      <c r="B41" s="14" t="s">
        <v>296</v>
      </c>
      <c r="C41" s="14" t="s">
        <v>195</v>
      </c>
      <c r="D41" s="25">
        <v>0</v>
      </c>
      <c r="E41" s="25">
        <v>0</v>
      </c>
      <c r="F41" s="25">
        <v>0</v>
      </c>
      <c r="G41" s="25">
        <v>0</v>
      </c>
      <c r="H41" s="26">
        <v>0</v>
      </c>
      <c r="I41" s="26">
        <v>0</v>
      </c>
      <c r="J41" s="26">
        <v>0</v>
      </c>
      <c r="K41" s="25">
        <v>0</v>
      </c>
      <c r="L41" s="26">
        <v>0</v>
      </c>
      <c r="M41" s="26">
        <v>0</v>
      </c>
      <c r="N41" s="26">
        <v>0</v>
      </c>
      <c r="O41" s="25">
        <v>0</v>
      </c>
      <c r="P41" s="26">
        <v>0</v>
      </c>
      <c r="Q41" s="26">
        <v>0</v>
      </c>
      <c r="R41" s="26">
        <v>0</v>
      </c>
      <c r="S41" s="25">
        <v>0</v>
      </c>
      <c r="T41" s="26">
        <v>0</v>
      </c>
      <c r="U41" s="26">
        <v>0</v>
      </c>
      <c r="V41" s="26">
        <v>0</v>
      </c>
      <c r="W41" s="25">
        <v>1019</v>
      </c>
      <c r="X41" s="26">
        <v>0</v>
      </c>
      <c r="Y41" s="26">
        <v>0</v>
      </c>
      <c r="Z41" s="26">
        <v>3581</v>
      </c>
      <c r="AA41" s="25">
        <v>6568</v>
      </c>
      <c r="AB41" s="26">
        <v>15690</v>
      </c>
      <c r="AC41" s="26">
        <v>24967</v>
      </c>
    </row>
    <row r="42" spans="1:29" ht="20.5" x14ac:dyDescent="0.45">
      <c r="A42" s="14"/>
      <c r="B42" s="14" t="s">
        <v>224</v>
      </c>
      <c r="C42" s="14" t="s">
        <v>39</v>
      </c>
      <c r="D42" s="25">
        <v>12035</v>
      </c>
      <c r="E42" s="25">
        <v>11030</v>
      </c>
      <c r="F42" s="25">
        <v>8766</v>
      </c>
      <c r="G42" s="25">
        <v>7724</v>
      </c>
      <c r="H42" s="26">
        <v>6439</v>
      </c>
      <c r="I42" s="26">
        <v>8865</v>
      </c>
      <c r="J42" s="26">
        <v>11116</v>
      </c>
      <c r="K42" s="25">
        <v>9364</v>
      </c>
      <c r="L42" s="26">
        <v>15825</v>
      </c>
      <c r="M42" s="26">
        <v>14456</v>
      </c>
      <c r="N42" s="26">
        <v>16599</v>
      </c>
      <c r="O42" s="25">
        <v>13445</v>
      </c>
      <c r="P42" s="26">
        <v>17486.509999999998</v>
      </c>
      <c r="Q42" s="26">
        <v>18044.52</v>
      </c>
      <c r="R42" s="26">
        <v>21065</v>
      </c>
      <c r="S42" s="25">
        <v>17681</v>
      </c>
      <c r="T42" s="26">
        <v>20975</v>
      </c>
      <c r="U42" s="26">
        <v>16930</v>
      </c>
      <c r="V42" s="26">
        <v>18402</v>
      </c>
      <c r="W42" s="25">
        <v>13761</v>
      </c>
      <c r="X42" s="26">
        <v>17452</v>
      </c>
      <c r="Y42" s="26">
        <v>20038</v>
      </c>
      <c r="Z42" s="26">
        <v>27393</v>
      </c>
      <c r="AA42" s="25">
        <v>20162</v>
      </c>
      <c r="AB42" s="26">
        <v>18396</v>
      </c>
      <c r="AC42" s="26">
        <v>17759</v>
      </c>
    </row>
    <row r="43" spans="1:29" ht="20.5" x14ac:dyDescent="0.45">
      <c r="A43" s="14"/>
      <c r="B43" s="14" t="s">
        <v>226</v>
      </c>
      <c r="C43" s="14" t="s">
        <v>40</v>
      </c>
      <c r="D43" s="25">
        <v>333</v>
      </c>
      <c r="E43" s="25">
        <v>280</v>
      </c>
      <c r="F43" s="25">
        <v>114</v>
      </c>
      <c r="G43" s="25">
        <v>541</v>
      </c>
      <c r="H43" s="26">
        <v>692</v>
      </c>
      <c r="I43" s="26">
        <v>1314</v>
      </c>
      <c r="J43" s="26">
        <v>2418</v>
      </c>
      <c r="K43" s="25">
        <v>2061</v>
      </c>
      <c r="L43" s="26">
        <v>4050</v>
      </c>
      <c r="M43" s="26">
        <v>2486</v>
      </c>
      <c r="N43" s="26">
        <v>2743</v>
      </c>
      <c r="O43" s="25">
        <v>5555</v>
      </c>
      <c r="P43" s="26">
        <v>3063.26</v>
      </c>
      <c r="Q43" s="26">
        <v>3794.04</v>
      </c>
      <c r="R43" s="26">
        <v>4271</v>
      </c>
      <c r="S43" s="25">
        <v>6260</v>
      </c>
      <c r="T43" s="26">
        <v>3724</v>
      </c>
      <c r="U43" s="26">
        <v>4402</v>
      </c>
      <c r="V43" s="26">
        <v>1945</v>
      </c>
      <c r="W43" s="25">
        <v>3061</v>
      </c>
      <c r="X43" s="26">
        <v>1643</v>
      </c>
      <c r="Y43" s="26">
        <v>3419</v>
      </c>
      <c r="Z43" s="26">
        <v>4107</v>
      </c>
      <c r="AA43" s="25">
        <v>4901</v>
      </c>
      <c r="AB43" s="26">
        <v>10217</v>
      </c>
      <c r="AC43" s="26">
        <v>5657</v>
      </c>
    </row>
    <row r="44" spans="1:29" ht="20.5" x14ac:dyDescent="0.45">
      <c r="A44" s="14"/>
      <c r="B44" s="14" t="s">
        <v>237</v>
      </c>
      <c r="C44" s="14" t="s">
        <v>22</v>
      </c>
      <c r="D44" s="25">
        <v>251</v>
      </c>
      <c r="E44" s="25">
        <v>0</v>
      </c>
      <c r="F44" s="25">
        <v>0</v>
      </c>
      <c r="G44" s="25">
        <v>0</v>
      </c>
      <c r="H44" s="26">
        <v>60</v>
      </c>
      <c r="I44" s="26">
        <v>605</v>
      </c>
      <c r="J44" s="26">
        <v>606</v>
      </c>
      <c r="K44" s="25">
        <v>801</v>
      </c>
      <c r="L44" s="26">
        <v>5029</v>
      </c>
      <c r="M44" s="26">
        <v>67</v>
      </c>
      <c r="N44" s="26">
        <v>0</v>
      </c>
      <c r="O44" s="25">
        <v>435</v>
      </c>
      <c r="P44" s="26">
        <v>139.94999999999999</v>
      </c>
      <c r="Q44" s="26">
        <v>191.3180610889774</v>
      </c>
      <c r="R44" s="26">
        <v>0</v>
      </c>
      <c r="S44" s="25">
        <v>105</v>
      </c>
      <c r="T44" s="26">
        <v>14</v>
      </c>
      <c r="U44" s="26">
        <v>358</v>
      </c>
      <c r="V44" s="26">
        <v>1678</v>
      </c>
      <c r="W44" s="25">
        <v>1981</v>
      </c>
      <c r="X44" s="26">
        <v>303</v>
      </c>
      <c r="Y44" s="26">
        <v>751</v>
      </c>
      <c r="Z44" s="26">
        <v>375</v>
      </c>
      <c r="AA44" s="25">
        <v>237</v>
      </c>
      <c r="AB44" s="26">
        <v>188</v>
      </c>
      <c r="AC44" s="26">
        <v>4</v>
      </c>
    </row>
    <row r="45" spans="1:29" ht="20.5" x14ac:dyDescent="0.45">
      <c r="A45" s="14"/>
      <c r="B45" s="14" t="s">
        <v>311</v>
      </c>
      <c r="C45" s="14" t="s">
        <v>41</v>
      </c>
      <c r="D45" s="25">
        <v>0</v>
      </c>
      <c r="E45" s="25">
        <v>0</v>
      </c>
      <c r="F45" s="25">
        <v>0</v>
      </c>
      <c r="G45" s="25">
        <v>0</v>
      </c>
      <c r="H45" s="26">
        <v>0</v>
      </c>
      <c r="I45" s="26">
        <v>1325</v>
      </c>
      <c r="J45" s="26">
        <v>1352</v>
      </c>
      <c r="K45" s="25">
        <v>1452</v>
      </c>
      <c r="L45" s="26">
        <v>3841</v>
      </c>
      <c r="M45" s="26">
        <v>3625</v>
      </c>
      <c r="N45" s="26">
        <v>8723</v>
      </c>
      <c r="O45" s="25">
        <v>7647</v>
      </c>
      <c r="P45" s="26">
        <v>6740.37</v>
      </c>
      <c r="Q45" s="26">
        <v>5998.22</v>
      </c>
      <c r="R45" s="26">
        <v>4778</v>
      </c>
      <c r="S45" s="25">
        <v>4466</v>
      </c>
      <c r="T45" s="26">
        <v>3664</v>
      </c>
      <c r="U45" s="26">
        <v>1964</v>
      </c>
      <c r="V45" s="26">
        <v>687</v>
      </c>
      <c r="W45" s="25">
        <v>417</v>
      </c>
      <c r="X45" s="26">
        <v>4449</v>
      </c>
      <c r="Y45" s="26">
        <v>4053</v>
      </c>
      <c r="Z45" s="26">
        <v>4125</v>
      </c>
      <c r="AA45" s="25">
        <v>4978</v>
      </c>
      <c r="AB45" s="26">
        <v>5051</v>
      </c>
      <c r="AC45" s="26">
        <v>5126</v>
      </c>
    </row>
    <row r="46" spans="1:29" ht="20.5" x14ac:dyDescent="0.45">
      <c r="A46" s="14"/>
      <c r="B46" s="14" t="s">
        <v>312</v>
      </c>
      <c r="C46" s="14" t="s">
        <v>42</v>
      </c>
      <c r="D46" s="25">
        <v>0</v>
      </c>
      <c r="E46" s="25">
        <v>0</v>
      </c>
      <c r="F46" s="25">
        <v>0</v>
      </c>
      <c r="G46" s="25">
        <v>0</v>
      </c>
      <c r="H46" s="26">
        <v>0</v>
      </c>
      <c r="I46" s="26">
        <v>0</v>
      </c>
      <c r="J46" s="26">
        <v>0</v>
      </c>
      <c r="K46" s="25">
        <v>0</v>
      </c>
      <c r="L46" s="26">
        <v>604.43161999999995</v>
      </c>
      <c r="M46" s="26">
        <v>574.86835815196639</v>
      </c>
      <c r="N46" s="26">
        <v>556.94160100617762</v>
      </c>
      <c r="O46" s="25">
        <v>0</v>
      </c>
      <c r="P46" s="26">
        <v>0</v>
      </c>
      <c r="Q46" s="26">
        <v>0</v>
      </c>
      <c r="R46" s="26">
        <v>0</v>
      </c>
      <c r="S46" s="25">
        <v>0</v>
      </c>
      <c r="T46" s="26">
        <v>0</v>
      </c>
      <c r="U46" s="26">
        <v>0</v>
      </c>
      <c r="V46" s="26">
        <v>0</v>
      </c>
      <c r="W46" s="25">
        <v>0</v>
      </c>
      <c r="X46" s="26">
        <v>0</v>
      </c>
      <c r="Y46" s="26">
        <v>0</v>
      </c>
      <c r="Z46" s="26">
        <v>0</v>
      </c>
      <c r="AA46" s="25">
        <v>0</v>
      </c>
      <c r="AB46" s="26">
        <v>0</v>
      </c>
      <c r="AC46" s="26">
        <v>0</v>
      </c>
    </row>
    <row r="47" spans="1:29" ht="20.5" x14ac:dyDescent="0.45">
      <c r="A47" s="14"/>
      <c r="B47" s="14" t="s">
        <v>227</v>
      </c>
      <c r="C47" s="14" t="s">
        <v>198</v>
      </c>
      <c r="D47" s="25">
        <v>0</v>
      </c>
      <c r="E47" s="25">
        <v>0</v>
      </c>
      <c r="F47" s="25">
        <v>0</v>
      </c>
      <c r="G47" s="25">
        <v>0</v>
      </c>
      <c r="H47" s="26">
        <v>0</v>
      </c>
      <c r="I47" s="26">
        <v>0</v>
      </c>
      <c r="J47" s="26">
        <v>0</v>
      </c>
      <c r="K47" s="25">
        <v>0</v>
      </c>
      <c r="L47" s="26">
        <v>0</v>
      </c>
      <c r="M47" s="26">
        <v>0</v>
      </c>
      <c r="N47" s="26">
        <v>0</v>
      </c>
      <c r="O47" s="25">
        <v>0</v>
      </c>
      <c r="P47" s="26">
        <v>0</v>
      </c>
      <c r="Q47" s="26">
        <v>0</v>
      </c>
      <c r="R47" s="26">
        <v>0</v>
      </c>
      <c r="S47" s="25">
        <v>0</v>
      </c>
      <c r="T47" s="26">
        <v>0</v>
      </c>
      <c r="U47" s="26">
        <v>0</v>
      </c>
      <c r="V47" s="26">
        <v>0</v>
      </c>
      <c r="W47" s="25">
        <v>0</v>
      </c>
      <c r="X47" s="26">
        <v>0</v>
      </c>
      <c r="Y47" s="26">
        <v>0</v>
      </c>
      <c r="Z47" s="26">
        <v>0</v>
      </c>
      <c r="AA47" s="25">
        <v>0</v>
      </c>
      <c r="AB47" s="26">
        <v>0</v>
      </c>
      <c r="AC47" s="26">
        <v>0</v>
      </c>
    </row>
    <row r="48" spans="1:29" ht="20.5" x14ac:dyDescent="0.45">
      <c r="A48" s="14"/>
      <c r="B48" s="14" t="s">
        <v>314</v>
      </c>
      <c r="C48" s="14" t="s">
        <v>313</v>
      </c>
      <c r="D48" s="25">
        <v>0</v>
      </c>
      <c r="E48" s="25">
        <v>0</v>
      </c>
      <c r="F48" s="25">
        <v>0</v>
      </c>
      <c r="G48" s="25">
        <v>0</v>
      </c>
      <c r="H48" s="26">
        <v>0</v>
      </c>
      <c r="I48" s="26">
        <v>0</v>
      </c>
      <c r="J48" s="26">
        <v>0</v>
      </c>
      <c r="K48" s="25">
        <v>0</v>
      </c>
      <c r="L48" s="26">
        <v>0</v>
      </c>
      <c r="M48" s="26">
        <v>0</v>
      </c>
      <c r="N48" s="26">
        <v>0</v>
      </c>
      <c r="O48" s="25">
        <v>0</v>
      </c>
      <c r="P48" s="26">
        <v>0</v>
      </c>
      <c r="Q48" s="26">
        <v>0</v>
      </c>
      <c r="R48" s="26">
        <v>0</v>
      </c>
      <c r="S48" s="25">
        <v>0</v>
      </c>
      <c r="T48" s="26">
        <v>0</v>
      </c>
      <c r="U48" s="26">
        <v>0</v>
      </c>
      <c r="V48" s="26">
        <v>0</v>
      </c>
      <c r="W48" s="25">
        <v>0</v>
      </c>
      <c r="X48" s="26">
        <v>0</v>
      </c>
      <c r="Y48" s="26">
        <v>0</v>
      </c>
      <c r="Z48" s="26">
        <v>0</v>
      </c>
      <c r="AA48" s="25">
        <v>5283</v>
      </c>
      <c r="AB48" s="26">
        <v>5570</v>
      </c>
      <c r="AC48" s="26">
        <v>0</v>
      </c>
    </row>
    <row r="49" spans="1:29" ht="20.5" x14ac:dyDescent="0.45">
      <c r="A49" s="14"/>
      <c r="B49" s="14"/>
      <c r="C49" s="14"/>
      <c r="D49" s="25"/>
      <c r="E49" s="25"/>
      <c r="F49" s="25"/>
      <c r="G49" s="25"/>
      <c r="H49" s="26"/>
      <c r="I49" s="26"/>
      <c r="J49" s="26"/>
      <c r="K49" s="25"/>
      <c r="L49" s="26"/>
      <c r="M49" s="26"/>
      <c r="N49" s="26"/>
      <c r="O49" s="25"/>
      <c r="P49" s="26"/>
      <c r="Q49" s="26"/>
      <c r="R49" s="26"/>
      <c r="S49" s="25"/>
      <c r="T49" s="26"/>
      <c r="U49" s="26"/>
      <c r="V49" s="26"/>
      <c r="W49" s="25"/>
      <c r="X49" s="26"/>
      <c r="Y49" s="26"/>
      <c r="Z49" s="26"/>
      <c r="AA49" s="25"/>
      <c r="AB49" s="26"/>
      <c r="AC49" s="26"/>
    </row>
    <row r="50" spans="1:29" ht="20.5" x14ac:dyDescent="0.45">
      <c r="A50" s="14"/>
      <c r="B50" s="16" t="s">
        <v>307</v>
      </c>
      <c r="C50" s="16" t="s">
        <v>27</v>
      </c>
      <c r="D50" s="17">
        <v>947676.6</v>
      </c>
      <c r="E50" s="17">
        <v>954275</v>
      </c>
      <c r="F50" s="17">
        <v>836153</v>
      </c>
      <c r="G50" s="17">
        <v>747387</v>
      </c>
      <c r="H50" s="18">
        <v>760471</v>
      </c>
      <c r="I50" s="18">
        <v>741180.08072448126</v>
      </c>
      <c r="J50" s="18">
        <v>775831.29220134579</v>
      </c>
      <c r="K50" s="17">
        <v>784157.26818999997</v>
      </c>
      <c r="L50" s="18">
        <v>774171.30888302205</v>
      </c>
      <c r="M50" s="18">
        <v>745296.26418932842</v>
      </c>
      <c r="N50" s="18">
        <v>752292.7752857618</v>
      </c>
      <c r="O50" s="17">
        <v>722187.49404143589</v>
      </c>
      <c r="P50" s="18">
        <v>714176.2</v>
      </c>
      <c r="Q50" s="18">
        <v>677461.43</v>
      </c>
      <c r="R50" s="18">
        <v>732594</v>
      </c>
      <c r="S50" s="17">
        <v>748683</v>
      </c>
      <c r="T50" s="18">
        <v>729036</v>
      </c>
      <c r="U50" s="18">
        <v>712475</v>
      </c>
      <c r="V50" s="18">
        <v>695268</v>
      </c>
      <c r="W50" s="17">
        <v>693235</v>
      </c>
      <c r="X50" s="18">
        <v>694835</v>
      </c>
      <c r="Y50" s="18">
        <v>664823</v>
      </c>
      <c r="Z50" s="18">
        <v>676486</v>
      </c>
      <c r="AA50" s="17">
        <v>689076</v>
      </c>
      <c r="AB50" s="18">
        <f>SUM(AB51:AB58)</f>
        <v>651694</v>
      </c>
      <c r="AC50" s="18">
        <v>636764</v>
      </c>
    </row>
    <row r="51" spans="1:29" ht="20.5" x14ac:dyDescent="0.45">
      <c r="A51" s="14"/>
      <c r="B51" s="14" t="s">
        <v>223</v>
      </c>
      <c r="C51" s="14" t="s">
        <v>37</v>
      </c>
      <c r="D51" s="25">
        <v>1363</v>
      </c>
      <c r="E51" s="25">
        <v>443</v>
      </c>
      <c r="F51" s="25">
        <v>3</v>
      </c>
      <c r="G51" s="25">
        <v>5</v>
      </c>
      <c r="H51" s="26">
        <v>5</v>
      </c>
      <c r="I51" s="26">
        <v>2</v>
      </c>
      <c r="J51" s="26">
        <v>2</v>
      </c>
      <c r="K51" s="25">
        <v>2</v>
      </c>
      <c r="L51" s="26">
        <v>2</v>
      </c>
      <c r="M51" s="26">
        <v>2</v>
      </c>
      <c r="N51" s="26">
        <v>2</v>
      </c>
      <c r="O51" s="25">
        <v>2</v>
      </c>
      <c r="P51" s="26">
        <v>2.13</v>
      </c>
      <c r="Q51" s="26">
        <v>2.25</v>
      </c>
      <c r="R51" s="26">
        <v>2</v>
      </c>
      <c r="S51" s="25">
        <v>2</v>
      </c>
      <c r="T51" s="26">
        <v>2</v>
      </c>
      <c r="U51" s="26">
        <v>2</v>
      </c>
      <c r="V51" s="26">
        <v>2</v>
      </c>
      <c r="W51" s="25">
        <v>2</v>
      </c>
      <c r="X51" s="26">
        <v>2</v>
      </c>
      <c r="Y51" s="26">
        <v>2</v>
      </c>
      <c r="Z51" s="26">
        <v>2</v>
      </c>
      <c r="AA51" s="25">
        <v>2</v>
      </c>
      <c r="AB51" s="26">
        <v>2</v>
      </c>
      <c r="AC51" s="26">
        <v>2</v>
      </c>
    </row>
    <row r="52" spans="1:29" ht="20.5" x14ac:dyDescent="0.45">
      <c r="A52" s="14"/>
      <c r="B52" s="14" t="s">
        <v>242</v>
      </c>
      <c r="C52" s="14" t="s">
        <v>38</v>
      </c>
      <c r="D52" s="25">
        <v>876389.2</v>
      </c>
      <c r="E52" s="25">
        <v>897398</v>
      </c>
      <c r="F52" s="25">
        <v>819582</v>
      </c>
      <c r="G52" s="25">
        <v>725641</v>
      </c>
      <c r="H52" s="26">
        <v>732157</v>
      </c>
      <c r="I52" s="26">
        <v>712430</v>
      </c>
      <c r="J52" s="26">
        <v>734831</v>
      </c>
      <c r="K52" s="25">
        <v>749478</v>
      </c>
      <c r="L52" s="26">
        <v>725808</v>
      </c>
      <c r="M52" s="26">
        <v>693200</v>
      </c>
      <c r="N52" s="26">
        <v>703638</v>
      </c>
      <c r="O52" s="25">
        <v>671756</v>
      </c>
      <c r="P52" s="26">
        <v>664530.21</v>
      </c>
      <c r="Q52" s="26">
        <v>630454.57999999996</v>
      </c>
      <c r="R52" s="26">
        <v>681550</v>
      </c>
      <c r="S52" s="25">
        <v>699667</v>
      </c>
      <c r="T52" s="26">
        <v>674900</v>
      </c>
      <c r="U52" s="26">
        <v>652236</v>
      </c>
      <c r="V52" s="26">
        <v>630703</v>
      </c>
      <c r="W52" s="25">
        <v>618818</v>
      </c>
      <c r="X52" s="26">
        <v>625247</v>
      </c>
      <c r="Y52" s="26">
        <v>597116</v>
      </c>
      <c r="Z52" s="26">
        <v>497249</v>
      </c>
      <c r="AA52" s="25">
        <v>514585</v>
      </c>
      <c r="AB52" s="26">
        <v>484185</v>
      </c>
      <c r="AC52" s="26">
        <v>471650</v>
      </c>
    </row>
    <row r="53" spans="1:29" ht="20.5" x14ac:dyDescent="0.45">
      <c r="A53" s="14"/>
      <c r="B53" s="14" t="s">
        <v>296</v>
      </c>
      <c r="C53" s="14" t="s">
        <v>195</v>
      </c>
      <c r="D53" s="25">
        <v>0</v>
      </c>
      <c r="E53" s="25">
        <v>0</v>
      </c>
      <c r="F53" s="25">
        <v>0</v>
      </c>
      <c r="G53" s="25">
        <v>0</v>
      </c>
      <c r="H53" s="26">
        <v>0</v>
      </c>
      <c r="I53" s="26">
        <v>0</v>
      </c>
      <c r="J53" s="26">
        <v>0</v>
      </c>
      <c r="K53" s="25">
        <v>0</v>
      </c>
      <c r="L53" s="26">
        <v>0</v>
      </c>
      <c r="M53" s="26">
        <v>0</v>
      </c>
      <c r="N53" s="26">
        <v>0</v>
      </c>
      <c r="O53" s="25">
        <v>0</v>
      </c>
      <c r="P53" s="26">
        <v>0</v>
      </c>
      <c r="Q53" s="26">
        <v>0</v>
      </c>
      <c r="R53" s="26">
        <v>0</v>
      </c>
      <c r="S53" s="25">
        <v>0</v>
      </c>
      <c r="T53" s="26">
        <v>0</v>
      </c>
      <c r="U53" s="26">
        <v>0</v>
      </c>
      <c r="V53" s="26">
        <v>0</v>
      </c>
      <c r="W53" s="25">
        <v>19167</v>
      </c>
      <c r="X53" s="26">
        <v>0</v>
      </c>
      <c r="Y53" s="26">
        <v>0</v>
      </c>
      <c r="Z53" s="26">
        <v>113780</v>
      </c>
      <c r="AA53" s="25">
        <v>106754</v>
      </c>
      <c r="AB53" s="26">
        <v>101833</v>
      </c>
      <c r="AC53" s="26">
        <v>92482</v>
      </c>
    </row>
    <row r="54" spans="1:29" ht="20.5" x14ac:dyDescent="0.45">
      <c r="A54" s="14"/>
      <c r="B54" s="14" t="s">
        <v>297</v>
      </c>
      <c r="C54" s="14" t="s">
        <v>43</v>
      </c>
      <c r="D54" s="25">
        <v>10140.4</v>
      </c>
      <c r="E54" s="25">
        <v>10568</v>
      </c>
      <c r="F54" s="25">
        <v>6613</v>
      </c>
      <c r="G54" s="25">
        <v>5520</v>
      </c>
      <c r="H54" s="26">
        <v>5035</v>
      </c>
      <c r="I54" s="26">
        <v>6132</v>
      </c>
      <c r="J54" s="26">
        <v>6495</v>
      </c>
      <c r="K54" s="25">
        <v>5674</v>
      </c>
      <c r="L54" s="26">
        <v>6683</v>
      </c>
      <c r="M54" s="26">
        <v>6528</v>
      </c>
      <c r="N54" s="26">
        <v>6304</v>
      </c>
      <c r="O54" s="25">
        <v>8029</v>
      </c>
      <c r="P54" s="26">
        <v>8060.93</v>
      </c>
      <c r="Q54" s="26">
        <v>7022.18</v>
      </c>
      <c r="R54" s="26">
        <v>7840</v>
      </c>
      <c r="S54" s="25">
        <v>7957</v>
      </c>
      <c r="T54" s="26">
        <v>6904</v>
      </c>
      <c r="U54" s="26">
        <v>7469</v>
      </c>
      <c r="V54" s="26">
        <v>16960</v>
      </c>
      <c r="W54" s="25">
        <v>15923</v>
      </c>
      <c r="X54" s="26">
        <v>18051</v>
      </c>
      <c r="Y54" s="26">
        <v>19116</v>
      </c>
      <c r="Z54" s="26">
        <v>20852</v>
      </c>
      <c r="AA54" s="25">
        <v>18743</v>
      </c>
      <c r="AB54" s="26">
        <v>19954</v>
      </c>
      <c r="AC54" s="26">
        <v>27659</v>
      </c>
    </row>
    <row r="55" spans="1:29" ht="20.5" x14ac:dyDescent="0.45">
      <c r="A55" s="14"/>
      <c r="B55" s="14" t="s">
        <v>259</v>
      </c>
      <c r="C55" s="14" t="s">
        <v>30</v>
      </c>
      <c r="D55" s="25">
        <v>0</v>
      </c>
      <c r="E55" s="25">
        <v>0</v>
      </c>
      <c r="F55" s="25">
        <v>0</v>
      </c>
      <c r="G55" s="25">
        <v>0</v>
      </c>
      <c r="H55" s="26">
        <v>0</v>
      </c>
      <c r="I55" s="26">
        <v>0</v>
      </c>
      <c r="J55" s="26">
        <v>0</v>
      </c>
      <c r="K55" s="25">
        <v>0</v>
      </c>
      <c r="L55" s="26">
        <v>0</v>
      </c>
      <c r="M55" s="26">
        <v>0</v>
      </c>
      <c r="N55" s="26">
        <v>0</v>
      </c>
      <c r="O55" s="25">
        <v>0</v>
      </c>
      <c r="P55" s="26">
        <v>0</v>
      </c>
      <c r="Q55" s="26">
        <v>0</v>
      </c>
      <c r="R55" s="26">
        <v>0</v>
      </c>
      <c r="S55" s="25">
        <v>0</v>
      </c>
      <c r="T55" s="26">
        <v>0</v>
      </c>
      <c r="U55" s="26">
        <v>0</v>
      </c>
      <c r="V55" s="26">
        <v>0</v>
      </c>
      <c r="W55" s="25">
        <v>37290</v>
      </c>
      <c r="X55" s="26">
        <v>40898</v>
      </c>
      <c r="Y55" s="26">
        <v>40100</v>
      </c>
      <c r="Z55" s="26">
        <v>36822</v>
      </c>
      <c r="AA55" s="25">
        <v>38234</v>
      </c>
      <c r="AB55" s="26">
        <v>37476</v>
      </c>
      <c r="AC55" s="26">
        <v>38000</v>
      </c>
    </row>
    <row r="56" spans="1:29" ht="20.5" x14ac:dyDescent="0.45">
      <c r="A56" s="14"/>
      <c r="B56" s="14" t="s">
        <v>237</v>
      </c>
      <c r="C56" s="14" t="s">
        <v>22</v>
      </c>
      <c r="D56" s="25">
        <v>59784.4</v>
      </c>
      <c r="E56" s="25">
        <v>45866</v>
      </c>
      <c r="F56" s="25">
        <v>9955</v>
      </c>
      <c r="G56" s="25">
        <v>16221</v>
      </c>
      <c r="H56" s="26">
        <v>23274</v>
      </c>
      <c r="I56" s="26">
        <v>21340</v>
      </c>
      <c r="J56" s="26">
        <v>24405</v>
      </c>
      <c r="K56" s="25">
        <v>21537.268190000003</v>
      </c>
      <c r="L56" s="26">
        <v>25835.308883022077</v>
      </c>
      <c r="M56" s="26">
        <v>32027.264189328365</v>
      </c>
      <c r="N56" s="26">
        <v>35652.775285761847</v>
      </c>
      <c r="O56" s="25">
        <v>36925.494041435886</v>
      </c>
      <c r="P56" s="26">
        <v>37341.72</v>
      </c>
      <c r="Q56" s="26">
        <v>37002.26</v>
      </c>
      <c r="R56" s="26">
        <v>41065</v>
      </c>
      <c r="S56" s="25">
        <v>40625</v>
      </c>
      <c r="T56" s="26">
        <v>47230</v>
      </c>
      <c r="U56" s="26">
        <v>52768</v>
      </c>
      <c r="V56" s="26">
        <v>47603</v>
      </c>
      <c r="W56" s="25">
        <v>2035</v>
      </c>
      <c r="X56" s="26">
        <v>921</v>
      </c>
      <c r="Y56" s="26">
        <v>0</v>
      </c>
      <c r="Z56" s="26">
        <v>553</v>
      </c>
      <c r="AA56" s="25">
        <v>1429</v>
      </c>
      <c r="AB56" s="26">
        <v>0</v>
      </c>
      <c r="AC56" s="26">
        <v>0</v>
      </c>
    </row>
    <row r="57" spans="1:29" ht="20.5" x14ac:dyDescent="0.45">
      <c r="A57" s="14"/>
      <c r="B57" s="14" t="s">
        <v>295</v>
      </c>
      <c r="C57" s="14" t="s">
        <v>41</v>
      </c>
      <c r="D57" s="25">
        <v>0</v>
      </c>
      <c r="E57" s="25">
        <v>0</v>
      </c>
      <c r="F57" s="25">
        <v>0</v>
      </c>
      <c r="G57" s="25">
        <v>0</v>
      </c>
      <c r="H57" s="26">
        <v>0</v>
      </c>
      <c r="I57" s="26">
        <v>1276</v>
      </c>
      <c r="J57" s="26">
        <v>901</v>
      </c>
      <c r="K57" s="25">
        <v>7466</v>
      </c>
      <c r="L57" s="26">
        <v>15843</v>
      </c>
      <c r="M57" s="26">
        <v>13539</v>
      </c>
      <c r="N57" s="26">
        <v>6696</v>
      </c>
      <c r="O57" s="25">
        <v>5475</v>
      </c>
      <c r="P57" s="26">
        <v>4241.21</v>
      </c>
      <c r="Q57" s="26">
        <v>2980.16</v>
      </c>
      <c r="R57" s="26">
        <v>2137</v>
      </c>
      <c r="S57" s="25">
        <v>432</v>
      </c>
      <c r="T57" s="26">
        <v>0</v>
      </c>
      <c r="U57" s="26">
        <v>0</v>
      </c>
      <c r="V57" s="26">
        <v>0</v>
      </c>
      <c r="W57" s="25">
        <v>0</v>
      </c>
      <c r="X57" s="26">
        <v>9716</v>
      </c>
      <c r="Y57" s="26">
        <v>8489</v>
      </c>
      <c r="Z57" s="26">
        <v>7228</v>
      </c>
      <c r="AA57" s="25">
        <v>5949</v>
      </c>
      <c r="AB57" s="26">
        <v>4681</v>
      </c>
      <c r="AC57" s="26">
        <v>3379</v>
      </c>
    </row>
    <row r="58" spans="1:29" ht="20.5" x14ac:dyDescent="0.45">
      <c r="A58" s="14"/>
      <c r="B58" s="14" t="s">
        <v>316</v>
      </c>
      <c r="C58" s="14" t="s">
        <v>159</v>
      </c>
      <c r="D58" s="25">
        <v>0</v>
      </c>
      <c r="E58" s="25">
        <v>0</v>
      </c>
      <c r="F58" s="25">
        <v>0</v>
      </c>
      <c r="G58" s="25">
        <v>0</v>
      </c>
      <c r="H58" s="26">
        <v>0</v>
      </c>
      <c r="I58" s="26">
        <v>0</v>
      </c>
      <c r="J58" s="26">
        <v>0</v>
      </c>
      <c r="K58" s="25">
        <v>0</v>
      </c>
      <c r="L58" s="26">
        <v>0</v>
      </c>
      <c r="M58" s="26">
        <v>0</v>
      </c>
      <c r="N58" s="26">
        <v>0</v>
      </c>
      <c r="O58" s="25">
        <v>0</v>
      </c>
      <c r="P58" s="26">
        <v>0</v>
      </c>
      <c r="Q58" s="26">
        <v>0</v>
      </c>
      <c r="R58" s="26">
        <v>0</v>
      </c>
      <c r="S58" s="25">
        <v>0</v>
      </c>
      <c r="T58" s="26">
        <v>0</v>
      </c>
      <c r="U58" s="26">
        <v>0</v>
      </c>
      <c r="V58" s="26">
        <v>0</v>
      </c>
      <c r="W58" s="25">
        <v>0</v>
      </c>
      <c r="X58" s="26">
        <v>0</v>
      </c>
      <c r="Y58" s="26">
        <v>0</v>
      </c>
      <c r="Z58" s="26">
        <v>0</v>
      </c>
      <c r="AA58" s="25">
        <v>3380</v>
      </c>
      <c r="AB58" s="26">
        <v>3563</v>
      </c>
      <c r="AC58" s="26">
        <v>3592</v>
      </c>
    </row>
    <row r="59" spans="1:29" ht="20.5" x14ac:dyDescent="0.45">
      <c r="A59" s="14"/>
      <c r="B59" s="14"/>
      <c r="C59" s="14"/>
      <c r="D59" s="25"/>
      <c r="E59" s="25"/>
      <c r="F59" s="25"/>
      <c r="G59" s="25"/>
      <c r="H59" s="26"/>
      <c r="I59" s="26"/>
      <c r="J59" s="26"/>
      <c r="K59" s="25"/>
      <c r="L59" s="26"/>
      <c r="M59" s="26"/>
      <c r="N59" s="26"/>
      <c r="O59" s="25"/>
      <c r="P59" s="26"/>
      <c r="Q59" s="26"/>
      <c r="R59" s="26"/>
      <c r="S59" s="25"/>
      <c r="T59" s="26"/>
      <c r="U59" s="26"/>
      <c r="V59" s="26"/>
      <c r="W59" s="25"/>
      <c r="X59" s="26"/>
      <c r="Y59" s="26"/>
      <c r="Z59" s="26"/>
      <c r="AA59" s="25"/>
      <c r="AB59" s="26"/>
      <c r="AC59" s="26"/>
    </row>
    <row r="60" spans="1:29" ht="20.5" x14ac:dyDescent="0.45">
      <c r="A60" s="14"/>
      <c r="B60" s="16" t="s">
        <v>298</v>
      </c>
      <c r="C60" s="16" t="s">
        <v>44</v>
      </c>
      <c r="D60" s="17">
        <v>539161</v>
      </c>
      <c r="E60" s="17">
        <v>140144</v>
      </c>
      <c r="F60" s="17">
        <v>207448</v>
      </c>
      <c r="G60" s="17">
        <v>231484</v>
      </c>
      <c r="H60" s="18">
        <v>227185</v>
      </c>
      <c r="I60" s="18">
        <v>251778</v>
      </c>
      <c r="J60" s="18">
        <v>287554</v>
      </c>
      <c r="K60" s="17">
        <v>304092</v>
      </c>
      <c r="L60" s="18">
        <v>314654</v>
      </c>
      <c r="M60" s="18">
        <v>317021</v>
      </c>
      <c r="N60" s="18">
        <v>317247</v>
      </c>
      <c r="O60" s="17">
        <v>321753</v>
      </c>
      <c r="P60" s="18">
        <v>325923.71000000002</v>
      </c>
      <c r="Q60" s="18">
        <v>334126.40999999997</v>
      </c>
      <c r="R60" s="18">
        <v>331831</v>
      </c>
      <c r="S60" s="17">
        <v>342980</v>
      </c>
      <c r="T60" s="18">
        <v>335525</v>
      </c>
      <c r="U60" s="18">
        <v>328027</v>
      </c>
      <c r="V60" s="18">
        <v>315380</v>
      </c>
      <c r="W60" s="17">
        <v>334332</v>
      </c>
      <c r="X60" s="18">
        <v>348501</v>
      </c>
      <c r="Y60" s="18">
        <v>356079</v>
      </c>
      <c r="Z60" s="18">
        <v>361606</v>
      </c>
      <c r="AA60" s="17">
        <v>369975</v>
      </c>
      <c r="AB60" s="18">
        <f>SUM(AB61:AB65)</f>
        <v>376737</v>
      </c>
      <c r="AC60" s="18">
        <v>386413</v>
      </c>
    </row>
    <row r="61" spans="1:29" ht="20.5" x14ac:dyDescent="0.45">
      <c r="A61" s="14"/>
      <c r="B61" s="14" t="s">
        <v>299</v>
      </c>
      <c r="C61" s="14" t="s">
        <v>45</v>
      </c>
      <c r="D61" s="25">
        <v>488131</v>
      </c>
      <c r="E61" s="25">
        <v>293633</v>
      </c>
      <c r="F61" s="25">
        <v>293633</v>
      </c>
      <c r="G61" s="25">
        <v>293633</v>
      </c>
      <c r="H61" s="26">
        <v>293633</v>
      </c>
      <c r="I61" s="26">
        <v>293633</v>
      </c>
      <c r="J61" s="26">
        <v>336516</v>
      </c>
      <c r="K61" s="25">
        <v>336150</v>
      </c>
      <c r="L61" s="26">
        <v>336150</v>
      </c>
      <c r="M61" s="26">
        <v>336150</v>
      </c>
      <c r="N61" s="26">
        <v>336150</v>
      </c>
      <c r="O61" s="25">
        <v>336207</v>
      </c>
      <c r="P61" s="26">
        <v>336206.86</v>
      </c>
      <c r="Q61" s="26">
        <v>336206.86</v>
      </c>
      <c r="R61" s="26">
        <v>336207</v>
      </c>
      <c r="S61" s="25">
        <v>336207</v>
      </c>
      <c r="T61" s="26">
        <v>336207</v>
      </c>
      <c r="U61" s="26">
        <v>336207</v>
      </c>
      <c r="V61" s="26">
        <v>336207</v>
      </c>
      <c r="W61" s="25">
        <v>336207</v>
      </c>
      <c r="X61" s="26">
        <v>336207</v>
      </c>
      <c r="Y61" s="26">
        <v>336207</v>
      </c>
      <c r="Z61" s="26">
        <v>336207</v>
      </c>
      <c r="AA61" s="25">
        <v>336207</v>
      </c>
      <c r="AB61" s="26">
        <v>336207</v>
      </c>
      <c r="AC61" s="26">
        <v>336207</v>
      </c>
    </row>
    <row r="62" spans="1:29" ht="20.5" x14ac:dyDescent="0.45">
      <c r="A62" s="14"/>
      <c r="B62" s="14" t="s">
        <v>317</v>
      </c>
      <c r="C62" s="14" t="s">
        <v>46</v>
      </c>
      <c r="D62" s="25">
        <v>81688.800000000003</v>
      </c>
      <c r="E62" s="25">
        <v>74424</v>
      </c>
      <c r="F62" s="25">
        <v>74081</v>
      </c>
      <c r="G62" s="25">
        <v>74081</v>
      </c>
      <c r="H62" s="26">
        <v>74081</v>
      </c>
      <c r="I62" s="26">
        <v>73163</v>
      </c>
      <c r="J62" s="26">
        <v>73163</v>
      </c>
      <c r="K62" s="25">
        <v>73163</v>
      </c>
      <c r="L62" s="26">
        <v>73163</v>
      </c>
      <c r="M62" s="26">
        <v>73055</v>
      </c>
      <c r="N62" s="26">
        <v>73055</v>
      </c>
      <c r="O62" s="25">
        <v>73055</v>
      </c>
      <c r="P62" s="26">
        <v>73054.649999999994</v>
      </c>
      <c r="Q62" s="26">
        <v>72946.34</v>
      </c>
      <c r="R62" s="26">
        <v>72946</v>
      </c>
      <c r="S62" s="25">
        <v>72947</v>
      </c>
      <c r="T62" s="26">
        <v>72946</v>
      </c>
      <c r="U62" s="26">
        <v>72946</v>
      </c>
      <c r="V62" s="26">
        <v>72946</v>
      </c>
      <c r="W62" s="25">
        <v>72947</v>
      </c>
      <c r="X62" s="26">
        <v>72947</v>
      </c>
      <c r="Y62" s="26">
        <v>72947</v>
      </c>
      <c r="Z62" s="26">
        <v>72947</v>
      </c>
      <c r="AA62" s="25">
        <v>72947</v>
      </c>
      <c r="AB62" s="26">
        <v>72947</v>
      </c>
      <c r="AC62" s="26">
        <v>72947</v>
      </c>
    </row>
    <row r="63" spans="1:29" ht="20.5" x14ac:dyDescent="0.45">
      <c r="A63" s="14"/>
      <c r="B63" s="14" t="s">
        <v>301</v>
      </c>
      <c r="C63" s="14" t="s">
        <v>47</v>
      </c>
      <c r="D63" s="25">
        <v>167188</v>
      </c>
      <c r="E63" s="25">
        <v>6189</v>
      </c>
      <c r="F63" s="25">
        <v>5912</v>
      </c>
      <c r="G63" s="25">
        <v>3058</v>
      </c>
      <c r="H63" s="26">
        <v>2398</v>
      </c>
      <c r="I63" s="26">
        <v>2989</v>
      </c>
      <c r="J63" s="26">
        <v>2258</v>
      </c>
      <c r="K63" s="25">
        <v>3106</v>
      </c>
      <c r="L63" s="26">
        <v>6796</v>
      </c>
      <c r="M63" s="26">
        <v>3966</v>
      </c>
      <c r="N63" s="26">
        <v>2586</v>
      </c>
      <c r="O63" s="25">
        <v>5014</v>
      </c>
      <c r="P63" s="26">
        <v>6984.4</v>
      </c>
      <c r="Q63" s="26">
        <v>9429.0300000000007</v>
      </c>
      <c r="R63" s="26">
        <v>7662</v>
      </c>
      <c r="S63" s="25">
        <v>7947</v>
      </c>
      <c r="T63" s="26">
        <v>6281</v>
      </c>
      <c r="U63" s="26">
        <v>3698</v>
      </c>
      <c r="V63" s="26">
        <v>2392</v>
      </c>
      <c r="W63" s="25">
        <v>-7371</v>
      </c>
      <c r="X63" s="26">
        <v>6189</v>
      </c>
      <c r="Y63" s="26">
        <v>6189</v>
      </c>
      <c r="Z63" s="26">
        <v>6189</v>
      </c>
      <c r="AA63" s="25">
        <v>6189</v>
      </c>
      <c r="AB63" s="26">
        <v>6228</v>
      </c>
      <c r="AC63" s="26">
        <v>6228</v>
      </c>
    </row>
    <row r="64" spans="1:29" ht="20.5" x14ac:dyDescent="0.45">
      <c r="A64" s="14"/>
      <c r="B64" s="14" t="s">
        <v>319</v>
      </c>
      <c r="C64" s="14" t="s">
        <v>48</v>
      </c>
      <c r="D64" s="25">
        <v>-197847</v>
      </c>
      <c r="E64" s="25">
        <v>-234102</v>
      </c>
      <c r="F64" s="25">
        <v>166178</v>
      </c>
      <c r="G64" s="25">
        <v>-139288</v>
      </c>
      <c r="H64" s="26">
        <v>-142927</v>
      </c>
      <c r="I64" s="26">
        <v>-118007</v>
      </c>
      <c r="J64" s="26">
        <v>-124383</v>
      </c>
      <c r="K64" s="25">
        <v>-108327</v>
      </c>
      <c r="L64" s="26">
        <v>-101455</v>
      </c>
      <c r="M64" s="26">
        <v>-96150</v>
      </c>
      <c r="N64" s="26">
        <v>-94544</v>
      </c>
      <c r="O64" s="25">
        <v>-92523</v>
      </c>
      <c r="P64" s="26">
        <v>-90322.2</v>
      </c>
      <c r="Q64" s="26">
        <v>-84455.82</v>
      </c>
      <c r="R64" s="26">
        <v>-84984</v>
      </c>
      <c r="S64" s="25">
        <v>-74121</v>
      </c>
      <c r="T64" s="26">
        <v>-79909</v>
      </c>
      <c r="U64" s="26">
        <v>-84824</v>
      </c>
      <c r="V64" s="26">
        <v>-96165</v>
      </c>
      <c r="W64" s="25">
        <v>-67451</v>
      </c>
      <c r="X64" s="26">
        <v>-66842</v>
      </c>
      <c r="Y64" s="26">
        <v>-59264</v>
      </c>
      <c r="Z64" s="26">
        <v>-53737</v>
      </c>
      <c r="AA64" s="25">
        <v>-63355</v>
      </c>
      <c r="AB64" s="26">
        <v>-56632</v>
      </c>
      <c r="AC64" s="26">
        <v>-52783</v>
      </c>
    </row>
    <row r="65" spans="1:29" ht="20.5" x14ac:dyDescent="0.45">
      <c r="A65" s="14"/>
      <c r="B65" s="14" t="s">
        <v>300</v>
      </c>
      <c r="C65" s="14" t="s">
        <v>315</v>
      </c>
      <c r="D65" s="25">
        <v>0</v>
      </c>
      <c r="E65" s="25">
        <v>0</v>
      </c>
      <c r="F65" s="25">
        <v>0</v>
      </c>
      <c r="G65" s="25">
        <v>0</v>
      </c>
      <c r="H65" s="26">
        <v>0</v>
      </c>
      <c r="I65" s="26">
        <v>0</v>
      </c>
      <c r="J65" s="26">
        <v>0</v>
      </c>
      <c r="K65" s="25">
        <v>0</v>
      </c>
      <c r="L65" s="26">
        <v>0</v>
      </c>
      <c r="M65" s="26">
        <v>0</v>
      </c>
      <c r="N65" s="26">
        <v>0</v>
      </c>
      <c r="O65" s="25">
        <v>0</v>
      </c>
      <c r="P65" s="26">
        <v>0</v>
      </c>
      <c r="Q65" s="26">
        <v>0</v>
      </c>
      <c r="R65" s="26">
        <v>0</v>
      </c>
      <c r="S65" s="25">
        <v>0</v>
      </c>
      <c r="T65" s="26">
        <v>0</v>
      </c>
      <c r="U65" s="26">
        <v>0</v>
      </c>
      <c r="V65" s="26">
        <v>0</v>
      </c>
      <c r="W65" s="25">
        <v>0</v>
      </c>
      <c r="X65" s="26">
        <v>0</v>
      </c>
      <c r="Y65" s="26">
        <v>0</v>
      </c>
      <c r="Z65" s="26">
        <v>0</v>
      </c>
      <c r="AA65" s="25">
        <v>17987</v>
      </c>
      <c r="AB65" s="26">
        <v>17987</v>
      </c>
      <c r="AC65" s="26">
        <v>23814</v>
      </c>
    </row>
    <row r="66" spans="1:29" customFormat="1" ht="16" x14ac:dyDescent="0.45">
      <c r="A66" s="14"/>
      <c r="V66" s="26"/>
    </row>
    <row r="67" spans="1:29" customFormat="1" ht="14.5" x14ac:dyDescent="0.35">
      <c r="D67" s="73"/>
      <c r="G67" s="73"/>
      <c r="P67" s="73"/>
      <c r="Q67" s="73"/>
    </row>
    <row r="68" spans="1:29" customFormat="1" ht="14.5" x14ac:dyDescent="0.35"/>
    <row r="69" spans="1:29" customFormat="1" ht="14.5" x14ac:dyDescent="0.35"/>
    <row r="70" spans="1:29" customFormat="1" ht="14.5" x14ac:dyDescent="0.35"/>
    <row r="71" spans="1:29" customFormat="1" ht="14.5" x14ac:dyDescent="0.35"/>
    <row r="72" spans="1:29" customFormat="1" ht="14.5" x14ac:dyDescent="0.35"/>
    <row r="73" spans="1:29" customFormat="1" ht="14.5" x14ac:dyDescent="0.35"/>
    <row r="74" spans="1:29" customFormat="1" ht="14.5" x14ac:dyDescent="0.35"/>
    <row r="75" spans="1:29" customFormat="1" ht="14.5" x14ac:dyDescent="0.35"/>
    <row r="76" spans="1:29" customFormat="1" ht="14.5" x14ac:dyDescent="0.35"/>
    <row r="77" spans="1:29" customFormat="1" ht="14.5" x14ac:dyDescent="0.35"/>
    <row r="78" spans="1:29" customFormat="1" ht="14.5" x14ac:dyDescent="0.35"/>
    <row r="79" spans="1:29" customFormat="1" ht="14.5" x14ac:dyDescent="0.35"/>
    <row r="80" spans="1:29" customFormat="1" ht="14.5" x14ac:dyDescent="0.35"/>
    <row r="81" customFormat="1" ht="14.5" x14ac:dyDescent="0.35"/>
    <row r="82" customFormat="1" ht="14.5" x14ac:dyDescent="0.35"/>
    <row r="83" customFormat="1" ht="14.5" x14ac:dyDescent="0.35"/>
    <row r="84" customFormat="1" ht="14.5" x14ac:dyDescent="0.35"/>
    <row r="85" customFormat="1" ht="14.5" x14ac:dyDescent="0.35"/>
    <row r="86" customFormat="1" ht="14.5" x14ac:dyDescent="0.35"/>
    <row r="87" customFormat="1" ht="14.5" x14ac:dyDescent="0.35"/>
    <row r="88" customFormat="1" ht="14.5" x14ac:dyDescent="0.35"/>
    <row r="89" customFormat="1" ht="14.5" x14ac:dyDescent="0.35"/>
    <row r="90" customFormat="1" ht="14.5" x14ac:dyDescent="0.35"/>
    <row r="91" customFormat="1" ht="14.5" x14ac:dyDescent="0.35"/>
    <row r="92" customFormat="1" ht="14.5" x14ac:dyDescent="0.35"/>
    <row r="93" customFormat="1" ht="14.5" x14ac:dyDescent="0.35"/>
    <row r="94" customFormat="1" ht="14.5" x14ac:dyDescent="0.35"/>
    <row r="95" customFormat="1" ht="14.5" x14ac:dyDescent="0.35"/>
    <row r="96" customFormat="1" ht="14.5" x14ac:dyDescent="0.35"/>
    <row r="97" customFormat="1" ht="14.5" x14ac:dyDescent="0.35"/>
    <row r="98" customFormat="1" ht="14.5" x14ac:dyDescent="0.35"/>
    <row r="99" customFormat="1" ht="14.5" x14ac:dyDescent="0.35"/>
    <row r="100" customFormat="1" ht="14.5" x14ac:dyDescent="0.35"/>
    <row r="101" customFormat="1" ht="14.5" x14ac:dyDescent="0.35"/>
    <row r="102" customFormat="1" ht="14.5" x14ac:dyDescent="0.35"/>
    <row r="103" customFormat="1" ht="14.5" x14ac:dyDescent="0.35"/>
    <row r="104" customFormat="1" ht="14.5" x14ac:dyDescent="0.35"/>
    <row r="105" customFormat="1" ht="14.5" x14ac:dyDescent="0.35"/>
    <row r="106" customFormat="1" ht="14.5" x14ac:dyDescent="0.35"/>
    <row r="107" customFormat="1" ht="14.5" x14ac:dyDescent="0.35"/>
    <row r="108" customFormat="1" ht="14.5" x14ac:dyDescent="0.35"/>
    <row r="109" customFormat="1" ht="14.5" x14ac:dyDescent="0.35"/>
    <row r="110" customFormat="1" ht="14.5" x14ac:dyDescent="0.35"/>
    <row r="111" customFormat="1" ht="14.5" x14ac:dyDescent="0.35"/>
    <row r="112" customFormat="1" ht="14.5" x14ac:dyDescent="0.35"/>
    <row r="113" customFormat="1" ht="14.5" x14ac:dyDescent="0.35"/>
    <row r="114" customFormat="1" ht="14.5" x14ac:dyDescent="0.35"/>
    <row r="115" customFormat="1" ht="14.5" x14ac:dyDescent="0.35"/>
    <row r="116" customFormat="1" ht="14.5" x14ac:dyDescent="0.35"/>
    <row r="117" customFormat="1" ht="14.5" x14ac:dyDescent="0.35"/>
    <row r="118" customFormat="1" ht="14.5" x14ac:dyDescent="0.35"/>
    <row r="119" customFormat="1" ht="14.5" x14ac:dyDescent="0.35"/>
    <row r="120" customFormat="1" ht="14.5" x14ac:dyDescent="0.35"/>
    <row r="121" customFormat="1" ht="14.5" x14ac:dyDescent="0.35"/>
    <row r="122" customFormat="1" ht="14.5" x14ac:dyDescent="0.35"/>
    <row r="123" customFormat="1" ht="14.5" x14ac:dyDescent="0.35"/>
    <row r="124" customFormat="1" ht="14.5" x14ac:dyDescent="0.35"/>
    <row r="125" customFormat="1" ht="14.5" x14ac:dyDescent="0.35"/>
    <row r="126" customFormat="1" ht="14.5" x14ac:dyDescent="0.35"/>
    <row r="127" customFormat="1" ht="14.5" x14ac:dyDescent="0.35"/>
    <row r="128" customFormat="1" ht="14.5" x14ac:dyDescent="0.35"/>
    <row r="129" customFormat="1" ht="14.5" x14ac:dyDescent="0.35"/>
    <row r="130" customFormat="1" ht="14.5" x14ac:dyDescent="0.35"/>
    <row r="131" customFormat="1" ht="14.5" x14ac:dyDescent="0.35"/>
    <row r="132" customFormat="1" ht="14.5" x14ac:dyDescent="0.35"/>
    <row r="133" customFormat="1" ht="14.5" x14ac:dyDescent="0.35"/>
    <row r="134" customFormat="1" ht="14.5" x14ac:dyDescent="0.35"/>
    <row r="135" customFormat="1" ht="14.5" x14ac:dyDescent="0.35"/>
    <row r="136" customFormat="1" ht="14.5" x14ac:dyDescent="0.35"/>
    <row r="137" customFormat="1" ht="14.5" x14ac:dyDescent="0.35"/>
    <row r="138" customFormat="1" ht="14.5" x14ac:dyDescent="0.35"/>
    <row r="139" customFormat="1" ht="14.5" x14ac:dyDescent="0.35"/>
    <row r="140" customFormat="1" ht="14.5" x14ac:dyDescent="0.35"/>
    <row r="141" customFormat="1" ht="14.5" x14ac:dyDescent="0.35"/>
    <row r="142" customFormat="1" ht="14.5" x14ac:dyDescent="0.35"/>
    <row r="143" customFormat="1" ht="14.5" x14ac:dyDescent="0.35"/>
    <row r="144" customFormat="1" ht="14.5" x14ac:dyDescent="0.35"/>
    <row r="145" spans="2:29" customFormat="1" ht="14.5" x14ac:dyDescent="0.35"/>
    <row r="146" spans="2:29" customFormat="1" ht="14.5" x14ac:dyDescent="0.35"/>
    <row r="147" spans="2:29" customFormat="1" ht="14.5" x14ac:dyDescent="0.35"/>
    <row r="148" spans="2:29" customFormat="1" ht="14.5" x14ac:dyDescent="0.35"/>
    <row r="149" spans="2:29" x14ac:dyDescent="0.4">
      <c r="B149" s="4"/>
      <c r="C149" s="4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</row>
    <row r="150" spans="2:29" x14ac:dyDescent="0.4"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</row>
    <row r="151" spans="2:29" x14ac:dyDescent="0.4"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</row>
    <row r="152" spans="2:29" x14ac:dyDescent="0.4"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</row>
    <row r="153" spans="2:29" x14ac:dyDescent="0.4"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</row>
    <row r="154" spans="2:29" x14ac:dyDescent="0.4"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</row>
    <row r="155" spans="2:29" x14ac:dyDescent="0.4"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</row>
    <row r="156" spans="2:29" x14ac:dyDescent="0.4"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</row>
    <row r="157" spans="2:29" x14ac:dyDescent="0.4"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</row>
    <row r="158" spans="2:29" x14ac:dyDescent="0.4"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</row>
    <row r="159" spans="2:29" x14ac:dyDescent="0.4"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</row>
    <row r="160" spans="2:29" x14ac:dyDescent="0.4"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</row>
    <row r="161" spans="4:29" x14ac:dyDescent="0.4"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</row>
    <row r="162" spans="4:29" x14ac:dyDescent="0.4"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2BE6F-2F51-4005-9091-C190F67E7E94}">
  <sheetPr>
    <tabColor rgb="FF0B3058"/>
  </sheetPr>
  <dimension ref="A1:AC162"/>
  <sheetViews>
    <sheetView showGridLines="0" zoomScale="80" zoomScaleNormal="80" workbookViewId="0">
      <pane xSplit="3" topLeftCell="W1" activePane="topRight" state="frozen"/>
      <selection pane="topRight" activeCell="B6" sqref="B6"/>
    </sheetView>
  </sheetViews>
  <sheetFormatPr defaultColWidth="9.1796875" defaultRowHeight="20" outlineLevelCol="1" x14ac:dyDescent="0.4"/>
  <cols>
    <col min="1" max="1" width="4.453125" style="1" bestFit="1" customWidth="1"/>
    <col min="2" max="3" width="42.54296875" style="1" customWidth="1"/>
    <col min="4" max="4" width="12" style="2" bestFit="1" customWidth="1"/>
    <col min="5" max="7" width="11.1796875" style="2" bestFit="1" customWidth="1"/>
    <col min="8" max="10" width="11.1796875" style="2" hidden="1" customWidth="1" outlineLevel="1"/>
    <col min="11" max="11" width="11.1796875" style="2" bestFit="1" customWidth="1" collapsed="1"/>
    <col min="12" max="14" width="11.1796875" style="2" hidden="1" customWidth="1" outlineLevel="1"/>
    <col min="15" max="15" width="11.1796875" style="2" bestFit="1" customWidth="1" collapsed="1"/>
    <col min="16" max="18" width="11.1796875" style="2" hidden="1" customWidth="1" outlineLevel="1"/>
    <col min="19" max="19" width="11.1796875" style="2" bestFit="1" customWidth="1" collapsed="1"/>
    <col min="20" max="22" width="11.1796875" style="2" hidden="1" customWidth="1" outlineLevel="1"/>
    <col min="23" max="23" width="11.1796875" style="2" bestFit="1" customWidth="1" collapsed="1"/>
    <col min="24" max="26" width="11.1796875" style="2" hidden="1" customWidth="1" outlineLevel="1"/>
    <col min="27" max="27" width="12.81640625" style="2" bestFit="1" customWidth="1" collapsed="1"/>
    <col min="28" max="29" width="11.1796875" style="2" customWidth="1" outlineLevel="1"/>
    <col min="30" max="30" width="9.1796875" style="1"/>
    <col min="31" max="31" width="11.54296875" style="1" bestFit="1" customWidth="1"/>
    <col min="32" max="16384" width="9.1796875" style="1"/>
  </cols>
  <sheetData>
    <row r="1" spans="1:29" customFormat="1" ht="14.5" x14ac:dyDescent="0.35"/>
    <row r="2" spans="1:29" customFormat="1" ht="14.5" x14ac:dyDescent="0.35"/>
    <row r="3" spans="1:29" customFormat="1" ht="14.5" x14ac:dyDescent="0.35"/>
    <row r="4" spans="1:29" customFormat="1" ht="14.5" x14ac:dyDescent="0.35"/>
    <row r="5" spans="1:29" customFormat="1" ht="24.5" customHeight="1" x14ac:dyDescent="0.35"/>
    <row r="6" spans="1:29" ht="20.5" x14ac:dyDescent="0.45">
      <c r="B6" s="12" t="s">
        <v>308</v>
      </c>
      <c r="C6" s="12" t="s">
        <v>108</v>
      </c>
      <c r="D6" s="13">
        <v>2017</v>
      </c>
      <c r="E6" s="13">
        <v>2018</v>
      </c>
      <c r="F6" s="13">
        <v>2019</v>
      </c>
      <c r="G6" s="13">
        <v>2020</v>
      </c>
      <c r="H6" s="12" t="s">
        <v>0</v>
      </c>
      <c r="I6" s="12" t="s">
        <v>1</v>
      </c>
      <c r="J6" s="12" t="s">
        <v>2</v>
      </c>
      <c r="K6" s="13">
        <v>2021</v>
      </c>
      <c r="L6" s="12" t="s">
        <v>3</v>
      </c>
      <c r="M6" s="12" t="s">
        <v>4</v>
      </c>
      <c r="N6" s="12" t="s">
        <v>5</v>
      </c>
      <c r="O6" s="13">
        <v>2022</v>
      </c>
      <c r="P6" s="12" t="s">
        <v>6</v>
      </c>
      <c r="Q6" s="12" t="s">
        <v>7</v>
      </c>
      <c r="R6" s="12" t="s">
        <v>8</v>
      </c>
      <c r="S6" s="13">
        <v>2023</v>
      </c>
      <c r="T6" s="12" t="s">
        <v>9</v>
      </c>
      <c r="U6" s="12" t="s">
        <v>10</v>
      </c>
      <c r="V6" s="12" t="s">
        <v>11</v>
      </c>
      <c r="W6" s="13">
        <v>2024</v>
      </c>
      <c r="X6" s="12" t="s">
        <v>12</v>
      </c>
      <c r="Y6" s="12" t="s">
        <v>68</v>
      </c>
      <c r="Z6" s="12" t="s">
        <v>194</v>
      </c>
      <c r="AA6" s="13">
        <v>2025</v>
      </c>
      <c r="AB6" s="12" t="s">
        <v>322</v>
      </c>
      <c r="AC6" s="12" t="s">
        <v>327</v>
      </c>
    </row>
    <row r="7" spans="1:29" ht="8.5" customHeight="1" x14ac:dyDescent="0.45">
      <c r="B7" s="14"/>
      <c r="C7" s="14"/>
      <c r="D7" s="25"/>
      <c r="E7" s="25"/>
      <c r="F7" s="25"/>
      <c r="G7" s="25"/>
      <c r="H7" s="26"/>
      <c r="I7" s="26"/>
      <c r="J7" s="26"/>
      <c r="K7" s="25"/>
      <c r="L7" s="26"/>
      <c r="M7" s="26"/>
      <c r="N7" s="26"/>
      <c r="O7" s="25"/>
      <c r="P7" s="26"/>
      <c r="Q7" s="26"/>
      <c r="R7" s="26"/>
      <c r="S7" s="25"/>
      <c r="T7" s="26"/>
      <c r="U7" s="26"/>
      <c r="V7" s="26"/>
      <c r="W7" s="25"/>
      <c r="X7" s="26"/>
      <c r="Y7" s="26"/>
      <c r="Z7" s="26"/>
      <c r="AA7" s="25"/>
      <c r="AB7" s="26"/>
      <c r="AC7" s="26"/>
    </row>
    <row r="8" spans="1:29" ht="20.5" x14ac:dyDescent="0.45">
      <c r="B8" s="31" t="s">
        <v>302</v>
      </c>
      <c r="C8" s="31" t="s">
        <v>13</v>
      </c>
      <c r="D8" s="17">
        <v>4324172</v>
      </c>
      <c r="E8" s="17">
        <v>4734289</v>
      </c>
      <c r="F8" s="17">
        <v>4610231</v>
      </c>
      <c r="G8" s="17">
        <v>5484614</v>
      </c>
      <c r="H8" s="18">
        <v>6128265</v>
      </c>
      <c r="I8" s="18">
        <v>5434844</v>
      </c>
      <c r="J8" s="18">
        <v>6464990</v>
      </c>
      <c r="K8" s="17">
        <v>6867577.1686099991</v>
      </c>
      <c r="L8" s="18">
        <v>6037712.2338259825</v>
      </c>
      <c r="M8" s="18">
        <v>6609270.9258237015</v>
      </c>
      <c r="N8" s="18">
        <v>6882000.9000599999</v>
      </c>
      <c r="O8" s="17">
        <v>6607273.7071599998</v>
      </c>
      <c r="P8" s="18">
        <v>6395577.6099999994</v>
      </c>
      <c r="Q8" s="18">
        <v>6002175.0299999993</v>
      </c>
      <c r="R8" s="18">
        <v>6328055</v>
      </c>
      <c r="S8" s="17">
        <v>6059803</v>
      </c>
      <c r="T8" s="18">
        <v>6208043</v>
      </c>
      <c r="U8" s="18">
        <v>6850811</v>
      </c>
      <c r="V8" s="18">
        <v>6528243</v>
      </c>
      <c r="W8" s="17">
        <f>+W9+W23</f>
        <v>7497628</v>
      </c>
      <c r="X8" s="18">
        <f t="shared" ref="X8:AC8" si="0">X9+X23</f>
        <v>7078180</v>
      </c>
      <c r="Y8" s="18">
        <f t="shared" si="0"/>
        <v>6602479</v>
      </c>
      <c r="Z8" s="18">
        <f t="shared" si="0"/>
        <v>6480194</v>
      </c>
      <c r="AA8" s="17">
        <f t="shared" si="0"/>
        <v>6864968</v>
      </c>
      <c r="AB8" s="18">
        <f t="shared" si="0"/>
        <v>6397015</v>
      </c>
      <c r="AC8" s="18">
        <f t="shared" si="0"/>
        <v>6306978</v>
      </c>
    </row>
    <row r="9" spans="1:29" ht="20.5" x14ac:dyDescent="0.45">
      <c r="A9" s="14"/>
      <c r="B9" s="16" t="s">
        <v>303</v>
      </c>
      <c r="C9" s="16" t="s">
        <v>14</v>
      </c>
      <c r="D9" s="17">
        <v>245035</v>
      </c>
      <c r="E9" s="17">
        <v>263899</v>
      </c>
      <c r="F9" s="17">
        <v>351925</v>
      </c>
      <c r="G9" s="17">
        <v>394251</v>
      </c>
      <c r="H9" s="18">
        <v>591877.82501999999</v>
      </c>
      <c r="I9" s="18">
        <v>517381</v>
      </c>
      <c r="J9" s="18">
        <v>570481.63009954023</v>
      </c>
      <c r="K9" s="17">
        <v>573762.39999999991</v>
      </c>
      <c r="L9" s="18">
        <v>478850.28</v>
      </c>
      <c r="M9" s="18">
        <v>522064.76</v>
      </c>
      <c r="N9" s="18">
        <v>599427.88</v>
      </c>
      <c r="O9" s="17">
        <v>568437</v>
      </c>
      <c r="P9" s="18">
        <v>642460.22</v>
      </c>
      <c r="Q9" s="18">
        <v>635050.67999999993</v>
      </c>
      <c r="R9" s="18">
        <v>825248</v>
      </c>
      <c r="S9" s="17">
        <v>802597</v>
      </c>
      <c r="T9" s="18">
        <v>867502</v>
      </c>
      <c r="U9" s="18">
        <v>980111</v>
      </c>
      <c r="V9" s="18">
        <v>829979</v>
      </c>
      <c r="W9" s="17">
        <v>999249</v>
      </c>
      <c r="X9" s="18">
        <v>1014076</v>
      </c>
      <c r="Y9" s="18">
        <v>844318</v>
      </c>
      <c r="Z9" s="18">
        <v>848081</v>
      </c>
      <c r="AA9" s="17">
        <v>969370</v>
      </c>
      <c r="AB9" s="18">
        <f>SUM(AB10:AB21)</f>
        <v>827341</v>
      </c>
      <c r="AC9" s="18">
        <f>SUM(AC10:AC21)</f>
        <v>837553</v>
      </c>
    </row>
    <row r="10" spans="1:29" ht="20.5" x14ac:dyDescent="0.45">
      <c r="A10" s="14"/>
      <c r="B10" s="14" t="s">
        <v>290</v>
      </c>
      <c r="C10" s="14" t="s">
        <v>15</v>
      </c>
      <c r="D10" s="25">
        <v>75198</v>
      </c>
      <c r="E10" s="25">
        <v>131447</v>
      </c>
      <c r="F10" s="25">
        <v>106243</v>
      </c>
      <c r="G10" s="25">
        <v>102232</v>
      </c>
      <c r="H10" s="26">
        <v>241057</v>
      </c>
      <c r="I10" s="26">
        <v>159310</v>
      </c>
      <c r="J10" s="26">
        <v>217223</v>
      </c>
      <c r="K10" s="25">
        <v>197233</v>
      </c>
      <c r="L10" s="26">
        <v>115815</v>
      </c>
      <c r="M10" s="26">
        <v>31798</v>
      </c>
      <c r="N10" s="26">
        <v>112183</v>
      </c>
      <c r="O10" s="25">
        <v>68128</v>
      </c>
      <c r="P10" s="26">
        <v>132363.35</v>
      </c>
      <c r="Q10" s="26">
        <v>110708.43</v>
      </c>
      <c r="R10" s="26">
        <v>59514</v>
      </c>
      <c r="S10" s="25">
        <v>55699</v>
      </c>
      <c r="T10" s="26">
        <v>93906</v>
      </c>
      <c r="U10" s="26">
        <v>56962</v>
      </c>
      <c r="V10" s="26">
        <v>53506</v>
      </c>
      <c r="W10" s="25">
        <v>46640</v>
      </c>
      <c r="X10" s="26">
        <v>61968</v>
      </c>
      <c r="Y10" s="26">
        <v>58552</v>
      </c>
      <c r="Z10" s="26">
        <v>83420</v>
      </c>
      <c r="AA10" s="25">
        <v>47441</v>
      </c>
      <c r="AB10" s="26">
        <v>55281</v>
      </c>
      <c r="AC10" s="26">
        <v>40742</v>
      </c>
    </row>
    <row r="11" spans="1:29" ht="20.5" x14ac:dyDescent="0.45">
      <c r="A11" s="14"/>
      <c r="B11" s="14" t="s">
        <v>309</v>
      </c>
      <c r="C11" s="14" t="s">
        <v>16</v>
      </c>
      <c r="D11" s="25">
        <v>0</v>
      </c>
      <c r="E11" s="25">
        <v>0</v>
      </c>
      <c r="F11" s="25">
        <v>0</v>
      </c>
      <c r="G11" s="25">
        <v>0</v>
      </c>
      <c r="H11" s="26"/>
      <c r="I11" s="26"/>
      <c r="J11" s="26"/>
      <c r="K11" s="25">
        <v>72630</v>
      </c>
      <c r="L11" s="26">
        <v>0</v>
      </c>
      <c r="M11" s="26">
        <v>64462</v>
      </c>
      <c r="N11" s="26">
        <v>10000</v>
      </c>
      <c r="O11" s="25">
        <v>0</v>
      </c>
      <c r="P11" s="26">
        <v>0</v>
      </c>
      <c r="Q11" s="26">
        <v>59573.98</v>
      </c>
      <c r="R11" s="26">
        <v>269410</v>
      </c>
      <c r="S11" s="25">
        <v>80761</v>
      </c>
      <c r="T11" s="26">
        <v>136343</v>
      </c>
      <c r="U11" s="26">
        <v>238624</v>
      </c>
      <c r="V11" s="26">
        <v>160261</v>
      </c>
      <c r="W11" s="25">
        <v>246597</v>
      </c>
      <c r="X11" s="26">
        <v>228774</v>
      </c>
      <c r="Y11" s="26">
        <v>204465</v>
      </c>
      <c r="Z11" s="26">
        <v>171590</v>
      </c>
      <c r="AA11" s="25">
        <v>265256</v>
      </c>
      <c r="AB11" s="26">
        <v>46759</v>
      </c>
      <c r="AC11" s="26">
        <v>134756</v>
      </c>
    </row>
    <row r="12" spans="1:29" ht="20.5" x14ac:dyDescent="0.45">
      <c r="A12" s="14"/>
      <c r="B12" s="14" t="s">
        <v>213</v>
      </c>
      <c r="C12" s="14" t="s">
        <v>17</v>
      </c>
      <c r="D12" s="25">
        <v>79213</v>
      </c>
      <c r="E12" s="25">
        <v>102848</v>
      </c>
      <c r="F12" s="25">
        <v>112652</v>
      </c>
      <c r="G12" s="25">
        <v>178925</v>
      </c>
      <c r="H12" s="26">
        <v>209647</v>
      </c>
      <c r="I12" s="26">
        <v>201999</v>
      </c>
      <c r="J12" s="26">
        <v>217199</v>
      </c>
      <c r="K12" s="25">
        <v>188592</v>
      </c>
      <c r="L12" s="26">
        <v>189970</v>
      </c>
      <c r="M12" s="26">
        <v>242423</v>
      </c>
      <c r="N12" s="26">
        <v>285224</v>
      </c>
      <c r="O12" s="25">
        <v>305707</v>
      </c>
      <c r="P12" s="26">
        <v>311250.59999999998</v>
      </c>
      <c r="Q12" s="26">
        <v>283242.3</v>
      </c>
      <c r="R12" s="26">
        <v>306255</v>
      </c>
      <c r="S12" s="25">
        <v>365054</v>
      </c>
      <c r="T12" s="26">
        <v>336451</v>
      </c>
      <c r="U12" s="26">
        <v>390537</v>
      </c>
      <c r="V12" s="26">
        <v>379834</v>
      </c>
      <c r="W12" s="25">
        <v>440169</v>
      </c>
      <c r="X12" s="26">
        <v>496519</v>
      </c>
      <c r="Y12" s="26">
        <v>363974</v>
      </c>
      <c r="Z12" s="26">
        <v>395186</v>
      </c>
      <c r="AA12" s="25">
        <v>389848</v>
      </c>
      <c r="AB12" s="26">
        <v>424100</v>
      </c>
      <c r="AC12" s="26">
        <v>382517</v>
      </c>
    </row>
    <row r="13" spans="1:29" ht="20.5" x14ac:dyDescent="0.45">
      <c r="A13" s="14"/>
      <c r="B13" s="14" t="s">
        <v>215</v>
      </c>
      <c r="C13" s="14" t="s">
        <v>18</v>
      </c>
      <c r="D13" s="25">
        <v>2852</v>
      </c>
      <c r="E13" s="25" t="s">
        <v>19</v>
      </c>
      <c r="F13" s="25">
        <v>838</v>
      </c>
      <c r="G13" s="25">
        <v>2228</v>
      </c>
      <c r="H13" s="26">
        <v>2716</v>
      </c>
      <c r="I13" s="26">
        <v>2856</v>
      </c>
      <c r="J13" s="26">
        <v>5102</v>
      </c>
      <c r="K13" s="25">
        <v>3867</v>
      </c>
      <c r="L13" s="26">
        <v>8713</v>
      </c>
      <c r="M13" s="26">
        <v>5257</v>
      </c>
      <c r="N13" s="26">
        <v>5258</v>
      </c>
      <c r="O13" s="25">
        <v>7927</v>
      </c>
      <c r="P13" s="26">
        <v>7695.33</v>
      </c>
      <c r="Q13" s="26">
        <v>7279.12</v>
      </c>
      <c r="R13" s="26">
        <v>7777</v>
      </c>
      <c r="S13" s="25">
        <v>10239</v>
      </c>
      <c r="T13" s="26">
        <v>10112</v>
      </c>
      <c r="U13" s="26">
        <v>10666</v>
      </c>
      <c r="V13" s="26">
        <v>10705</v>
      </c>
      <c r="W13" s="25">
        <v>13713</v>
      </c>
      <c r="X13" s="26">
        <v>11254</v>
      </c>
      <c r="Y13" s="26">
        <v>11363</v>
      </c>
      <c r="Z13" s="26">
        <v>16266</v>
      </c>
      <c r="AA13" s="25">
        <v>15887</v>
      </c>
      <c r="AB13" s="26">
        <v>13888</v>
      </c>
      <c r="AC13" s="26">
        <v>14993</v>
      </c>
    </row>
    <row r="14" spans="1:29" ht="20.5" x14ac:dyDescent="0.45">
      <c r="A14" s="14"/>
      <c r="B14" s="14" t="s">
        <v>216</v>
      </c>
      <c r="C14" s="14" t="s">
        <v>20</v>
      </c>
      <c r="D14" s="25">
        <v>38761</v>
      </c>
      <c r="E14" s="25">
        <v>39345</v>
      </c>
      <c r="F14" s="25">
        <v>39442</v>
      </c>
      <c r="G14" s="25">
        <v>32543</v>
      </c>
      <c r="H14" s="26">
        <v>31634</v>
      </c>
      <c r="I14" s="26">
        <v>54905</v>
      </c>
      <c r="J14" s="26">
        <v>57667</v>
      </c>
      <c r="K14" s="25">
        <v>45469</v>
      </c>
      <c r="L14" s="26">
        <v>73043.28</v>
      </c>
      <c r="M14" s="26">
        <v>67081.759999999995</v>
      </c>
      <c r="N14" s="26">
        <v>62408.880000000005</v>
      </c>
      <c r="O14" s="25">
        <v>64214</v>
      </c>
      <c r="P14" s="26">
        <v>73457.789999999994</v>
      </c>
      <c r="Q14" s="26">
        <v>63368.28</v>
      </c>
      <c r="R14" s="26">
        <v>62295</v>
      </c>
      <c r="S14" s="25">
        <v>154397</v>
      </c>
      <c r="T14" s="26">
        <v>84349</v>
      </c>
      <c r="U14" s="26">
        <v>85001</v>
      </c>
      <c r="V14" s="26">
        <v>113460</v>
      </c>
      <c r="W14" s="25">
        <v>150700</v>
      </c>
      <c r="X14" s="26">
        <v>116723</v>
      </c>
      <c r="Y14" s="26">
        <v>104000</v>
      </c>
      <c r="Z14" s="26">
        <v>105551</v>
      </c>
      <c r="AA14" s="25">
        <v>144215</v>
      </c>
      <c r="AB14" s="26">
        <v>155179</v>
      </c>
      <c r="AC14" s="26">
        <v>154018</v>
      </c>
    </row>
    <row r="15" spans="1:29" ht="20.5" x14ac:dyDescent="0.45">
      <c r="A15" s="14"/>
      <c r="B15" s="14" t="s">
        <v>217</v>
      </c>
      <c r="C15" s="14" t="s">
        <v>21</v>
      </c>
      <c r="D15" s="25">
        <v>0</v>
      </c>
      <c r="E15" s="25">
        <v>0</v>
      </c>
      <c r="F15" s="25">
        <v>0</v>
      </c>
      <c r="G15" s="25">
        <v>0</v>
      </c>
      <c r="H15" s="26">
        <v>0</v>
      </c>
      <c r="I15" s="26">
        <v>0</v>
      </c>
      <c r="J15" s="26">
        <v>0</v>
      </c>
      <c r="K15" s="25">
        <v>0</v>
      </c>
      <c r="L15" s="26">
        <v>0</v>
      </c>
      <c r="M15" s="26">
        <v>0</v>
      </c>
      <c r="N15" s="26">
        <v>0</v>
      </c>
      <c r="O15" s="25">
        <v>6053</v>
      </c>
      <c r="P15" s="26">
        <v>0</v>
      </c>
      <c r="Q15" s="26">
        <v>0</v>
      </c>
      <c r="R15" s="26">
        <v>0</v>
      </c>
      <c r="S15" s="25">
        <v>8845</v>
      </c>
      <c r="T15" s="26">
        <v>34279</v>
      </c>
      <c r="U15" s="26">
        <v>15457</v>
      </c>
      <c r="V15" s="26">
        <v>9414</v>
      </c>
      <c r="W15" s="25">
        <v>8869</v>
      </c>
      <c r="X15" s="26">
        <v>11296</v>
      </c>
      <c r="Y15" s="26">
        <v>18533</v>
      </c>
      <c r="Z15" s="26">
        <v>10795</v>
      </c>
      <c r="AA15" s="25">
        <v>8702</v>
      </c>
      <c r="AB15" s="26">
        <v>28637</v>
      </c>
      <c r="AC15" s="26">
        <v>7081</v>
      </c>
    </row>
    <row r="16" spans="1:29" ht="20.5" x14ac:dyDescent="0.45">
      <c r="A16" s="14"/>
      <c r="B16" s="14" t="s">
        <v>237</v>
      </c>
      <c r="C16" s="14" t="s">
        <v>22</v>
      </c>
      <c r="D16" s="25">
        <v>0</v>
      </c>
      <c r="E16" s="25">
        <v>5377</v>
      </c>
      <c r="F16" s="25">
        <v>1639</v>
      </c>
      <c r="G16" s="25">
        <v>2699</v>
      </c>
      <c r="H16" s="26">
        <v>1010</v>
      </c>
      <c r="I16" s="26">
        <v>0</v>
      </c>
      <c r="J16" s="26">
        <v>0</v>
      </c>
      <c r="K16" s="25">
        <v>0</v>
      </c>
      <c r="L16" s="26">
        <v>0</v>
      </c>
      <c r="M16" s="26">
        <v>0</v>
      </c>
      <c r="N16" s="26">
        <v>608</v>
      </c>
      <c r="O16" s="25">
        <v>0</v>
      </c>
      <c r="P16" s="26">
        <v>0</v>
      </c>
      <c r="Q16" s="26">
        <v>1631</v>
      </c>
      <c r="R16" s="26">
        <v>2042</v>
      </c>
      <c r="S16" s="25">
        <v>0</v>
      </c>
      <c r="T16" s="26">
        <v>1302</v>
      </c>
      <c r="U16" s="26">
        <v>19277</v>
      </c>
      <c r="V16" s="26">
        <v>0</v>
      </c>
      <c r="W16" s="25">
        <v>2318</v>
      </c>
      <c r="X16" s="26">
        <v>140</v>
      </c>
      <c r="Y16" s="26">
        <v>2635</v>
      </c>
      <c r="Z16" s="26">
        <v>4001</v>
      </c>
      <c r="AA16" s="25">
        <v>2516</v>
      </c>
      <c r="AB16" s="26">
        <v>27</v>
      </c>
      <c r="AC16" s="26">
        <v>154</v>
      </c>
    </row>
    <row r="17" spans="1:29" ht="20.5" x14ac:dyDescent="0.45">
      <c r="A17" s="14"/>
      <c r="B17" s="14" t="s">
        <v>218</v>
      </c>
      <c r="C17" s="14" t="s">
        <v>23</v>
      </c>
      <c r="D17" s="25">
        <v>6235</v>
      </c>
      <c r="E17" s="25">
        <v>16500</v>
      </c>
      <c r="F17" s="25">
        <v>4390</v>
      </c>
      <c r="G17" s="25">
        <v>6191</v>
      </c>
      <c r="H17" s="26">
        <v>26791</v>
      </c>
      <c r="I17" s="26">
        <v>19998</v>
      </c>
      <c r="J17" s="26">
        <v>14926</v>
      </c>
      <c r="K17" s="25">
        <v>8005</v>
      </c>
      <c r="L17" s="26">
        <v>1833</v>
      </c>
      <c r="M17" s="26">
        <v>29027</v>
      </c>
      <c r="N17" s="26">
        <v>23552</v>
      </c>
      <c r="O17" s="25">
        <v>17736</v>
      </c>
      <c r="P17" s="26">
        <v>16456.740000000002</v>
      </c>
      <c r="Q17" s="26">
        <v>12663.37</v>
      </c>
      <c r="R17" s="26">
        <v>6816</v>
      </c>
      <c r="S17" s="25">
        <v>24992</v>
      </c>
      <c r="T17" s="26">
        <v>25267</v>
      </c>
      <c r="U17" s="26">
        <v>19058</v>
      </c>
      <c r="V17" s="26">
        <v>9226</v>
      </c>
      <c r="W17" s="25">
        <v>22422</v>
      </c>
      <c r="X17" s="26">
        <v>22044</v>
      </c>
      <c r="Y17" s="26">
        <v>16247</v>
      </c>
      <c r="Z17" s="26">
        <v>10223</v>
      </c>
      <c r="AA17" s="25">
        <v>27854</v>
      </c>
      <c r="AB17" s="26">
        <v>26230</v>
      </c>
      <c r="AC17" s="26">
        <v>20354</v>
      </c>
    </row>
    <row r="18" spans="1:29" ht="20.5" x14ac:dyDescent="0.45">
      <c r="A18" s="14"/>
      <c r="B18" s="14" t="s">
        <v>221</v>
      </c>
      <c r="C18" s="14" t="s">
        <v>24</v>
      </c>
      <c r="D18" s="25">
        <v>22505</v>
      </c>
      <c r="E18" s="25">
        <v>22358</v>
      </c>
      <c r="F18" s="25">
        <v>30868</v>
      </c>
      <c r="G18" s="25">
        <v>33247</v>
      </c>
      <c r="H18" s="26">
        <v>35883</v>
      </c>
      <c r="I18" s="26">
        <v>34780</v>
      </c>
      <c r="J18" s="26">
        <v>37947</v>
      </c>
      <c r="K18" s="25">
        <v>26261.792279999976</v>
      </c>
      <c r="L18" s="26">
        <v>41578</v>
      </c>
      <c r="M18" s="26">
        <v>23124.198239999976</v>
      </c>
      <c r="N18" s="26">
        <v>27519.833309999976</v>
      </c>
      <c r="O18" s="25">
        <v>27763</v>
      </c>
      <c r="P18" s="26">
        <v>28344.98</v>
      </c>
      <c r="Q18" s="26">
        <v>41859.03</v>
      </c>
      <c r="R18" s="26">
        <v>52808</v>
      </c>
      <c r="S18" s="25">
        <v>54038</v>
      </c>
      <c r="T18" s="26">
        <v>57351</v>
      </c>
      <c r="U18" s="26">
        <v>53843</v>
      </c>
      <c r="V18" s="26">
        <v>51658</v>
      </c>
      <c r="W18" s="25">
        <v>31545</v>
      </c>
      <c r="X18" s="26">
        <v>33875</v>
      </c>
      <c r="Y18" s="26">
        <v>40323</v>
      </c>
      <c r="Z18" s="26">
        <v>31774</v>
      </c>
      <c r="AA18" s="25">
        <v>30155</v>
      </c>
      <c r="AB18" s="26">
        <v>40562</v>
      </c>
      <c r="AC18" s="26">
        <v>50428</v>
      </c>
    </row>
    <row r="19" spans="1:29" ht="20.5" x14ac:dyDescent="0.45">
      <c r="A19" s="14"/>
      <c r="B19" s="14" t="s">
        <v>235</v>
      </c>
      <c r="C19" s="14" t="s">
        <v>25</v>
      </c>
      <c r="D19" s="25">
        <v>0</v>
      </c>
      <c r="E19" s="25" t="s">
        <v>19</v>
      </c>
      <c r="F19" s="25">
        <v>0</v>
      </c>
      <c r="G19" s="25">
        <v>36186</v>
      </c>
      <c r="H19" s="26">
        <v>36467</v>
      </c>
      <c r="I19" s="26">
        <v>36747</v>
      </c>
      <c r="J19" s="26">
        <v>3812</v>
      </c>
      <c r="K19" s="25">
        <v>3881</v>
      </c>
      <c r="L19" s="26">
        <v>3974</v>
      </c>
      <c r="M19" s="26">
        <v>4088.8017600000244</v>
      </c>
      <c r="N19" s="26">
        <v>4179.1666900000246</v>
      </c>
      <c r="O19" s="25">
        <v>0</v>
      </c>
      <c r="P19" s="26">
        <v>0</v>
      </c>
      <c r="Q19" s="26">
        <v>0</v>
      </c>
      <c r="R19" s="26">
        <v>0</v>
      </c>
      <c r="S19" s="25">
        <v>0</v>
      </c>
      <c r="T19" s="26">
        <v>0</v>
      </c>
      <c r="U19" s="26">
        <v>0</v>
      </c>
      <c r="V19" s="26">
        <v>0</v>
      </c>
      <c r="W19" s="25">
        <v>0</v>
      </c>
      <c r="X19" s="26">
        <v>0</v>
      </c>
      <c r="Y19" s="26">
        <v>0</v>
      </c>
      <c r="Z19" s="26">
        <v>0</v>
      </c>
      <c r="AA19" s="25">
        <v>0</v>
      </c>
      <c r="AB19" s="26">
        <v>0</v>
      </c>
      <c r="AC19" s="26">
        <v>0</v>
      </c>
    </row>
    <row r="20" spans="1:29" ht="20.5" x14ac:dyDescent="0.45">
      <c r="A20" s="14"/>
      <c r="B20" s="14" t="s">
        <v>220</v>
      </c>
      <c r="C20" s="14" t="s">
        <v>26</v>
      </c>
      <c r="D20" s="25">
        <v>0</v>
      </c>
      <c r="E20" s="25">
        <v>0</v>
      </c>
      <c r="F20" s="25">
        <v>0</v>
      </c>
      <c r="G20" s="25">
        <v>0</v>
      </c>
      <c r="H20" s="26">
        <v>6673</v>
      </c>
      <c r="I20" s="26">
        <v>6786</v>
      </c>
      <c r="J20" s="26">
        <v>16606</v>
      </c>
      <c r="K20" s="25">
        <v>27823</v>
      </c>
      <c r="L20" s="26">
        <v>43924</v>
      </c>
      <c r="M20" s="26">
        <v>54803</v>
      </c>
      <c r="N20" s="26">
        <v>68495</v>
      </c>
      <c r="O20" s="25">
        <v>70909</v>
      </c>
      <c r="P20" s="26">
        <v>72891.22</v>
      </c>
      <c r="Q20" s="26">
        <v>54725.45</v>
      </c>
      <c r="R20" s="26">
        <v>58331</v>
      </c>
      <c r="S20" s="25">
        <v>48572</v>
      </c>
      <c r="T20" s="26">
        <v>88142</v>
      </c>
      <c r="U20" s="26">
        <v>90686</v>
      </c>
      <c r="V20" s="26">
        <v>41915</v>
      </c>
      <c r="W20" s="25">
        <v>36276</v>
      </c>
      <c r="X20" s="26">
        <v>31483</v>
      </c>
      <c r="Y20" s="26">
        <v>24226</v>
      </c>
      <c r="Z20" s="26">
        <v>19275</v>
      </c>
      <c r="AA20" s="25">
        <v>37496</v>
      </c>
      <c r="AB20" s="26">
        <v>36678</v>
      </c>
      <c r="AC20" s="26">
        <v>32510</v>
      </c>
    </row>
    <row r="21" spans="1:29" ht="20.5" x14ac:dyDescent="0.45">
      <c r="A21" s="14"/>
      <c r="B21" s="14" t="s">
        <v>291</v>
      </c>
      <c r="C21" s="14" t="s">
        <v>199</v>
      </c>
      <c r="D21" s="25">
        <v>0</v>
      </c>
      <c r="E21" s="25">
        <v>0</v>
      </c>
      <c r="F21" s="25">
        <v>0</v>
      </c>
      <c r="G21" s="25">
        <v>0</v>
      </c>
      <c r="H21" s="26">
        <v>0</v>
      </c>
      <c r="I21" s="26">
        <v>0</v>
      </c>
      <c r="J21" s="26">
        <v>0</v>
      </c>
      <c r="K21" s="25">
        <v>0</v>
      </c>
      <c r="L21" s="26">
        <v>0</v>
      </c>
      <c r="M21" s="26">
        <v>0</v>
      </c>
      <c r="N21" s="26">
        <v>0</v>
      </c>
      <c r="O21" s="25">
        <v>0</v>
      </c>
      <c r="P21" s="26">
        <v>0</v>
      </c>
      <c r="Q21" s="26">
        <v>0</v>
      </c>
      <c r="R21" s="26">
        <v>0</v>
      </c>
      <c r="S21" s="25">
        <v>0</v>
      </c>
      <c r="T21" s="26">
        <v>0</v>
      </c>
      <c r="U21" s="26">
        <v>0</v>
      </c>
      <c r="V21" s="26">
        <v>0</v>
      </c>
      <c r="W21" s="25">
        <v>0</v>
      </c>
      <c r="X21" s="26">
        <v>0</v>
      </c>
      <c r="Y21" s="26">
        <v>0</v>
      </c>
      <c r="Z21" s="26">
        <v>0</v>
      </c>
      <c r="AA21" s="25">
        <v>0</v>
      </c>
      <c r="AB21" s="26">
        <v>0</v>
      </c>
      <c r="AC21" s="26">
        <v>0</v>
      </c>
    </row>
    <row r="22" spans="1:29" ht="20.5" x14ac:dyDescent="0.45">
      <c r="A22" s="14"/>
      <c r="B22" s="14"/>
      <c r="C22" s="14"/>
      <c r="D22" s="25"/>
      <c r="E22" s="25"/>
      <c r="F22" s="25"/>
      <c r="G22" s="25"/>
      <c r="H22" s="26"/>
      <c r="I22" s="26"/>
      <c r="J22" s="26"/>
      <c r="K22" s="25"/>
      <c r="L22" s="26"/>
      <c r="M22" s="26"/>
      <c r="N22" s="26"/>
      <c r="O22" s="25"/>
      <c r="P22" s="26"/>
      <c r="Q22" s="26"/>
      <c r="R22" s="26"/>
      <c r="S22" s="25"/>
      <c r="T22" s="26"/>
      <c r="U22" s="26"/>
      <c r="V22" s="26"/>
      <c r="W22" s="25"/>
      <c r="X22" s="26"/>
      <c r="Y22" s="26"/>
      <c r="Z22" s="26"/>
      <c r="AA22" s="25"/>
      <c r="AB22" s="26"/>
      <c r="AC22" s="26"/>
    </row>
    <row r="23" spans="1:29" ht="20.5" x14ac:dyDescent="0.45">
      <c r="B23" s="16" t="s">
        <v>304</v>
      </c>
      <c r="C23" s="16" t="s">
        <v>27</v>
      </c>
      <c r="D23" s="17">
        <v>3767052</v>
      </c>
      <c r="E23" s="17">
        <v>4348773</v>
      </c>
      <c r="F23" s="17">
        <v>4233723</v>
      </c>
      <c r="G23" s="17">
        <v>5090363</v>
      </c>
      <c r="H23" s="18">
        <v>5536387</v>
      </c>
      <c r="I23" s="18">
        <v>4917463</v>
      </c>
      <c r="J23" s="18">
        <v>5894508.4000000004</v>
      </c>
      <c r="K23" s="17">
        <v>6293815.7686099997</v>
      </c>
      <c r="L23" s="18">
        <v>5558861.9538259823</v>
      </c>
      <c r="M23" s="18">
        <v>6087206.1658237018</v>
      </c>
      <c r="N23" s="18">
        <v>6282573.02006</v>
      </c>
      <c r="O23" s="17">
        <v>6038836.7071599998</v>
      </c>
      <c r="P23" s="18">
        <v>5753117.5800000001</v>
      </c>
      <c r="Q23" s="18">
        <v>5367124.3499999996</v>
      </c>
      <c r="R23" s="18">
        <v>5502807</v>
      </c>
      <c r="S23" s="17">
        <v>5257206</v>
      </c>
      <c r="T23" s="18">
        <v>5340541</v>
      </c>
      <c r="U23" s="18">
        <v>5870700</v>
      </c>
      <c r="V23" s="18">
        <v>5698264</v>
      </c>
      <c r="W23" s="17">
        <v>6498379</v>
      </c>
      <c r="X23" s="18">
        <v>6064104</v>
      </c>
      <c r="Y23" s="18">
        <v>5758161</v>
      </c>
      <c r="Z23" s="18">
        <v>5632113</v>
      </c>
      <c r="AA23" s="17">
        <v>5895598</v>
      </c>
      <c r="AB23" s="18">
        <f>SUM(AB24:AB35)</f>
        <v>5569674</v>
      </c>
      <c r="AC23" s="18">
        <f>SUM(AC24:AC35)</f>
        <v>5469425</v>
      </c>
    </row>
    <row r="24" spans="1:29" ht="20.5" x14ac:dyDescent="0.45">
      <c r="A24" s="14"/>
      <c r="B24" s="14" t="s">
        <v>310</v>
      </c>
      <c r="C24" s="14" t="s">
        <v>28</v>
      </c>
      <c r="D24" s="25">
        <v>91826</v>
      </c>
      <c r="E24" s="25">
        <v>140374</v>
      </c>
      <c r="F24" s="25">
        <v>158472</v>
      </c>
      <c r="G24" s="25">
        <v>100811</v>
      </c>
      <c r="H24" s="26">
        <v>107766</v>
      </c>
      <c r="I24" s="26">
        <v>98470</v>
      </c>
      <c r="J24" s="26">
        <v>106459</v>
      </c>
      <c r="K24" s="25">
        <v>108463</v>
      </c>
      <c r="L24" s="26">
        <v>121237</v>
      </c>
      <c r="M24" s="26">
        <v>99924</v>
      </c>
      <c r="N24" s="26">
        <v>125160</v>
      </c>
      <c r="O24" s="25">
        <v>149152</v>
      </c>
      <c r="P24" s="26">
        <v>123539.23</v>
      </c>
      <c r="Q24" s="26">
        <v>120193.92</v>
      </c>
      <c r="R24" s="26">
        <v>126932</v>
      </c>
      <c r="S24" s="25">
        <v>122432</v>
      </c>
      <c r="T24" s="26">
        <v>131172</v>
      </c>
      <c r="U24" s="26">
        <v>144223</v>
      </c>
      <c r="V24" s="26">
        <v>144299</v>
      </c>
      <c r="W24" s="25">
        <v>177838</v>
      </c>
      <c r="X24" s="26">
        <v>169577</v>
      </c>
      <c r="Y24" s="26">
        <v>177759</v>
      </c>
      <c r="Z24" s="26">
        <v>166766</v>
      </c>
      <c r="AA24" s="25">
        <v>201957</v>
      </c>
      <c r="AB24" s="26">
        <v>152703</v>
      </c>
      <c r="AC24" s="26">
        <v>124073</v>
      </c>
    </row>
    <row r="25" spans="1:29" ht="20.5" x14ac:dyDescent="0.45">
      <c r="A25" s="14"/>
      <c r="B25" s="14" t="s">
        <v>213</v>
      </c>
      <c r="C25" s="14" t="s">
        <v>17</v>
      </c>
      <c r="D25" s="25">
        <v>0</v>
      </c>
      <c r="E25" s="25">
        <v>0</v>
      </c>
      <c r="F25" s="25">
        <v>0</v>
      </c>
      <c r="G25" s="25">
        <v>10125</v>
      </c>
      <c r="H25" s="26">
        <v>0</v>
      </c>
      <c r="I25" s="26">
        <v>0</v>
      </c>
      <c r="J25" s="26">
        <v>0</v>
      </c>
      <c r="K25" s="25">
        <v>8701</v>
      </c>
      <c r="L25" s="26">
        <v>0</v>
      </c>
      <c r="M25" s="26">
        <v>10978</v>
      </c>
      <c r="N25" s="26">
        <v>13582</v>
      </c>
      <c r="O25" s="25">
        <v>17236</v>
      </c>
      <c r="P25" s="26">
        <v>19421.54</v>
      </c>
      <c r="Q25" s="26">
        <v>22458.31</v>
      </c>
      <c r="R25" s="26">
        <v>27193</v>
      </c>
      <c r="S25" s="25">
        <v>23080</v>
      </c>
      <c r="T25" s="26">
        <v>33617</v>
      </c>
      <c r="U25" s="26">
        <v>34109</v>
      </c>
      <c r="V25" s="26">
        <v>23203</v>
      </c>
      <c r="W25" s="25">
        <v>16687</v>
      </c>
      <c r="X25" s="26">
        <v>20054</v>
      </c>
      <c r="Y25" s="26">
        <v>32537</v>
      </c>
      <c r="Z25" s="26">
        <v>45817</v>
      </c>
      <c r="AA25" s="25">
        <v>27081</v>
      </c>
      <c r="AB25" s="26">
        <v>33719</v>
      </c>
      <c r="AC25" s="26">
        <v>31765</v>
      </c>
    </row>
    <row r="26" spans="1:29" ht="20.5" x14ac:dyDescent="0.45">
      <c r="A26" s="14"/>
      <c r="B26" s="14" t="s">
        <v>292</v>
      </c>
      <c r="C26" s="14" t="s">
        <v>29</v>
      </c>
      <c r="D26" s="25">
        <v>33163</v>
      </c>
      <c r="E26" s="25">
        <v>39783</v>
      </c>
      <c r="F26" s="25">
        <v>16403</v>
      </c>
      <c r="G26" s="25">
        <v>18400</v>
      </c>
      <c r="H26" s="26">
        <v>18400</v>
      </c>
      <c r="I26" s="26">
        <v>20017</v>
      </c>
      <c r="J26" s="26">
        <v>19084</v>
      </c>
      <c r="K26" s="25">
        <v>23981</v>
      </c>
      <c r="L26" s="26">
        <v>23981</v>
      </c>
      <c r="M26" s="26">
        <v>26070</v>
      </c>
      <c r="N26" s="26">
        <v>26082</v>
      </c>
      <c r="O26" s="25">
        <v>31364</v>
      </c>
      <c r="P26" s="26">
        <v>30655.93</v>
      </c>
      <c r="Q26" s="26">
        <v>25813.63</v>
      </c>
      <c r="R26" s="26">
        <v>27147</v>
      </c>
      <c r="S26" s="25">
        <v>27151</v>
      </c>
      <c r="T26" s="26">
        <v>25437</v>
      </c>
      <c r="U26" s="26">
        <v>28631</v>
      </c>
      <c r="V26" s="26">
        <v>28897</v>
      </c>
      <c r="W26" s="25">
        <v>22427</v>
      </c>
      <c r="X26" s="26">
        <v>24533</v>
      </c>
      <c r="Y26" s="26">
        <v>20904</v>
      </c>
      <c r="Z26" s="26">
        <v>18523</v>
      </c>
      <c r="AA26" s="25">
        <v>9629</v>
      </c>
      <c r="AB26" s="26">
        <v>9518</v>
      </c>
      <c r="AC26" s="26">
        <v>21728</v>
      </c>
    </row>
    <row r="27" spans="1:29" ht="20.5" x14ac:dyDescent="0.45">
      <c r="A27" s="14"/>
      <c r="B27" s="14" t="s">
        <v>216</v>
      </c>
      <c r="C27" s="14" t="s">
        <v>20</v>
      </c>
      <c r="D27" s="25">
        <v>66895</v>
      </c>
      <c r="E27" s="25">
        <v>74005</v>
      </c>
      <c r="F27" s="25">
        <v>70120</v>
      </c>
      <c r="G27" s="25">
        <v>57855</v>
      </c>
      <c r="H27" s="26">
        <v>56229</v>
      </c>
      <c r="I27" s="26">
        <v>97609</v>
      </c>
      <c r="J27" s="26">
        <v>102518</v>
      </c>
      <c r="K27" s="25">
        <v>135913.60000000001</v>
      </c>
      <c r="L27" s="26">
        <v>129854.72</v>
      </c>
      <c r="M27" s="26">
        <v>119258.24000000001</v>
      </c>
      <c r="N27" s="26">
        <v>110949.12</v>
      </c>
      <c r="O27" s="25">
        <v>114159</v>
      </c>
      <c r="P27" s="26">
        <v>130591.62</v>
      </c>
      <c r="Q27" s="26">
        <v>112654.72</v>
      </c>
      <c r="R27" s="26">
        <v>110746</v>
      </c>
      <c r="S27" s="25">
        <v>31924</v>
      </c>
      <c r="T27" s="26">
        <v>25316</v>
      </c>
      <c r="U27" s="26">
        <v>21443</v>
      </c>
      <c r="V27" s="26">
        <v>22989</v>
      </c>
      <c r="W27" s="25">
        <v>10826</v>
      </c>
      <c r="X27" s="26">
        <v>7805</v>
      </c>
      <c r="Y27" s="26">
        <v>6642</v>
      </c>
      <c r="Z27" s="26">
        <v>8193</v>
      </c>
      <c r="AA27" s="25">
        <v>11341</v>
      </c>
      <c r="AB27" s="26">
        <v>4586</v>
      </c>
      <c r="AC27" s="26">
        <v>4586</v>
      </c>
    </row>
    <row r="28" spans="1:29" ht="20.5" x14ac:dyDescent="0.45">
      <c r="A28" s="14"/>
      <c r="B28" s="14" t="s">
        <v>217</v>
      </c>
      <c r="C28" s="14" t="s">
        <v>21</v>
      </c>
      <c r="D28" s="25">
        <v>0</v>
      </c>
      <c r="E28" s="25">
        <v>0</v>
      </c>
      <c r="F28" s="25">
        <v>0</v>
      </c>
      <c r="G28" s="25">
        <v>0</v>
      </c>
      <c r="H28" s="26">
        <v>0</v>
      </c>
      <c r="I28" s="26">
        <v>0</v>
      </c>
      <c r="J28" s="26">
        <v>0</v>
      </c>
      <c r="K28" s="25">
        <v>0</v>
      </c>
      <c r="L28" s="26">
        <v>0</v>
      </c>
      <c r="M28" s="26">
        <v>0</v>
      </c>
      <c r="N28" s="26">
        <v>0</v>
      </c>
      <c r="O28" s="25">
        <v>10760</v>
      </c>
      <c r="P28" s="26">
        <v>0</v>
      </c>
      <c r="Q28" s="26">
        <v>0</v>
      </c>
      <c r="R28" s="26">
        <v>0</v>
      </c>
      <c r="S28" s="25">
        <v>690</v>
      </c>
      <c r="T28" s="26">
        <v>2676</v>
      </c>
      <c r="U28" s="26">
        <v>1207</v>
      </c>
      <c r="V28" s="26">
        <v>735</v>
      </c>
      <c r="W28" s="25">
        <v>0</v>
      </c>
      <c r="X28" s="26">
        <v>0</v>
      </c>
      <c r="Y28" s="26">
        <v>0</v>
      </c>
      <c r="Z28" s="26">
        <v>0</v>
      </c>
      <c r="AA28" s="25">
        <v>0</v>
      </c>
      <c r="AB28" s="26">
        <v>0</v>
      </c>
      <c r="AC28" s="26">
        <v>0</v>
      </c>
    </row>
    <row r="29" spans="1:29" ht="20.5" x14ac:dyDescent="0.45">
      <c r="A29" s="14"/>
      <c r="B29" s="14" t="s">
        <v>259</v>
      </c>
      <c r="C29" s="14" t="s">
        <v>30</v>
      </c>
      <c r="D29" s="25">
        <v>0</v>
      </c>
      <c r="E29" s="25">
        <v>0</v>
      </c>
      <c r="F29" s="25">
        <v>6715</v>
      </c>
      <c r="G29" s="25">
        <v>23778</v>
      </c>
      <c r="H29" s="26">
        <v>31092</v>
      </c>
      <c r="I29" s="26">
        <v>1356</v>
      </c>
      <c r="J29" s="26">
        <v>1356</v>
      </c>
      <c r="K29" s="25">
        <v>82057.168609999993</v>
      </c>
      <c r="L29" s="26">
        <v>104555.233825982</v>
      </c>
      <c r="M29" s="26">
        <v>122093.92582370198</v>
      </c>
      <c r="N29" s="26">
        <v>139353.90006000001</v>
      </c>
      <c r="O29" s="25">
        <v>122211.54716000002</v>
      </c>
      <c r="P29" s="26">
        <v>108574.96</v>
      </c>
      <c r="Q29" s="26">
        <v>90131.04</v>
      </c>
      <c r="R29" s="26">
        <v>111667</v>
      </c>
      <c r="S29" s="25">
        <v>96760</v>
      </c>
      <c r="T29" s="26">
        <v>118332</v>
      </c>
      <c r="U29" s="26">
        <v>163066</v>
      </c>
      <c r="V29" s="26">
        <v>140196</v>
      </c>
      <c r="W29" s="25">
        <v>147612</v>
      </c>
      <c r="X29" s="26">
        <v>159434</v>
      </c>
      <c r="Y29" s="26">
        <v>158397</v>
      </c>
      <c r="Z29" s="26">
        <v>136956</v>
      </c>
      <c r="AA29" s="25">
        <v>98718</v>
      </c>
      <c r="AB29" s="26">
        <v>83543</v>
      </c>
      <c r="AC29" s="26">
        <v>88858</v>
      </c>
    </row>
    <row r="30" spans="1:29" ht="20.5" x14ac:dyDescent="0.45">
      <c r="A30" s="14"/>
      <c r="B30" s="14" t="s">
        <v>219</v>
      </c>
      <c r="C30" s="14" t="s">
        <v>32</v>
      </c>
      <c r="D30" s="25">
        <v>8455</v>
      </c>
      <c r="E30" s="25">
        <v>8899</v>
      </c>
      <c r="F30" s="25">
        <v>13170</v>
      </c>
      <c r="G30" s="25">
        <v>22394</v>
      </c>
      <c r="H30" s="26">
        <v>24223</v>
      </c>
      <c r="I30" s="26">
        <v>26819</v>
      </c>
      <c r="J30" s="26">
        <v>29957</v>
      </c>
      <c r="K30" s="25">
        <v>32468</v>
      </c>
      <c r="L30" s="26">
        <v>34672</v>
      </c>
      <c r="M30" s="26">
        <v>36277</v>
      </c>
      <c r="N30" s="26">
        <v>39503</v>
      </c>
      <c r="O30" s="25">
        <v>42432</v>
      </c>
      <c r="P30" s="26">
        <v>42227.42</v>
      </c>
      <c r="Q30" s="26">
        <v>44216.01</v>
      </c>
      <c r="R30" s="26">
        <v>46940</v>
      </c>
      <c r="S30" s="25">
        <v>49367</v>
      </c>
      <c r="T30" s="26">
        <v>51537</v>
      </c>
      <c r="U30" s="26">
        <v>54140</v>
      </c>
      <c r="V30" s="26">
        <v>70152</v>
      </c>
      <c r="W30" s="25">
        <v>72748</v>
      </c>
      <c r="X30" s="26">
        <v>74827</v>
      </c>
      <c r="Y30" s="26">
        <v>77677</v>
      </c>
      <c r="Z30" s="26">
        <v>82038</v>
      </c>
      <c r="AA30" s="25">
        <v>87942</v>
      </c>
      <c r="AB30" s="26">
        <v>105603</v>
      </c>
      <c r="AC30" s="26">
        <v>107089</v>
      </c>
    </row>
    <row r="31" spans="1:29" ht="20.5" x14ac:dyDescent="0.45">
      <c r="A31" s="14"/>
      <c r="B31" s="14" t="s">
        <v>318</v>
      </c>
      <c r="C31" s="14" t="s">
        <v>33</v>
      </c>
      <c r="D31" s="25">
        <v>3873980</v>
      </c>
      <c r="E31" s="25">
        <v>4135264</v>
      </c>
      <c r="F31" s="25">
        <v>4037754</v>
      </c>
      <c r="G31" s="25">
        <v>4848802</v>
      </c>
      <c r="H31" s="26">
        <v>5286116</v>
      </c>
      <c r="I31" s="26">
        <v>4632385</v>
      </c>
      <c r="J31" s="26">
        <v>5503642</v>
      </c>
      <c r="K31" s="25">
        <v>5734391</v>
      </c>
      <c r="L31" s="26">
        <v>4895671</v>
      </c>
      <c r="M31" s="26">
        <v>5393483</v>
      </c>
      <c r="N31" s="26">
        <v>5549676</v>
      </c>
      <c r="O31" s="25">
        <v>5356612.91</v>
      </c>
      <c r="P31" s="26">
        <v>5138206.78</v>
      </c>
      <c r="Q31" s="26">
        <v>4796319.38</v>
      </c>
      <c r="R31" s="26">
        <v>4908679</v>
      </c>
      <c r="S31" s="25">
        <v>4771785</v>
      </c>
      <c r="T31" s="26">
        <v>4871516</v>
      </c>
      <c r="U31" s="26">
        <v>5351532</v>
      </c>
      <c r="V31" s="26">
        <v>5167738</v>
      </c>
      <c r="W31" s="25">
        <v>5947495</v>
      </c>
      <c r="X31" s="26">
        <v>5434760</v>
      </c>
      <c r="Y31" s="26">
        <v>5115345</v>
      </c>
      <c r="Z31" s="26">
        <v>4993561</v>
      </c>
      <c r="AA31" s="25">
        <v>5282576</v>
      </c>
      <c r="AB31" s="26">
        <v>4999986</v>
      </c>
      <c r="AC31" s="26">
        <v>4924139</v>
      </c>
    </row>
    <row r="32" spans="1:29" ht="20.5" x14ac:dyDescent="0.45">
      <c r="A32" s="14"/>
      <c r="B32" s="14" t="s">
        <v>293</v>
      </c>
      <c r="C32" s="14" t="s">
        <v>34</v>
      </c>
      <c r="D32" s="25">
        <v>25089</v>
      </c>
      <c r="E32" s="25">
        <v>18089</v>
      </c>
      <c r="F32" s="25">
        <v>11525</v>
      </c>
      <c r="G32" s="25">
        <v>8198</v>
      </c>
      <c r="H32" s="26">
        <v>7792</v>
      </c>
      <c r="I32" s="26">
        <v>5876</v>
      </c>
      <c r="J32" s="26">
        <v>77455</v>
      </c>
      <c r="K32" s="25">
        <v>40634</v>
      </c>
      <c r="L32" s="26">
        <v>66334</v>
      </c>
      <c r="M32" s="26">
        <v>73000</v>
      </c>
      <c r="N32" s="26">
        <v>75081</v>
      </c>
      <c r="O32" s="25">
        <v>24335.74</v>
      </c>
      <c r="P32" s="26">
        <v>21002.46</v>
      </c>
      <c r="Q32" s="26">
        <v>16489.14</v>
      </c>
      <c r="R32" s="26">
        <v>20188</v>
      </c>
      <c r="S32" s="25">
        <v>21807</v>
      </c>
      <c r="T32" s="26">
        <v>19899</v>
      </c>
      <c r="U32" s="26">
        <v>19032</v>
      </c>
      <c r="V32" s="26">
        <v>18055</v>
      </c>
      <c r="W32" s="25">
        <v>17404</v>
      </c>
      <c r="X32" s="26">
        <v>15852</v>
      </c>
      <c r="Y32" s="26">
        <v>14705</v>
      </c>
      <c r="Z32" s="26">
        <v>14054</v>
      </c>
      <c r="AA32" s="25">
        <v>14825</v>
      </c>
      <c r="AB32" s="26">
        <v>14254</v>
      </c>
      <c r="AC32" s="26">
        <v>13885</v>
      </c>
    </row>
    <row r="33" spans="1:29" ht="20.5" x14ac:dyDescent="0.45">
      <c r="A33" s="14"/>
      <c r="B33" s="14" t="s">
        <v>237</v>
      </c>
      <c r="C33" s="14" t="s">
        <v>22</v>
      </c>
      <c r="D33" s="25">
        <v>0</v>
      </c>
      <c r="E33" s="25">
        <v>0</v>
      </c>
      <c r="F33" s="25">
        <v>0</v>
      </c>
      <c r="G33" s="25">
        <v>0</v>
      </c>
      <c r="H33" s="26">
        <v>0</v>
      </c>
      <c r="I33" s="26">
        <v>0</v>
      </c>
      <c r="J33" s="26">
        <v>0</v>
      </c>
      <c r="K33" s="25">
        <v>0</v>
      </c>
      <c r="L33" s="26">
        <v>0</v>
      </c>
      <c r="M33" s="26">
        <v>0</v>
      </c>
      <c r="N33" s="26">
        <v>0</v>
      </c>
      <c r="O33" s="25">
        <v>0</v>
      </c>
      <c r="P33" s="26">
        <v>0</v>
      </c>
      <c r="Q33" s="26">
        <v>7957</v>
      </c>
      <c r="R33" s="26">
        <v>4154</v>
      </c>
      <c r="S33" s="25">
        <v>5846</v>
      </c>
      <c r="T33" s="26">
        <v>3470</v>
      </c>
      <c r="U33" s="26">
        <v>5887</v>
      </c>
      <c r="V33" s="26">
        <v>0</v>
      </c>
      <c r="W33" s="25">
        <v>0</v>
      </c>
      <c r="X33" s="26">
        <v>0</v>
      </c>
      <c r="Y33" s="26">
        <v>1663</v>
      </c>
      <c r="Z33" s="26">
        <v>7667</v>
      </c>
      <c r="AA33" s="25">
        <v>3755</v>
      </c>
      <c r="AB33" s="26">
        <v>14691</v>
      </c>
      <c r="AC33" s="26">
        <v>18943</v>
      </c>
    </row>
    <row r="34" spans="1:29" ht="20.5" x14ac:dyDescent="0.45">
      <c r="A34" s="14"/>
      <c r="B34" s="14" t="s">
        <v>220</v>
      </c>
      <c r="C34" s="14" t="s">
        <v>26</v>
      </c>
      <c r="D34" s="25">
        <v>0</v>
      </c>
      <c r="E34" s="25">
        <v>0</v>
      </c>
      <c r="F34" s="25">
        <v>0</v>
      </c>
      <c r="G34" s="25">
        <v>0</v>
      </c>
      <c r="H34" s="26">
        <v>0</v>
      </c>
      <c r="I34" s="26">
        <v>22560</v>
      </c>
      <c r="J34" s="26">
        <v>43432</v>
      </c>
      <c r="K34" s="25">
        <v>67879</v>
      </c>
      <c r="L34" s="26">
        <v>84963</v>
      </c>
      <c r="M34" s="26">
        <v>113727</v>
      </c>
      <c r="N34" s="26">
        <v>120960</v>
      </c>
      <c r="O34" s="25">
        <v>102497</v>
      </c>
      <c r="P34" s="26">
        <v>84009.78</v>
      </c>
      <c r="Q34" s="26">
        <v>88730.78</v>
      </c>
      <c r="R34" s="26">
        <v>84316</v>
      </c>
      <c r="S34" s="25">
        <v>80923</v>
      </c>
      <c r="T34" s="26">
        <v>37379</v>
      </c>
      <c r="U34" s="26">
        <v>31714</v>
      </c>
      <c r="V34" s="26">
        <v>73211</v>
      </c>
      <c r="W34" s="25">
        <v>82811</v>
      </c>
      <c r="X34" s="26">
        <v>74016</v>
      </c>
      <c r="Y34" s="26">
        <v>81849</v>
      </c>
      <c r="Z34" s="26">
        <v>96107</v>
      </c>
      <c r="AA34" s="25">
        <v>99867</v>
      </c>
      <c r="AB34" s="26">
        <v>102481</v>
      </c>
      <c r="AC34" s="26">
        <v>92453</v>
      </c>
    </row>
    <row r="35" spans="1:29" ht="20.5" x14ac:dyDescent="0.45">
      <c r="A35" s="14"/>
      <c r="B35" s="14" t="s">
        <v>294</v>
      </c>
      <c r="C35" s="14" t="s">
        <v>35</v>
      </c>
      <c r="D35" s="25">
        <v>0</v>
      </c>
      <c r="E35" s="25">
        <v>0</v>
      </c>
      <c r="F35" s="25">
        <v>0</v>
      </c>
      <c r="G35" s="25">
        <v>0</v>
      </c>
      <c r="H35" s="26">
        <v>0</v>
      </c>
      <c r="I35" s="26">
        <v>12371</v>
      </c>
      <c r="J35" s="26">
        <v>10605</v>
      </c>
      <c r="K35" s="25">
        <v>59328</v>
      </c>
      <c r="L35" s="26">
        <v>97594</v>
      </c>
      <c r="M35" s="26">
        <v>92395</v>
      </c>
      <c r="N35" s="26">
        <v>82226</v>
      </c>
      <c r="O35" s="25">
        <v>68076.509999999995</v>
      </c>
      <c r="P35" s="26">
        <v>54887.88</v>
      </c>
      <c r="Q35" s="26">
        <v>42160.14</v>
      </c>
      <c r="R35" s="26">
        <v>34845</v>
      </c>
      <c r="S35" s="25">
        <v>25441</v>
      </c>
      <c r="T35" s="26">
        <v>20190</v>
      </c>
      <c r="U35" s="26">
        <v>15716</v>
      </c>
      <c r="V35" s="26">
        <v>8789</v>
      </c>
      <c r="W35" s="25">
        <v>2531</v>
      </c>
      <c r="X35" s="26">
        <v>83246</v>
      </c>
      <c r="Y35" s="26">
        <v>70683</v>
      </c>
      <c r="Z35" s="26">
        <v>62431</v>
      </c>
      <c r="AA35" s="25">
        <v>57907</v>
      </c>
      <c r="AB35" s="26">
        <v>48590</v>
      </c>
      <c r="AC35" s="26">
        <v>41906</v>
      </c>
    </row>
    <row r="36" spans="1:29" ht="20.5" x14ac:dyDescent="0.45">
      <c r="B36" s="14"/>
      <c r="C36" s="14"/>
      <c r="D36" s="25"/>
      <c r="E36" s="25"/>
      <c r="F36" s="25"/>
      <c r="G36" s="25"/>
      <c r="H36" s="26"/>
      <c r="I36" s="26"/>
      <c r="J36" s="26"/>
      <c r="K36" s="25"/>
      <c r="L36" s="26"/>
      <c r="M36" s="26"/>
      <c r="N36" s="26"/>
      <c r="O36" s="25"/>
      <c r="P36" s="26"/>
      <c r="Q36" s="26"/>
      <c r="R36" s="26"/>
      <c r="S36" s="25"/>
      <c r="T36" s="26"/>
      <c r="U36" s="26"/>
      <c r="V36" s="26"/>
      <c r="W36" s="25"/>
      <c r="X36" s="26"/>
      <c r="Y36" s="26"/>
      <c r="Z36" s="26"/>
      <c r="AA36" s="25"/>
      <c r="AB36" s="26"/>
      <c r="AC36" s="26"/>
    </row>
    <row r="37" spans="1:29" ht="20.5" x14ac:dyDescent="0.45">
      <c r="B37" s="31" t="s">
        <v>305</v>
      </c>
      <c r="C37" s="31" t="s">
        <v>36</v>
      </c>
      <c r="D37" s="17">
        <v>4324172</v>
      </c>
      <c r="E37" s="17">
        <v>4734289</v>
      </c>
      <c r="F37" s="17">
        <v>4610231</v>
      </c>
      <c r="G37" s="17">
        <v>5484614</v>
      </c>
      <c r="H37" s="18">
        <v>6128265</v>
      </c>
      <c r="I37" s="18">
        <v>5434844</v>
      </c>
      <c r="J37" s="18">
        <v>6464990</v>
      </c>
      <c r="K37" s="17">
        <v>6867577.1686100001</v>
      </c>
      <c r="L37" s="18">
        <v>6037712.2338259816</v>
      </c>
      <c r="M37" s="18">
        <v>6609270.9258237015</v>
      </c>
      <c r="N37" s="18">
        <v>6882000.9000599999</v>
      </c>
      <c r="O37" s="17">
        <v>6607273.7771600001</v>
      </c>
      <c r="P37" s="18">
        <v>6395577.620000001</v>
      </c>
      <c r="Q37" s="18">
        <v>6002175.0999999996</v>
      </c>
      <c r="R37" s="18">
        <v>6327860</v>
      </c>
      <c r="S37" s="17">
        <v>6059803</v>
      </c>
      <c r="T37" s="18">
        <v>6208043</v>
      </c>
      <c r="U37" s="18">
        <v>6850811</v>
      </c>
      <c r="V37" s="18">
        <v>6528243</v>
      </c>
      <c r="W37" s="17">
        <f>+W38+W50+W60</f>
        <v>7497628</v>
      </c>
      <c r="X37" s="18">
        <f t="shared" ref="X37:AC37" si="1">X38+X50+X60</f>
        <v>7078180</v>
      </c>
      <c r="Y37" s="18">
        <f t="shared" si="1"/>
        <v>6602479</v>
      </c>
      <c r="Z37" s="18">
        <f t="shared" si="1"/>
        <v>6480194</v>
      </c>
      <c r="AA37" s="17">
        <f t="shared" si="1"/>
        <v>6864968</v>
      </c>
      <c r="AB37" s="18">
        <f t="shared" si="1"/>
        <v>6397015</v>
      </c>
      <c r="AC37" s="18">
        <f t="shared" si="1"/>
        <v>6306978</v>
      </c>
    </row>
    <row r="38" spans="1:29" ht="20.5" x14ac:dyDescent="0.45">
      <c r="B38" s="16" t="s">
        <v>306</v>
      </c>
      <c r="C38" s="16" t="s">
        <v>14</v>
      </c>
      <c r="D38" s="17">
        <v>347336</v>
      </c>
      <c r="E38" s="17">
        <v>361166</v>
      </c>
      <c r="F38" s="17">
        <v>419535</v>
      </c>
      <c r="G38" s="17">
        <v>397473</v>
      </c>
      <c r="H38" s="18">
        <v>501235.93596999999</v>
      </c>
      <c r="I38" s="18">
        <v>467843</v>
      </c>
      <c r="J38" s="18">
        <v>680818.03009954025</v>
      </c>
      <c r="K38" s="17">
        <v>794702</v>
      </c>
      <c r="L38" s="18">
        <v>879078</v>
      </c>
      <c r="M38" s="18">
        <v>1044790</v>
      </c>
      <c r="N38" s="18">
        <v>1099431</v>
      </c>
      <c r="O38" s="17">
        <v>1160308</v>
      </c>
      <c r="P38" s="18">
        <v>1111453.9100000001</v>
      </c>
      <c r="Q38" s="18">
        <v>1127131</v>
      </c>
      <c r="R38" s="18">
        <v>997835</v>
      </c>
      <c r="S38" s="17">
        <v>774744</v>
      </c>
      <c r="T38" s="18">
        <v>889283</v>
      </c>
      <c r="U38" s="18">
        <v>1066766</v>
      </c>
      <c r="V38" s="18">
        <v>1022128</v>
      </c>
      <c r="W38" s="17">
        <v>1134637</v>
      </c>
      <c r="X38" s="18">
        <v>1087140</v>
      </c>
      <c r="Y38" s="18">
        <v>1031330</v>
      </c>
      <c r="Z38" s="18">
        <v>958993</v>
      </c>
      <c r="AA38" s="17">
        <v>1037652</v>
      </c>
      <c r="AB38" s="18">
        <f>SUM(AB39:AB48)</f>
        <v>1029226</v>
      </c>
      <c r="AC38" s="18">
        <f>SUM(AC39:AC48)</f>
        <v>1010405</v>
      </c>
    </row>
    <row r="39" spans="1:29" ht="20.5" x14ac:dyDescent="0.45">
      <c r="A39" s="14"/>
      <c r="B39" s="14" t="s">
        <v>223</v>
      </c>
      <c r="C39" s="14" t="s">
        <v>37</v>
      </c>
      <c r="D39" s="25">
        <v>31694</v>
      </c>
      <c r="E39" s="25">
        <v>44072</v>
      </c>
      <c r="F39" s="25">
        <v>33404</v>
      </c>
      <c r="G39" s="25">
        <v>28741</v>
      </c>
      <c r="H39" s="26">
        <v>79453</v>
      </c>
      <c r="I39" s="26">
        <v>66180</v>
      </c>
      <c r="J39" s="26">
        <v>115341</v>
      </c>
      <c r="K39" s="25">
        <v>117429</v>
      </c>
      <c r="L39" s="26">
        <v>100833.83954</v>
      </c>
      <c r="M39" s="26">
        <v>122330.83954</v>
      </c>
      <c r="N39" s="26">
        <v>102264.83954</v>
      </c>
      <c r="O39" s="25">
        <v>90379</v>
      </c>
      <c r="P39" s="26">
        <v>89016.29</v>
      </c>
      <c r="Q39" s="26">
        <v>94816.35</v>
      </c>
      <c r="R39" s="26">
        <v>99719</v>
      </c>
      <c r="S39" s="25">
        <v>137064</v>
      </c>
      <c r="T39" s="26">
        <v>130414</v>
      </c>
      <c r="U39" s="26">
        <v>138587</v>
      </c>
      <c r="V39" s="26">
        <v>117629</v>
      </c>
      <c r="W39" s="25">
        <v>137986</v>
      </c>
      <c r="X39" s="26">
        <v>139027</v>
      </c>
      <c r="Y39" s="26">
        <v>142779</v>
      </c>
      <c r="Z39" s="26">
        <v>135345</v>
      </c>
      <c r="AA39" s="25">
        <v>187416</v>
      </c>
      <c r="AB39" s="26">
        <v>186447</v>
      </c>
      <c r="AC39" s="26">
        <v>169624</v>
      </c>
    </row>
    <row r="40" spans="1:29" ht="20.5" x14ac:dyDescent="0.45">
      <c r="A40" s="14"/>
      <c r="B40" s="14" t="s">
        <v>242</v>
      </c>
      <c r="C40" s="14" t="s">
        <v>38</v>
      </c>
      <c r="D40" s="25">
        <v>224871</v>
      </c>
      <c r="E40" s="25">
        <v>405733</v>
      </c>
      <c r="F40" s="25">
        <v>329234</v>
      </c>
      <c r="G40" s="25">
        <v>325783</v>
      </c>
      <c r="H40" s="26">
        <v>380865</v>
      </c>
      <c r="I40" s="26">
        <v>341090</v>
      </c>
      <c r="J40" s="26">
        <v>531136</v>
      </c>
      <c r="K40" s="25">
        <v>600936</v>
      </c>
      <c r="L40" s="26">
        <v>639040</v>
      </c>
      <c r="M40" s="26">
        <v>811371</v>
      </c>
      <c r="N40" s="26">
        <v>842420</v>
      </c>
      <c r="O40" s="25">
        <v>928620</v>
      </c>
      <c r="P40" s="26">
        <v>883081.91</v>
      </c>
      <c r="Q40" s="26">
        <v>897241.64</v>
      </c>
      <c r="R40" s="26">
        <v>747320</v>
      </c>
      <c r="S40" s="25">
        <v>499653</v>
      </c>
      <c r="T40" s="26">
        <v>617089</v>
      </c>
      <c r="U40" s="26">
        <v>796695</v>
      </c>
      <c r="V40" s="26">
        <v>780765</v>
      </c>
      <c r="W40" s="25">
        <v>871323</v>
      </c>
      <c r="X40" s="26">
        <v>811187</v>
      </c>
      <c r="Y40" s="26">
        <v>734330</v>
      </c>
      <c r="Z40" s="26">
        <v>613132</v>
      </c>
      <c r="AA40" s="25">
        <v>618419</v>
      </c>
      <c r="AB40" s="26">
        <v>555132</v>
      </c>
      <c r="AC40" s="26">
        <v>563760</v>
      </c>
    </row>
    <row r="41" spans="1:29" ht="20.5" x14ac:dyDescent="0.45">
      <c r="A41" s="14"/>
      <c r="B41" s="14" t="s">
        <v>296</v>
      </c>
      <c r="C41" s="14" t="s">
        <v>195</v>
      </c>
      <c r="D41" s="25">
        <v>0</v>
      </c>
      <c r="E41" s="25">
        <v>0</v>
      </c>
      <c r="F41" s="25">
        <v>0</v>
      </c>
      <c r="G41" s="25">
        <v>0</v>
      </c>
      <c r="H41" s="26">
        <v>0</v>
      </c>
      <c r="I41" s="26">
        <v>0</v>
      </c>
      <c r="J41" s="26">
        <v>0</v>
      </c>
      <c r="K41" s="25">
        <v>0</v>
      </c>
      <c r="L41" s="26">
        <v>0</v>
      </c>
      <c r="M41" s="26">
        <v>0</v>
      </c>
      <c r="N41" s="26">
        <v>0</v>
      </c>
      <c r="O41" s="25">
        <v>0</v>
      </c>
      <c r="P41" s="26">
        <v>0</v>
      </c>
      <c r="Q41" s="26">
        <v>0</v>
      </c>
      <c r="R41" s="26">
        <v>0</v>
      </c>
      <c r="S41" s="25">
        <v>0</v>
      </c>
      <c r="T41" s="26">
        <v>0</v>
      </c>
      <c r="U41" s="26">
        <v>0</v>
      </c>
      <c r="V41" s="26">
        <v>0</v>
      </c>
      <c r="W41" s="25">
        <v>6311</v>
      </c>
      <c r="X41" s="26">
        <v>0</v>
      </c>
      <c r="Y41" s="26">
        <v>0</v>
      </c>
      <c r="Z41" s="26">
        <v>19045</v>
      </c>
      <c r="AA41" s="25">
        <v>36141</v>
      </c>
      <c r="AB41" s="26">
        <v>81891</v>
      </c>
      <c r="AC41" s="26">
        <v>129245</v>
      </c>
    </row>
    <row r="42" spans="1:29" ht="20.5" x14ac:dyDescent="0.45">
      <c r="A42" s="14"/>
      <c r="B42" s="14" t="s">
        <v>224</v>
      </c>
      <c r="C42" s="14" t="s">
        <v>39</v>
      </c>
      <c r="D42" s="25">
        <v>39811</v>
      </c>
      <c r="E42" s="25">
        <v>42739</v>
      </c>
      <c r="F42" s="25">
        <v>35333</v>
      </c>
      <c r="G42" s="25">
        <v>40139</v>
      </c>
      <c r="H42" s="26">
        <v>36683</v>
      </c>
      <c r="I42" s="26">
        <v>44347</v>
      </c>
      <c r="J42" s="26">
        <v>60463</v>
      </c>
      <c r="K42" s="25">
        <v>52235</v>
      </c>
      <c r="L42" s="26">
        <v>74978</v>
      </c>
      <c r="M42" s="26">
        <v>75720</v>
      </c>
      <c r="N42" s="26">
        <v>89743</v>
      </c>
      <c r="O42" s="25">
        <v>70152</v>
      </c>
      <c r="P42" s="26">
        <v>88838.44</v>
      </c>
      <c r="Q42" s="26">
        <v>86960.15</v>
      </c>
      <c r="R42" s="26">
        <v>105484</v>
      </c>
      <c r="S42" s="25">
        <v>85597</v>
      </c>
      <c r="T42" s="26">
        <v>104798</v>
      </c>
      <c r="U42" s="26">
        <v>94110</v>
      </c>
      <c r="V42" s="26">
        <v>100256</v>
      </c>
      <c r="W42" s="25">
        <v>85214</v>
      </c>
      <c r="X42" s="26">
        <v>100210</v>
      </c>
      <c r="Y42" s="26">
        <v>109350</v>
      </c>
      <c r="Z42" s="26">
        <v>145693</v>
      </c>
      <c r="AA42" s="25">
        <v>110942</v>
      </c>
      <c r="AB42" s="26">
        <v>96015</v>
      </c>
      <c r="AC42" s="26">
        <v>91932</v>
      </c>
    </row>
    <row r="43" spans="1:29" ht="20.5" x14ac:dyDescent="0.45">
      <c r="A43" s="14"/>
      <c r="B43" s="14" t="s">
        <v>226</v>
      </c>
      <c r="C43" s="14" t="s">
        <v>40</v>
      </c>
      <c r="D43" s="25">
        <v>1102</v>
      </c>
      <c r="E43" s="25">
        <v>1088</v>
      </c>
      <c r="F43" s="25">
        <v>459</v>
      </c>
      <c r="G43" s="25">
        <v>2810</v>
      </c>
      <c r="H43" s="26">
        <v>3895</v>
      </c>
      <c r="I43" s="26">
        <v>6571</v>
      </c>
      <c r="J43" s="26">
        <v>13151</v>
      </c>
      <c r="K43" s="25">
        <v>11527</v>
      </c>
      <c r="L43" s="26">
        <v>19190</v>
      </c>
      <c r="M43" s="26">
        <v>13023</v>
      </c>
      <c r="N43" s="26">
        <v>14832</v>
      </c>
      <c r="O43" s="25">
        <v>28985</v>
      </c>
      <c r="P43" s="26">
        <v>15562.47</v>
      </c>
      <c r="Q43" s="26">
        <v>18284.259999999998</v>
      </c>
      <c r="R43" s="26">
        <v>21387</v>
      </c>
      <c r="S43" s="25">
        <v>30305</v>
      </c>
      <c r="T43" s="26">
        <v>18608</v>
      </c>
      <c r="U43" s="26">
        <v>24471</v>
      </c>
      <c r="V43" s="26">
        <v>10594</v>
      </c>
      <c r="W43" s="25">
        <v>18955</v>
      </c>
      <c r="X43" s="26">
        <v>9435</v>
      </c>
      <c r="Y43" s="26">
        <v>18656</v>
      </c>
      <c r="Z43" s="26">
        <v>21844</v>
      </c>
      <c r="AA43" s="25">
        <v>26968</v>
      </c>
      <c r="AB43" s="26">
        <v>53324</v>
      </c>
      <c r="AC43" s="26">
        <v>29286</v>
      </c>
    </row>
    <row r="44" spans="1:29" ht="20.5" x14ac:dyDescent="0.45">
      <c r="A44" s="14"/>
      <c r="B44" s="14" t="s">
        <v>237</v>
      </c>
      <c r="C44" s="14" t="s">
        <v>22</v>
      </c>
      <c r="D44" s="25">
        <v>829</v>
      </c>
      <c r="E44" s="25">
        <v>0</v>
      </c>
      <c r="F44" s="25">
        <v>0</v>
      </c>
      <c r="G44" s="25">
        <v>0</v>
      </c>
      <c r="H44" s="26">
        <v>340</v>
      </c>
      <c r="I44" s="26">
        <v>3026</v>
      </c>
      <c r="J44" s="26">
        <v>3297</v>
      </c>
      <c r="K44" s="25">
        <v>4470</v>
      </c>
      <c r="L44" s="26">
        <v>23828</v>
      </c>
      <c r="M44" s="26">
        <v>349</v>
      </c>
      <c r="N44" s="26">
        <v>0</v>
      </c>
      <c r="O44" s="25">
        <v>2272</v>
      </c>
      <c r="P44" s="26">
        <v>711</v>
      </c>
      <c r="Q44" s="26">
        <v>922</v>
      </c>
      <c r="R44" s="26">
        <v>0</v>
      </c>
      <c r="S44" s="25">
        <v>506</v>
      </c>
      <c r="T44" s="26">
        <v>70</v>
      </c>
      <c r="U44" s="26">
        <v>1987</v>
      </c>
      <c r="V44" s="26">
        <v>9143</v>
      </c>
      <c r="W44" s="25">
        <v>12265</v>
      </c>
      <c r="X44" s="26">
        <v>1737</v>
      </c>
      <c r="Y44" s="26">
        <v>4096</v>
      </c>
      <c r="Z44" s="26">
        <v>1995</v>
      </c>
      <c r="AA44" s="25">
        <v>1305</v>
      </c>
      <c r="AB44" s="26">
        <v>980</v>
      </c>
      <c r="AC44" s="26">
        <v>22</v>
      </c>
    </row>
    <row r="45" spans="1:29" ht="20.5" x14ac:dyDescent="0.45">
      <c r="A45" s="14"/>
      <c r="B45" s="14" t="s">
        <v>311</v>
      </c>
      <c r="C45" s="14" t="s">
        <v>41</v>
      </c>
      <c r="D45" s="25">
        <v>0</v>
      </c>
      <c r="E45" s="25">
        <v>0</v>
      </c>
      <c r="F45" s="25">
        <v>0</v>
      </c>
      <c r="G45" s="25">
        <v>0</v>
      </c>
      <c r="H45" s="26">
        <v>0</v>
      </c>
      <c r="I45" s="26">
        <v>6629</v>
      </c>
      <c r="J45" s="26">
        <v>7352</v>
      </c>
      <c r="K45" s="25">
        <v>8105</v>
      </c>
      <c r="L45" s="26">
        <v>18197</v>
      </c>
      <c r="M45" s="26">
        <v>18985</v>
      </c>
      <c r="N45" s="26">
        <v>47160</v>
      </c>
      <c r="O45" s="25">
        <v>39900</v>
      </c>
      <c r="P45" s="26">
        <v>34243.800000000003</v>
      </c>
      <c r="Q45" s="26">
        <v>28906.6</v>
      </c>
      <c r="R45" s="26">
        <v>23925</v>
      </c>
      <c r="S45" s="25">
        <v>21619</v>
      </c>
      <c r="T45" s="26">
        <v>18304</v>
      </c>
      <c r="U45" s="26">
        <v>10916</v>
      </c>
      <c r="V45" s="26">
        <v>3741</v>
      </c>
      <c r="W45" s="25">
        <v>2583</v>
      </c>
      <c r="X45" s="26">
        <v>25544</v>
      </c>
      <c r="Y45" s="26">
        <v>22119</v>
      </c>
      <c r="Z45" s="26">
        <v>21939</v>
      </c>
      <c r="AA45" s="25">
        <v>27389</v>
      </c>
      <c r="AB45" s="26">
        <v>26365</v>
      </c>
      <c r="AC45" s="26">
        <v>26536</v>
      </c>
    </row>
    <row r="46" spans="1:29" ht="20.5" x14ac:dyDescent="0.45">
      <c r="A46" s="14"/>
      <c r="B46" s="14" t="s">
        <v>312</v>
      </c>
      <c r="C46" s="14" t="s">
        <v>42</v>
      </c>
      <c r="D46" s="25">
        <v>0</v>
      </c>
      <c r="E46" s="25">
        <v>0</v>
      </c>
      <c r="F46" s="25">
        <v>0</v>
      </c>
      <c r="G46" s="25">
        <v>0</v>
      </c>
      <c r="H46" s="26">
        <v>0</v>
      </c>
      <c r="I46" s="26">
        <v>0</v>
      </c>
      <c r="J46" s="26">
        <v>0</v>
      </c>
      <c r="K46" s="25">
        <v>0</v>
      </c>
      <c r="L46" s="26">
        <v>3011.1604600000001</v>
      </c>
      <c r="M46" s="26">
        <v>3011.1604600000001</v>
      </c>
      <c r="N46" s="26">
        <v>3011.1604600000001</v>
      </c>
      <c r="O46" s="25">
        <v>0</v>
      </c>
      <c r="P46" s="26">
        <v>0</v>
      </c>
      <c r="Q46" s="26">
        <v>0</v>
      </c>
      <c r="R46" s="26">
        <v>0</v>
      </c>
      <c r="S46" s="25">
        <v>0</v>
      </c>
      <c r="T46" s="26">
        <v>0</v>
      </c>
      <c r="U46" s="26">
        <v>0</v>
      </c>
      <c r="V46" s="26">
        <v>0</v>
      </c>
      <c r="W46" s="25">
        <v>0</v>
      </c>
      <c r="X46" s="26">
        <v>0</v>
      </c>
      <c r="Y46" s="26">
        <v>0</v>
      </c>
      <c r="Z46" s="26">
        <v>0</v>
      </c>
      <c r="AA46" s="25">
        <v>0</v>
      </c>
      <c r="AB46" s="26">
        <v>0</v>
      </c>
      <c r="AC46" s="26">
        <v>0</v>
      </c>
    </row>
    <row r="47" spans="1:29" ht="20.5" x14ac:dyDescent="0.45">
      <c r="A47" s="14"/>
      <c r="B47" s="14" t="s">
        <v>227</v>
      </c>
      <c r="C47" s="14" t="s">
        <v>198</v>
      </c>
      <c r="D47" s="25">
        <v>0</v>
      </c>
      <c r="E47" s="25">
        <v>0</v>
      </c>
      <c r="F47" s="25">
        <v>0</v>
      </c>
      <c r="G47" s="25">
        <v>0</v>
      </c>
      <c r="H47" s="26">
        <v>0</v>
      </c>
      <c r="I47" s="26">
        <v>0</v>
      </c>
      <c r="J47" s="26">
        <v>0</v>
      </c>
      <c r="K47" s="25">
        <v>0</v>
      </c>
      <c r="L47" s="26">
        <v>0</v>
      </c>
      <c r="M47" s="26">
        <v>0</v>
      </c>
      <c r="N47" s="26">
        <v>0</v>
      </c>
      <c r="O47" s="25">
        <v>0</v>
      </c>
      <c r="P47" s="26">
        <v>0</v>
      </c>
      <c r="Q47" s="26">
        <v>0</v>
      </c>
      <c r="R47" s="26">
        <v>0</v>
      </c>
      <c r="S47" s="25">
        <v>0</v>
      </c>
      <c r="T47" s="26">
        <v>0</v>
      </c>
      <c r="U47" s="26">
        <v>0</v>
      </c>
      <c r="V47" s="26">
        <v>0</v>
      </c>
      <c r="W47" s="25">
        <v>0</v>
      </c>
      <c r="X47" s="26">
        <v>0</v>
      </c>
      <c r="Y47" s="26">
        <v>0</v>
      </c>
      <c r="Z47" s="26">
        <v>0</v>
      </c>
      <c r="AA47" s="25">
        <v>0</v>
      </c>
      <c r="AB47" s="26">
        <v>0</v>
      </c>
      <c r="AC47" s="26">
        <v>0</v>
      </c>
    </row>
    <row r="48" spans="1:29" ht="20.5" x14ac:dyDescent="0.45">
      <c r="A48" s="14"/>
      <c r="B48" s="14" t="s">
        <v>314</v>
      </c>
      <c r="C48" s="14" t="s">
        <v>313</v>
      </c>
      <c r="D48" s="25">
        <v>0</v>
      </c>
      <c r="E48" s="25">
        <v>0</v>
      </c>
      <c r="F48" s="25">
        <v>0</v>
      </c>
      <c r="G48" s="25">
        <v>0</v>
      </c>
      <c r="H48" s="26">
        <v>0</v>
      </c>
      <c r="I48" s="26">
        <v>0</v>
      </c>
      <c r="J48" s="26">
        <v>0</v>
      </c>
      <c r="K48" s="25">
        <v>0</v>
      </c>
      <c r="L48" s="26">
        <v>0</v>
      </c>
      <c r="M48" s="26">
        <v>0</v>
      </c>
      <c r="N48" s="26">
        <v>0</v>
      </c>
      <c r="O48" s="25">
        <v>0</v>
      </c>
      <c r="P48" s="26">
        <v>0</v>
      </c>
      <c r="Q48" s="26">
        <v>0</v>
      </c>
      <c r="R48" s="26">
        <v>0</v>
      </c>
      <c r="S48" s="25">
        <v>0</v>
      </c>
      <c r="T48" s="26">
        <v>0</v>
      </c>
      <c r="U48" s="26">
        <v>0</v>
      </c>
      <c r="V48" s="26">
        <v>0</v>
      </c>
      <c r="W48" s="25">
        <v>0</v>
      </c>
      <c r="X48" s="26">
        <v>0</v>
      </c>
      <c r="Y48" s="26">
        <v>0</v>
      </c>
      <c r="Z48" s="26">
        <v>0</v>
      </c>
      <c r="AA48" s="25">
        <v>29072</v>
      </c>
      <c r="AB48" s="26">
        <v>29072</v>
      </c>
      <c r="AC48" s="26">
        <v>0</v>
      </c>
    </row>
    <row r="49" spans="1:29" ht="20.5" x14ac:dyDescent="0.45">
      <c r="A49" s="14"/>
      <c r="B49" s="14"/>
      <c r="C49" s="14"/>
      <c r="D49" s="25"/>
      <c r="E49" s="25"/>
      <c r="F49" s="25"/>
      <c r="G49" s="25"/>
      <c r="H49" s="26"/>
      <c r="I49" s="26"/>
      <c r="J49" s="26"/>
      <c r="K49" s="25"/>
      <c r="L49" s="26"/>
      <c r="M49" s="26"/>
      <c r="N49" s="26"/>
      <c r="O49" s="25"/>
      <c r="P49" s="26"/>
      <c r="Q49" s="26"/>
      <c r="R49" s="26"/>
      <c r="S49" s="25"/>
      <c r="T49" s="26"/>
      <c r="U49" s="26"/>
      <c r="V49" s="26"/>
      <c r="W49" s="25"/>
      <c r="X49" s="26"/>
      <c r="Y49" s="26"/>
      <c r="Z49" s="26"/>
      <c r="AA49" s="25"/>
      <c r="AB49" s="26"/>
      <c r="AC49" s="26"/>
    </row>
    <row r="50" spans="1:29" ht="20.5" x14ac:dyDescent="0.45">
      <c r="B50" s="16" t="s">
        <v>307</v>
      </c>
      <c r="C50" s="16" t="s">
        <v>27</v>
      </c>
      <c r="D50" s="17">
        <v>2761565</v>
      </c>
      <c r="E50" s="17">
        <v>3809258</v>
      </c>
      <c r="F50" s="17">
        <v>3501458</v>
      </c>
      <c r="G50" s="17">
        <v>3883947</v>
      </c>
      <c r="H50" s="18">
        <v>4332636</v>
      </c>
      <c r="I50" s="18">
        <v>3707532</v>
      </c>
      <c r="J50" s="18">
        <v>4220051</v>
      </c>
      <c r="K50" s="17">
        <v>4375988.1686100001</v>
      </c>
      <c r="L50" s="18">
        <v>3667868.2338259821</v>
      </c>
      <c r="M50" s="18">
        <v>3903859.925823702</v>
      </c>
      <c r="N50" s="18">
        <v>4067345.9000599999</v>
      </c>
      <c r="O50" s="17">
        <v>3768160.5471600001</v>
      </c>
      <c r="P50" s="18">
        <v>3628300.7600000002</v>
      </c>
      <c r="Q50" s="18">
        <v>3264822.1</v>
      </c>
      <c r="R50" s="18">
        <v>3668347</v>
      </c>
      <c r="S50" s="17">
        <v>3624596</v>
      </c>
      <c r="T50" s="18">
        <v>3642414</v>
      </c>
      <c r="U50" s="18">
        <v>3960578</v>
      </c>
      <c r="V50" s="18">
        <v>3787890</v>
      </c>
      <c r="W50" s="17">
        <v>4292711</v>
      </c>
      <c r="X50" s="18">
        <v>3989796</v>
      </c>
      <c r="Y50" s="18">
        <v>3628004</v>
      </c>
      <c r="Z50" s="18">
        <v>3597967</v>
      </c>
      <c r="AA50" s="17">
        <v>3791573</v>
      </c>
      <c r="AB50" s="18">
        <f>SUM(AB51:AB58)</f>
        <v>3401453</v>
      </c>
      <c r="AC50" s="18">
        <f>SUM(AC51:AC58)</f>
        <v>3296269</v>
      </c>
    </row>
    <row r="51" spans="1:29" ht="20.5" x14ac:dyDescent="0.45">
      <c r="A51" s="14"/>
      <c r="B51" s="14" t="s">
        <v>223</v>
      </c>
      <c r="C51" s="14" t="s">
        <v>37</v>
      </c>
      <c r="D51" s="25">
        <v>4510</v>
      </c>
      <c r="E51" s="25">
        <v>1718</v>
      </c>
      <c r="F51" s="25">
        <v>11</v>
      </c>
      <c r="G51" s="25">
        <v>28</v>
      </c>
      <c r="H51" s="26">
        <v>28</v>
      </c>
      <c r="I51" s="26">
        <v>11</v>
      </c>
      <c r="J51" s="26">
        <v>11</v>
      </c>
      <c r="K51" s="25">
        <v>11</v>
      </c>
      <c r="L51" s="26">
        <v>11</v>
      </c>
      <c r="M51" s="26">
        <v>11</v>
      </c>
      <c r="N51" s="26">
        <v>11</v>
      </c>
      <c r="O51" s="25">
        <v>11</v>
      </c>
      <c r="P51" s="26">
        <v>10.83</v>
      </c>
      <c r="Q51" s="26">
        <v>10.83</v>
      </c>
      <c r="R51" s="26">
        <v>11</v>
      </c>
      <c r="S51" s="25">
        <v>11</v>
      </c>
      <c r="T51" s="26">
        <v>11</v>
      </c>
      <c r="U51" s="26">
        <v>11</v>
      </c>
      <c r="V51" s="26">
        <v>11</v>
      </c>
      <c r="W51" s="25">
        <v>11</v>
      </c>
      <c r="X51" s="26">
        <v>11</v>
      </c>
      <c r="Y51" s="26">
        <v>11</v>
      </c>
      <c r="Z51" s="26">
        <v>11</v>
      </c>
      <c r="AA51" s="25">
        <v>11</v>
      </c>
      <c r="AB51" s="26">
        <v>11</v>
      </c>
      <c r="AC51" s="26">
        <v>11</v>
      </c>
    </row>
    <row r="52" spans="1:29" ht="20.5" x14ac:dyDescent="0.45">
      <c r="A52" s="14"/>
      <c r="B52" s="14" t="s">
        <v>242</v>
      </c>
      <c r="C52" s="14" t="s">
        <v>38</v>
      </c>
      <c r="D52" s="25">
        <v>2899095</v>
      </c>
      <c r="E52" s="25">
        <v>3477237</v>
      </c>
      <c r="F52" s="25">
        <v>3303487</v>
      </c>
      <c r="G52" s="25">
        <v>3770938</v>
      </c>
      <c r="H52" s="26">
        <v>4171321</v>
      </c>
      <c r="I52" s="26">
        <v>3563716</v>
      </c>
      <c r="J52" s="26">
        <v>3997141</v>
      </c>
      <c r="K52" s="25">
        <v>4182461</v>
      </c>
      <c r="L52" s="26">
        <v>3438733</v>
      </c>
      <c r="M52" s="26">
        <v>3630980</v>
      </c>
      <c r="N52" s="26">
        <v>3804289</v>
      </c>
      <c r="O52" s="25">
        <v>3505024</v>
      </c>
      <c r="P52" s="26">
        <v>3376079.29</v>
      </c>
      <c r="Q52" s="26">
        <v>3038286.72</v>
      </c>
      <c r="R52" s="26">
        <v>3412931</v>
      </c>
      <c r="S52" s="25">
        <v>3387299</v>
      </c>
      <c r="T52" s="26">
        <v>3371935</v>
      </c>
      <c r="U52" s="26">
        <v>3625715</v>
      </c>
      <c r="V52" s="26">
        <v>3436133</v>
      </c>
      <c r="W52" s="25">
        <v>3831905</v>
      </c>
      <c r="X52" s="26">
        <v>3590293</v>
      </c>
      <c r="Y52" s="26">
        <v>3258522</v>
      </c>
      <c r="Z52" s="26">
        <v>2644667</v>
      </c>
      <c r="AA52" s="25">
        <v>2831451</v>
      </c>
      <c r="AB52" s="26">
        <v>2527153</v>
      </c>
      <c r="AC52" s="26">
        <v>2441543</v>
      </c>
    </row>
    <row r="53" spans="1:29" ht="20.5" x14ac:dyDescent="0.45">
      <c r="A53" s="14"/>
      <c r="B53" s="14" t="s">
        <v>296</v>
      </c>
      <c r="C53" s="14" t="s">
        <v>195</v>
      </c>
      <c r="D53" s="25">
        <v>0</v>
      </c>
      <c r="E53" s="25">
        <v>0</v>
      </c>
      <c r="F53" s="25">
        <v>0</v>
      </c>
      <c r="G53" s="25">
        <v>0</v>
      </c>
      <c r="H53" s="26">
        <v>0</v>
      </c>
      <c r="I53" s="26">
        <v>0</v>
      </c>
      <c r="J53" s="26">
        <v>0</v>
      </c>
      <c r="K53" s="25">
        <v>0</v>
      </c>
      <c r="L53" s="26">
        <v>0</v>
      </c>
      <c r="M53" s="26">
        <v>0</v>
      </c>
      <c r="N53" s="26">
        <v>0</v>
      </c>
      <c r="O53" s="25">
        <v>0</v>
      </c>
      <c r="P53" s="26">
        <v>0</v>
      </c>
      <c r="Q53" s="26">
        <v>0</v>
      </c>
      <c r="R53" s="26">
        <v>0</v>
      </c>
      <c r="S53" s="25">
        <v>0</v>
      </c>
      <c r="T53" s="26">
        <v>0</v>
      </c>
      <c r="U53" s="26">
        <v>0</v>
      </c>
      <c r="V53" s="26">
        <v>0</v>
      </c>
      <c r="W53" s="25">
        <v>118686</v>
      </c>
      <c r="X53" s="26">
        <v>0</v>
      </c>
      <c r="Y53" s="26">
        <v>0</v>
      </c>
      <c r="Z53" s="26">
        <v>605154</v>
      </c>
      <c r="AA53" s="25">
        <v>587404</v>
      </c>
      <c r="AB53" s="26">
        <v>531509</v>
      </c>
      <c r="AC53" s="26">
        <v>478740</v>
      </c>
    </row>
    <row r="54" spans="1:29" ht="20.5" x14ac:dyDescent="0.45">
      <c r="A54" s="14"/>
      <c r="B54" s="14" t="s">
        <v>297</v>
      </c>
      <c r="C54" s="14" t="s">
        <v>43</v>
      </c>
      <c r="D54" s="25">
        <v>33544</v>
      </c>
      <c r="E54" s="25">
        <v>40949</v>
      </c>
      <c r="F54" s="25">
        <v>26654</v>
      </c>
      <c r="G54" s="25">
        <v>28687</v>
      </c>
      <c r="H54" s="26">
        <v>28687</v>
      </c>
      <c r="I54" s="26">
        <v>30675</v>
      </c>
      <c r="J54" s="26">
        <v>35326</v>
      </c>
      <c r="K54" s="25">
        <v>31664</v>
      </c>
      <c r="L54" s="26">
        <v>31664</v>
      </c>
      <c r="M54" s="26">
        <v>34194</v>
      </c>
      <c r="N54" s="26">
        <v>34084</v>
      </c>
      <c r="O54" s="25">
        <v>41891</v>
      </c>
      <c r="P54" s="26">
        <v>40952.74</v>
      </c>
      <c r="Q54" s="26">
        <v>33841.269999999997</v>
      </c>
      <c r="R54" s="26">
        <v>39261</v>
      </c>
      <c r="S54" s="25">
        <v>38520</v>
      </c>
      <c r="T54" s="26">
        <v>34496</v>
      </c>
      <c r="U54" s="26">
        <v>41518</v>
      </c>
      <c r="V54" s="26">
        <v>92402</v>
      </c>
      <c r="W54" s="25">
        <v>98598</v>
      </c>
      <c r="X54" s="26">
        <v>103651</v>
      </c>
      <c r="Y54" s="26">
        <v>104316</v>
      </c>
      <c r="Z54" s="26">
        <v>110904</v>
      </c>
      <c r="AA54" s="25">
        <v>103131</v>
      </c>
      <c r="AB54" s="26">
        <v>104149</v>
      </c>
      <c r="AC54" s="26">
        <v>143177</v>
      </c>
    </row>
    <row r="55" spans="1:29" ht="20.5" x14ac:dyDescent="0.45">
      <c r="A55" s="14"/>
      <c r="B55" s="14" t="s">
        <v>259</v>
      </c>
      <c r="C55" s="14" t="s">
        <v>30</v>
      </c>
      <c r="D55" s="25">
        <v>197765</v>
      </c>
      <c r="E55" s="25">
        <v>177721</v>
      </c>
      <c r="F55" s="25">
        <v>45488</v>
      </c>
      <c r="G55" s="25">
        <v>84294</v>
      </c>
      <c r="H55" s="26">
        <v>132600</v>
      </c>
      <c r="I55" s="26">
        <v>106746</v>
      </c>
      <c r="J55" s="26">
        <v>132750</v>
      </c>
      <c r="K55" s="25">
        <v>120190.16860999999</v>
      </c>
      <c r="L55" s="26">
        <v>122401.233825982</v>
      </c>
      <c r="M55" s="26">
        <v>167757.92582370198</v>
      </c>
      <c r="N55" s="26">
        <v>192761.90006000001</v>
      </c>
      <c r="O55" s="25">
        <v>192667.54716000002</v>
      </c>
      <c r="P55" s="26">
        <v>189710.87</v>
      </c>
      <c r="Q55" s="26">
        <v>178321.27</v>
      </c>
      <c r="R55" s="26">
        <v>205444</v>
      </c>
      <c r="S55" s="25">
        <v>196676</v>
      </c>
      <c r="T55" s="26">
        <v>235972</v>
      </c>
      <c r="U55" s="26">
        <v>293334</v>
      </c>
      <c r="V55" s="26">
        <v>259344</v>
      </c>
      <c r="W55" s="25">
        <v>230912</v>
      </c>
      <c r="X55" s="26">
        <v>234757</v>
      </c>
      <c r="Y55" s="26">
        <v>218829</v>
      </c>
      <c r="Z55" s="26">
        <v>195844</v>
      </c>
      <c r="AA55" s="25">
        <v>210381</v>
      </c>
      <c r="AB55" s="26">
        <v>195603</v>
      </c>
      <c r="AC55" s="26">
        <v>196711</v>
      </c>
    </row>
    <row r="56" spans="1:29" ht="20.5" x14ac:dyDescent="0.45">
      <c r="A56" s="14"/>
      <c r="B56" s="14" t="s">
        <v>237</v>
      </c>
      <c r="C56" s="14" t="s">
        <v>22</v>
      </c>
      <c r="D56" s="25">
        <v>0</v>
      </c>
      <c r="E56" s="25">
        <v>0</v>
      </c>
      <c r="F56" s="25">
        <v>0</v>
      </c>
      <c r="G56" s="25">
        <v>0</v>
      </c>
      <c r="H56" s="26">
        <v>0</v>
      </c>
      <c r="I56" s="26">
        <v>0</v>
      </c>
      <c r="J56" s="26">
        <v>0</v>
      </c>
      <c r="K56" s="25">
        <v>0</v>
      </c>
      <c r="L56" s="26">
        <v>0</v>
      </c>
      <c r="M56" s="26">
        <v>0</v>
      </c>
      <c r="N56" s="26">
        <v>0</v>
      </c>
      <c r="O56" s="25">
        <v>0</v>
      </c>
      <c r="P56" s="26">
        <v>0</v>
      </c>
      <c r="Q56" s="26">
        <v>0</v>
      </c>
      <c r="R56" s="26">
        <v>0</v>
      </c>
      <c r="S56" s="25">
        <v>0</v>
      </c>
      <c r="T56" s="26">
        <v>0</v>
      </c>
      <c r="U56" s="26">
        <v>0</v>
      </c>
      <c r="V56" s="26">
        <v>0</v>
      </c>
      <c r="W56" s="25">
        <v>12599</v>
      </c>
      <c r="X56" s="26">
        <v>5290</v>
      </c>
      <c r="Y56" s="26">
        <v>0</v>
      </c>
      <c r="Z56" s="26">
        <v>2942</v>
      </c>
      <c r="AA56" s="25">
        <v>7864</v>
      </c>
      <c r="AB56" s="26">
        <v>0</v>
      </c>
      <c r="AC56" s="26">
        <v>0</v>
      </c>
    </row>
    <row r="57" spans="1:29" ht="20.5" x14ac:dyDescent="0.45">
      <c r="A57" s="14"/>
      <c r="B57" s="14" t="s">
        <v>295</v>
      </c>
      <c r="C57" s="14" t="s">
        <v>41</v>
      </c>
      <c r="D57" s="25">
        <v>0</v>
      </c>
      <c r="E57" s="25">
        <v>0</v>
      </c>
      <c r="F57" s="25">
        <v>0</v>
      </c>
      <c r="G57" s="25">
        <v>0</v>
      </c>
      <c r="H57" s="26">
        <v>0</v>
      </c>
      <c r="I57" s="26">
        <v>6384</v>
      </c>
      <c r="J57" s="26">
        <v>4901</v>
      </c>
      <c r="K57" s="25">
        <v>41662</v>
      </c>
      <c r="L57" s="26">
        <v>75059</v>
      </c>
      <c r="M57" s="26">
        <v>70917</v>
      </c>
      <c r="N57" s="26">
        <v>36200</v>
      </c>
      <c r="O57" s="25">
        <v>28567</v>
      </c>
      <c r="P57" s="26">
        <v>21547.03</v>
      </c>
      <c r="Q57" s="26">
        <v>14362.01</v>
      </c>
      <c r="R57" s="26">
        <v>10700</v>
      </c>
      <c r="S57" s="25">
        <v>2090</v>
      </c>
      <c r="T57" s="26">
        <v>0</v>
      </c>
      <c r="U57" s="26">
        <v>0</v>
      </c>
      <c r="V57" s="26">
        <v>0</v>
      </c>
      <c r="W57" s="25">
        <v>0</v>
      </c>
      <c r="X57" s="26">
        <v>55794</v>
      </c>
      <c r="Y57" s="26">
        <v>46326</v>
      </c>
      <c r="Z57" s="26">
        <v>38445</v>
      </c>
      <c r="AA57" s="25">
        <v>32734</v>
      </c>
      <c r="AB57" s="26">
        <v>24431</v>
      </c>
      <c r="AC57" s="26">
        <v>17490</v>
      </c>
    </row>
    <row r="58" spans="1:29" ht="20.5" x14ac:dyDescent="0.45">
      <c r="A58" s="14"/>
      <c r="B58" s="14" t="s">
        <v>316</v>
      </c>
      <c r="C58" s="14" t="s">
        <v>159</v>
      </c>
      <c r="D58" s="25">
        <v>0</v>
      </c>
      <c r="E58" s="25">
        <v>0</v>
      </c>
      <c r="F58" s="25">
        <v>0</v>
      </c>
      <c r="G58" s="25">
        <v>0</v>
      </c>
      <c r="H58" s="26">
        <v>0</v>
      </c>
      <c r="I58" s="26">
        <v>0</v>
      </c>
      <c r="J58" s="26">
        <v>0</v>
      </c>
      <c r="K58" s="25">
        <v>0</v>
      </c>
      <c r="L58" s="26">
        <v>0</v>
      </c>
      <c r="M58" s="26">
        <v>0</v>
      </c>
      <c r="N58" s="26">
        <v>0</v>
      </c>
      <c r="O58" s="25">
        <v>0</v>
      </c>
      <c r="P58" s="26">
        <v>0</v>
      </c>
      <c r="Q58" s="26">
        <v>0</v>
      </c>
      <c r="R58" s="26">
        <v>0</v>
      </c>
      <c r="S58" s="25">
        <v>0</v>
      </c>
      <c r="T58" s="26">
        <v>0</v>
      </c>
      <c r="U58" s="26">
        <v>0</v>
      </c>
      <c r="V58" s="26">
        <v>0</v>
      </c>
      <c r="W58" s="25">
        <v>0</v>
      </c>
      <c r="X58" s="26">
        <v>0</v>
      </c>
      <c r="Y58" s="26">
        <v>0</v>
      </c>
      <c r="Z58" s="26">
        <v>0</v>
      </c>
      <c r="AA58" s="25">
        <v>18597</v>
      </c>
      <c r="AB58" s="26">
        <v>18597</v>
      </c>
      <c r="AC58" s="26">
        <v>18597</v>
      </c>
    </row>
    <row r="59" spans="1:29" ht="20.5" x14ac:dyDescent="0.45">
      <c r="B59" s="14"/>
      <c r="C59" s="14"/>
      <c r="D59" s="25"/>
      <c r="E59" s="25"/>
      <c r="F59" s="25"/>
      <c r="G59" s="25"/>
      <c r="H59" s="26"/>
      <c r="I59" s="26"/>
      <c r="J59" s="26"/>
      <c r="K59" s="25"/>
      <c r="L59" s="26"/>
      <c r="M59" s="26"/>
      <c r="N59" s="26"/>
      <c r="O59" s="25"/>
      <c r="P59" s="26"/>
      <c r="Q59" s="26"/>
      <c r="R59" s="26"/>
      <c r="S59" s="25"/>
      <c r="T59" s="26"/>
      <c r="U59" s="26"/>
      <c r="V59" s="26"/>
      <c r="W59" s="25"/>
      <c r="X59" s="26"/>
      <c r="Y59" s="26"/>
      <c r="Z59" s="26"/>
      <c r="AA59" s="25"/>
      <c r="AB59" s="26"/>
      <c r="AC59" s="26"/>
    </row>
    <row r="60" spans="1:29" ht="20.5" x14ac:dyDescent="0.45">
      <c r="B60" s="16" t="s">
        <v>298</v>
      </c>
      <c r="C60" s="16" t="s">
        <v>44</v>
      </c>
      <c r="D60" s="17">
        <v>903186</v>
      </c>
      <c r="E60" s="17">
        <v>442248</v>
      </c>
      <c r="F60" s="17">
        <v>664655</v>
      </c>
      <c r="G60" s="17">
        <v>1203194</v>
      </c>
      <c r="H60" s="18">
        <v>1294393</v>
      </c>
      <c r="I60" s="18">
        <v>1259469</v>
      </c>
      <c r="J60" s="18">
        <v>1564121</v>
      </c>
      <c r="K60" s="17">
        <v>1696888</v>
      </c>
      <c r="L60" s="18">
        <v>1490766</v>
      </c>
      <c r="M60" s="18">
        <v>1660621</v>
      </c>
      <c r="N60" s="18">
        <v>1715224</v>
      </c>
      <c r="O60" s="17">
        <v>1678806.23</v>
      </c>
      <c r="P60" s="18">
        <v>1655822.9500000002</v>
      </c>
      <c r="Q60" s="18">
        <v>1610222</v>
      </c>
      <c r="R60" s="18">
        <v>1661678</v>
      </c>
      <c r="S60" s="17">
        <v>1660463</v>
      </c>
      <c r="T60" s="18">
        <v>1676346</v>
      </c>
      <c r="U60" s="18">
        <v>1823467</v>
      </c>
      <c r="V60" s="18">
        <v>1718225</v>
      </c>
      <c r="W60" s="17">
        <v>2070280</v>
      </c>
      <c r="X60" s="18">
        <v>2001244</v>
      </c>
      <c r="Y60" s="18">
        <v>1943145</v>
      </c>
      <c r="Z60" s="18">
        <v>1923234</v>
      </c>
      <c r="AA60" s="17">
        <v>2035743</v>
      </c>
      <c r="AB60" s="18">
        <f>SUM(AB61:AB65)</f>
        <v>1966336</v>
      </c>
      <c r="AC60" s="18">
        <f>SUM(AC61:AC65)</f>
        <v>2000304</v>
      </c>
    </row>
    <row r="61" spans="1:29" ht="20.5" x14ac:dyDescent="0.45">
      <c r="A61" s="14"/>
      <c r="B61" s="14" t="s">
        <v>299</v>
      </c>
      <c r="C61" s="14" t="s">
        <v>45</v>
      </c>
      <c r="D61" s="25">
        <v>1137771</v>
      </c>
      <c r="E61" s="25">
        <v>1137771</v>
      </c>
      <c r="F61" s="25">
        <v>1137771</v>
      </c>
      <c r="G61" s="25">
        <v>1137771</v>
      </c>
      <c r="H61" s="26">
        <v>1137771</v>
      </c>
      <c r="I61" s="26">
        <v>1137771</v>
      </c>
      <c r="J61" s="26">
        <v>1362759</v>
      </c>
      <c r="K61" s="25">
        <v>1360717</v>
      </c>
      <c r="L61" s="26">
        <v>1360717</v>
      </c>
      <c r="M61" s="26">
        <v>1360717</v>
      </c>
      <c r="N61" s="26">
        <v>1360717</v>
      </c>
      <c r="O61" s="25">
        <v>1361037</v>
      </c>
      <c r="P61" s="26">
        <v>1361037</v>
      </c>
      <c r="Q61" s="26">
        <v>1361037</v>
      </c>
      <c r="R61" s="26">
        <v>1361037</v>
      </c>
      <c r="S61" s="25">
        <v>1361037</v>
      </c>
      <c r="T61" s="26">
        <v>1361037</v>
      </c>
      <c r="U61" s="26">
        <v>1361037</v>
      </c>
      <c r="V61" s="26">
        <v>1361037</v>
      </c>
      <c r="W61" s="25">
        <v>1361037</v>
      </c>
      <c r="X61" s="26">
        <v>1361037</v>
      </c>
      <c r="Y61" s="26">
        <v>1361037</v>
      </c>
      <c r="Z61" s="26">
        <v>1361037</v>
      </c>
      <c r="AA61" s="25">
        <v>1361037</v>
      </c>
      <c r="AB61" s="26">
        <v>1361037</v>
      </c>
      <c r="AC61" s="26">
        <v>1361037</v>
      </c>
    </row>
    <row r="62" spans="1:29" ht="20.5" x14ac:dyDescent="0.45">
      <c r="A62" s="14"/>
      <c r="B62" s="14" t="s">
        <v>317</v>
      </c>
      <c r="C62" s="14" t="s">
        <v>46</v>
      </c>
      <c r="D62" s="25">
        <v>291117</v>
      </c>
      <c r="E62" s="25">
        <v>288380</v>
      </c>
      <c r="F62" s="25">
        <v>287004</v>
      </c>
      <c r="G62" s="25">
        <v>287004</v>
      </c>
      <c r="H62" s="26">
        <v>287004</v>
      </c>
      <c r="I62" s="26">
        <v>283578</v>
      </c>
      <c r="J62" s="26">
        <v>283578</v>
      </c>
      <c r="K62" s="25">
        <v>283578</v>
      </c>
      <c r="L62" s="26">
        <v>283578</v>
      </c>
      <c r="M62" s="26">
        <v>283115</v>
      </c>
      <c r="N62" s="26">
        <v>283115</v>
      </c>
      <c r="O62" s="25">
        <v>283115</v>
      </c>
      <c r="P62" s="26">
        <v>283114.82</v>
      </c>
      <c r="Q62" s="26">
        <v>282652.46999999997</v>
      </c>
      <c r="R62" s="26">
        <v>282652</v>
      </c>
      <c r="S62" s="25">
        <v>282652</v>
      </c>
      <c r="T62" s="26">
        <v>282652</v>
      </c>
      <c r="U62" s="26">
        <v>282652</v>
      </c>
      <c r="V62" s="26">
        <v>282652</v>
      </c>
      <c r="W62" s="25">
        <v>282652</v>
      </c>
      <c r="X62" s="26">
        <v>282652</v>
      </c>
      <c r="Y62" s="26">
        <v>282652</v>
      </c>
      <c r="Z62" s="26">
        <v>282652</v>
      </c>
      <c r="AA62" s="25">
        <v>282652</v>
      </c>
      <c r="AB62" s="26">
        <v>282652</v>
      </c>
      <c r="AC62" s="26">
        <v>282652</v>
      </c>
    </row>
    <row r="63" spans="1:29" ht="20.5" x14ac:dyDescent="0.45">
      <c r="A63" s="14"/>
      <c r="B63" s="14" t="s">
        <v>301</v>
      </c>
      <c r="C63" s="14" t="s">
        <v>47</v>
      </c>
      <c r="D63" s="25">
        <v>10109</v>
      </c>
      <c r="E63" s="25">
        <v>23981</v>
      </c>
      <c r="F63" s="25">
        <v>32554</v>
      </c>
      <c r="G63" s="25">
        <v>240676</v>
      </c>
      <c r="H63" s="26">
        <v>351036</v>
      </c>
      <c r="I63" s="26">
        <v>188657</v>
      </c>
      <c r="J63" s="26">
        <v>302778</v>
      </c>
      <c r="K63" s="25">
        <v>342049</v>
      </c>
      <c r="L63" s="26">
        <v>119790</v>
      </c>
      <c r="M63" s="26">
        <v>256912</v>
      </c>
      <c r="N63" s="26">
        <v>301363</v>
      </c>
      <c r="O63" s="25">
        <v>253300.05</v>
      </c>
      <c r="P63" s="26">
        <v>219512.29</v>
      </c>
      <c r="Q63" s="26">
        <v>155740.60999999999</v>
      </c>
      <c r="R63" s="26">
        <v>205444</v>
      </c>
      <c r="S63" s="25">
        <v>168641</v>
      </c>
      <c r="T63" s="26">
        <v>209287</v>
      </c>
      <c r="U63" s="26">
        <v>349216</v>
      </c>
      <c r="V63" s="26">
        <v>312824</v>
      </c>
      <c r="W63" s="25">
        <v>533663</v>
      </c>
      <c r="X63" s="26">
        <v>402113</v>
      </c>
      <c r="Y63" s="26">
        <v>323933</v>
      </c>
      <c r="Z63" s="26">
        <v>236320</v>
      </c>
      <c r="AA63" s="25">
        <v>293083</v>
      </c>
      <c r="AB63" s="26">
        <v>187772</v>
      </c>
      <c r="AC63" s="26">
        <v>177385</v>
      </c>
    </row>
    <row r="64" spans="1:29" ht="20.5" x14ac:dyDescent="0.45">
      <c r="A64" s="14"/>
      <c r="B64" s="14" t="s">
        <v>319</v>
      </c>
      <c r="C64" s="14" t="s">
        <v>324</v>
      </c>
      <c r="D64" s="25">
        <v>-548046</v>
      </c>
      <c r="E64" s="25">
        <v>-907100</v>
      </c>
      <c r="F64" s="25">
        <v>-621168</v>
      </c>
      <c r="G64" s="25">
        <v>-462257</v>
      </c>
      <c r="H64" s="26">
        <v>-481418</v>
      </c>
      <c r="I64" s="26">
        <v>-350537</v>
      </c>
      <c r="J64" s="26">
        <v>-384994</v>
      </c>
      <c r="K64" s="25">
        <v>-289456</v>
      </c>
      <c r="L64" s="26">
        <v>-273319</v>
      </c>
      <c r="M64" s="26">
        <v>-240123</v>
      </c>
      <c r="N64" s="26">
        <v>-229971</v>
      </c>
      <c r="O64" s="25">
        <v>-218645.64</v>
      </c>
      <c r="P64" s="26">
        <v>-207841.16</v>
      </c>
      <c r="Q64" s="26">
        <v>-189208.08</v>
      </c>
      <c r="R64" s="26">
        <v>-187455</v>
      </c>
      <c r="S64" s="25">
        <v>-151867</v>
      </c>
      <c r="T64" s="26">
        <v>-176630</v>
      </c>
      <c r="U64" s="26">
        <v>-169438</v>
      </c>
      <c r="V64" s="26">
        <v>-238288</v>
      </c>
      <c r="W64" s="25">
        <v>-107072</v>
      </c>
      <c r="X64" s="26">
        <v>-44558</v>
      </c>
      <c r="Y64" s="26">
        <v>-24477</v>
      </c>
      <c r="Z64" s="26">
        <v>43225</v>
      </c>
      <c r="AA64" s="25">
        <v>0</v>
      </c>
      <c r="AB64" s="26">
        <v>35904</v>
      </c>
      <c r="AC64" s="26">
        <v>51187</v>
      </c>
    </row>
    <row r="65" spans="1:29" ht="20.5" x14ac:dyDescent="0.45">
      <c r="A65" s="14"/>
      <c r="B65" s="14" t="s">
        <v>300</v>
      </c>
      <c r="C65" s="14" t="s">
        <v>315</v>
      </c>
      <c r="D65" s="25">
        <v>0</v>
      </c>
      <c r="E65" s="25">
        <v>0</v>
      </c>
      <c r="F65" s="25">
        <v>0</v>
      </c>
      <c r="G65" s="25">
        <v>0</v>
      </c>
      <c r="H65" s="26">
        <v>0</v>
      </c>
      <c r="I65" s="26">
        <v>0</v>
      </c>
      <c r="J65" s="26">
        <v>0</v>
      </c>
      <c r="K65" s="25">
        <v>0</v>
      </c>
      <c r="L65" s="26">
        <v>0</v>
      </c>
      <c r="M65" s="26">
        <v>0</v>
      </c>
      <c r="N65" s="26">
        <v>0</v>
      </c>
      <c r="O65" s="25">
        <v>0</v>
      </c>
      <c r="P65" s="26">
        <v>0</v>
      </c>
      <c r="Q65" s="26">
        <v>0</v>
      </c>
      <c r="R65" s="26">
        <v>0</v>
      </c>
      <c r="S65" s="25">
        <v>0</v>
      </c>
      <c r="T65" s="26">
        <v>0</v>
      </c>
      <c r="U65" s="26">
        <v>0</v>
      </c>
      <c r="V65" s="26">
        <v>0</v>
      </c>
      <c r="W65" s="25">
        <v>0</v>
      </c>
      <c r="X65" s="26">
        <v>0</v>
      </c>
      <c r="Y65" s="26">
        <v>0</v>
      </c>
      <c r="Z65" s="26">
        <v>0</v>
      </c>
      <c r="AA65" s="25">
        <v>98971</v>
      </c>
      <c r="AB65" s="26">
        <v>98971</v>
      </c>
      <c r="AC65" s="26">
        <v>128043</v>
      </c>
    </row>
    <row r="66" spans="1:29" customFormat="1" ht="14.5" x14ac:dyDescent="0.35"/>
    <row r="67" spans="1:29" customFormat="1" ht="14.5" x14ac:dyDescent="0.35">
      <c r="H67" s="73"/>
      <c r="K67" s="73"/>
      <c r="O67" s="73"/>
      <c r="P67" s="73"/>
      <c r="Q67" s="73"/>
      <c r="R67" s="73"/>
      <c r="T67" s="73"/>
      <c r="U67" s="73"/>
    </row>
    <row r="68" spans="1:29" customFormat="1" ht="14.5" x14ac:dyDescent="0.35"/>
    <row r="69" spans="1:29" customFormat="1" ht="14.5" x14ac:dyDescent="0.35"/>
    <row r="70" spans="1:29" customFormat="1" ht="14.5" x14ac:dyDescent="0.35"/>
    <row r="71" spans="1:29" customFormat="1" ht="14.5" x14ac:dyDescent="0.35"/>
    <row r="72" spans="1:29" customFormat="1" ht="14.5" x14ac:dyDescent="0.35"/>
    <row r="73" spans="1:29" customFormat="1" ht="14.5" x14ac:dyDescent="0.35"/>
    <row r="74" spans="1:29" customFormat="1" ht="14.5" x14ac:dyDescent="0.35"/>
    <row r="75" spans="1:29" customFormat="1" ht="14.5" x14ac:dyDescent="0.35"/>
    <row r="76" spans="1:29" customFormat="1" ht="14.5" x14ac:dyDescent="0.35"/>
    <row r="77" spans="1:29" customFormat="1" ht="14.5" x14ac:dyDescent="0.35"/>
    <row r="78" spans="1:29" customFormat="1" ht="14.5" x14ac:dyDescent="0.35"/>
    <row r="79" spans="1:29" customFormat="1" ht="14.5" x14ac:dyDescent="0.35"/>
    <row r="80" spans="1:29" customFormat="1" ht="14.5" x14ac:dyDescent="0.35"/>
    <row r="81" customFormat="1" ht="14.5" x14ac:dyDescent="0.35"/>
    <row r="82" customFormat="1" ht="14.5" x14ac:dyDescent="0.35"/>
    <row r="83" customFormat="1" ht="14.5" x14ac:dyDescent="0.35"/>
    <row r="84" customFormat="1" ht="14.5" x14ac:dyDescent="0.35"/>
    <row r="85" customFormat="1" ht="14.5" x14ac:dyDescent="0.35"/>
    <row r="86" customFormat="1" ht="14.5" x14ac:dyDescent="0.35"/>
    <row r="87" customFormat="1" ht="14.5" x14ac:dyDescent="0.35"/>
    <row r="88" customFormat="1" ht="14.5" x14ac:dyDescent="0.35"/>
    <row r="89" customFormat="1" ht="14.5" x14ac:dyDescent="0.35"/>
    <row r="90" customFormat="1" ht="14.5" x14ac:dyDescent="0.35"/>
    <row r="91" customFormat="1" ht="14.5" x14ac:dyDescent="0.35"/>
    <row r="92" customFormat="1" ht="14.5" x14ac:dyDescent="0.35"/>
    <row r="93" customFormat="1" ht="14.5" x14ac:dyDescent="0.35"/>
    <row r="94" customFormat="1" ht="14.5" x14ac:dyDescent="0.35"/>
    <row r="95" customFormat="1" ht="14.5" x14ac:dyDescent="0.35"/>
    <row r="96" customFormat="1" ht="14.5" x14ac:dyDescent="0.35"/>
    <row r="97" customFormat="1" ht="14.5" x14ac:dyDescent="0.35"/>
    <row r="98" customFormat="1" ht="14.5" x14ac:dyDescent="0.35"/>
    <row r="99" customFormat="1" ht="14.5" x14ac:dyDescent="0.35"/>
    <row r="100" customFormat="1" ht="14.5" x14ac:dyDescent="0.35"/>
    <row r="101" customFormat="1" ht="14.5" x14ac:dyDescent="0.35"/>
    <row r="102" customFormat="1" ht="14.5" x14ac:dyDescent="0.35"/>
    <row r="103" customFormat="1" ht="14.5" x14ac:dyDescent="0.35"/>
    <row r="104" customFormat="1" ht="14.5" x14ac:dyDescent="0.35"/>
    <row r="105" customFormat="1" ht="14.5" x14ac:dyDescent="0.35"/>
    <row r="106" customFormat="1" ht="14.5" x14ac:dyDescent="0.35"/>
    <row r="107" customFormat="1" ht="14.5" x14ac:dyDescent="0.35"/>
    <row r="108" customFormat="1" ht="14.5" x14ac:dyDescent="0.35"/>
    <row r="109" customFormat="1" ht="14.5" x14ac:dyDescent="0.35"/>
    <row r="110" customFormat="1" ht="14.5" x14ac:dyDescent="0.35"/>
    <row r="111" customFormat="1" ht="14.5" x14ac:dyDescent="0.35"/>
    <row r="112" customFormat="1" ht="14.5" x14ac:dyDescent="0.35"/>
    <row r="113" customFormat="1" ht="14.5" x14ac:dyDescent="0.35"/>
    <row r="114" customFormat="1" ht="14.5" x14ac:dyDescent="0.35"/>
    <row r="115" customFormat="1" ht="14.5" x14ac:dyDescent="0.35"/>
    <row r="116" customFormat="1" ht="14.5" x14ac:dyDescent="0.35"/>
    <row r="117" customFormat="1" ht="14.5" x14ac:dyDescent="0.35"/>
    <row r="118" customFormat="1" ht="14.5" x14ac:dyDescent="0.35"/>
    <row r="119" customFormat="1" ht="14.5" x14ac:dyDescent="0.35"/>
    <row r="120" customFormat="1" ht="14.5" x14ac:dyDescent="0.35"/>
    <row r="121" customFormat="1" ht="14.5" x14ac:dyDescent="0.35"/>
    <row r="122" customFormat="1" ht="14.5" x14ac:dyDescent="0.35"/>
    <row r="123" customFormat="1" ht="14.5" x14ac:dyDescent="0.35"/>
    <row r="124" customFormat="1" ht="14.5" x14ac:dyDescent="0.35"/>
    <row r="125" customFormat="1" ht="14.5" x14ac:dyDescent="0.35"/>
    <row r="126" customFormat="1" ht="14.5" x14ac:dyDescent="0.35"/>
    <row r="127" customFormat="1" ht="14.5" x14ac:dyDescent="0.35"/>
    <row r="128" customFormat="1" ht="14.5" x14ac:dyDescent="0.35"/>
    <row r="129" customFormat="1" ht="14.5" x14ac:dyDescent="0.35"/>
    <row r="130" customFormat="1" ht="14.5" x14ac:dyDescent="0.35"/>
    <row r="131" customFormat="1" ht="14.5" x14ac:dyDescent="0.35"/>
    <row r="132" customFormat="1" ht="14.5" x14ac:dyDescent="0.35"/>
    <row r="133" customFormat="1" ht="14.5" x14ac:dyDescent="0.35"/>
    <row r="134" customFormat="1" ht="14.5" x14ac:dyDescent="0.35"/>
    <row r="135" customFormat="1" ht="14.5" x14ac:dyDescent="0.35"/>
    <row r="136" customFormat="1" ht="14.5" x14ac:dyDescent="0.35"/>
    <row r="137" customFormat="1" ht="14.5" x14ac:dyDescent="0.35"/>
    <row r="138" customFormat="1" ht="14.5" x14ac:dyDescent="0.35"/>
    <row r="139" customFormat="1" ht="14.5" x14ac:dyDescent="0.35"/>
    <row r="140" customFormat="1" ht="14.5" x14ac:dyDescent="0.35"/>
    <row r="141" customFormat="1" ht="14.5" x14ac:dyDescent="0.35"/>
    <row r="142" customFormat="1" ht="14.5" x14ac:dyDescent="0.35"/>
    <row r="143" customFormat="1" ht="14.5" x14ac:dyDescent="0.35"/>
    <row r="144" customFormat="1" ht="14.5" x14ac:dyDescent="0.35"/>
    <row r="145" spans="2:29" customFormat="1" ht="14.5" x14ac:dyDescent="0.35"/>
    <row r="146" spans="2:29" customFormat="1" ht="14.5" x14ac:dyDescent="0.35"/>
    <row r="147" spans="2:29" customFormat="1" ht="14.5" x14ac:dyDescent="0.35"/>
    <row r="148" spans="2:29" x14ac:dyDescent="0.4"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</row>
    <row r="149" spans="2:29" x14ac:dyDescent="0.4">
      <c r="B149" s="4"/>
      <c r="C149" s="4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</row>
    <row r="150" spans="2:29" x14ac:dyDescent="0.4"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</row>
    <row r="151" spans="2:29" x14ac:dyDescent="0.4"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</row>
    <row r="152" spans="2:29" x14ac:dyDescent="0.4"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</row>
    <row r="153" spans="2:29" x14ac:dyDescent="0.4"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</row>
    <row r="154" spans="2:29" x14ac:dyDescent="0.4"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</row>
    <row r="155" spans="2:29" x14ac:dyDescent="0.4"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</row>
    <row r="156" spans="2:29" x14ac:dyDescent="0.4"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</row>
    <row r="157" spans="2:29" x14ac:dyDescent="0.4"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</row>
    <row r="158" spans="2:29" x14ac:dyDescent="0.4"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</row>
    <row r="159" spans="2:29" x14ac:dyDescent="0.4"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</row>
    <row r="160" spans="2:29" x14ac:dyDescent="0.4"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</row>
    <row r="161" spans="4:29" x14ac:dyDescent="0.4"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</row>
    <row r="162" spans="4:29" x14ac:dyDescent="0.4"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1CADF-0D31-4544-AF37-A60E14D4B70A}">
  <sheetPr>
    <tabColor rgb="FFF47A04"/>
  </sheetPr>
  <dimension ref="A1:BK49"/>
  <sheetViews>
    <sheetView showGridLines="0" zoomScale="80" zoomScaleNormal="80" workbookViewId="0">
      <pane xSplit="3" ySplit="6" topLeftCell="AQ7" activePane="bottomRight" state="frozen"/>
      <selection activeCell="B75" sqref="B75"/>
      <selection pane="topRight" activeCell="B75" sqref="B75"/>
      <selection pane="bottomLeft" activeCell="B75" sqref="B75"/>
      <selection pane="bottomRight" activeCell="B6" sqref="B6"/>
    </sheetView>
  </sheetViews>
  <sheetFormatPr defaultColWidth="9.1796875" defaultRowHeight="16.5" outlineLevelCol="1" x14ac:dyDescent="0.45"/>
  <cols>
    <col min="1" max="1" width="3.81640625" style="72" customWidth="1"/>
    <col min="2" max="2" width="66.453125" style="14" customWidth="1"/>
    <col min="3" max="3" width="66.453125" style="14" bestFit="1" customWidth="1"/>
    <col min="4" max="7" width="9.1796875" style="14" hidden="1" customWidth="1" outlineLevel="1"/>
    <col min="8" max="8" width="10.54296875" style="14" bestFit="1" customWidth="1" collapsed="1"/>
    <col min="9" max="12" width="10.54296875" style="14" hidden="1" customWidth="1" outlineLevel="1"/>
    <col min="13" max="13" width="10.54296875" style="14" bestFit="1" customWidth="1" collapsed="1"/>
    <col min="14" max="17" width="9.1796875" style="14" hidden="1" customWidth="1" outlineLevel="1"/>
    <col min="18" max="18" width="10.54296875" style="14" bestFit="1" customWidth="1" collapsed="1"/>
    <col min="19" max="22" width="9.1796875" style="14" hidden="1" customWidth="1" outlineLevel="1"/>
    <col min="23" max="23" width="10.54296875" style="14" bestFit="1" customWidth="1" collapsed="1"/>
    <col min="24" max="27" width="9.1796875" style="14" hidden="1" customWidth="1" outlineLevel="1"/>
    <col min="28" max="28" width="9.1796875" style="14" collapsed="1"/>
    <col min="29" max="32" width="9.1796875" style="14" hidden="1" customWidth="1" outlineLevel="1"/>
    <col min="33" max="33" width="9.1796875" style="14" collapsed="1"/>
    <col min="34" max="37" width="9.1796875" style="14" hidden="1" customWidth="1" outlineLevel="1"/>
    <col min="38" max="38" width="9.1796875" style="14" collapsed="1"/>
    <col min="39" max="42" width="9.1796875" style="14" hidden="1" customWidth="1" outlineLevel="1"/>
    <col min="43" max="43" width="9.1796875" style="14" collapsed="1"/>
    <col min="44" max="47" width="9.1796875" style="14" hidden="1" customWidth="1" outlineLevel="1"/>
    <col min="48" max="48" width="9.1796875" style="14" customWidth="1" collapsed="1"/>
    <col min="49" max="50" width="9.1796875" style="14" customWidth="1" outlineLevel="1"/>
    <col min="51" max="61" width="9.1796875" style="43" customWidth="1"/>
    <col min="62" max="63" width="9.1796875" style="43"/>
    <col min="64" max="16384" width="9.1796875" style="14"/>
  </cols>
  <sheetData>
    <row r="1" spans="1:51" s="43" customFormat="1" ht="15" customHeight="1" x14ac:dyDescent="0.45">
      <c r="A1" s="74"/>
      <c r="B1" s="79"/>
      <c r="C1" s="79" t="s">
        <v>109</v>
      </c>
      <c r="AR1" s="43" t="s">
        <v>325</v>
      </c>
    </row>
    <row r="2" spans="1:51" s="43" customFormat="1" ht="15" customHeight="1" x14ac:dyDescent="0.45">
      <c r="A2" s="74"/>
      <c r="B2" s="79"/>
      <c r="C2" s="79"/>
    </row>
    <row r="3" spans="1:51" s="43" customFormat="1" ht="15" customHeight="1" x14ac:dyDescent="0.45">
      <c r="A3" s="74"/>
      <c r="B3" s="79"/>
      <c r="C3" s="79"/>
    </row>
    <row r="4" spans="1:51" s="43" customFormat="1" ht="14.25" customHeight="1" x14ac:dyDescent="0.45">
      <c r="A4" s="72"/>
      <c r="B4" s="79"/>
      <c r="C4" s="79"/>
    </row>
    <row r="5" spans="1:51" customFormat="1" ht="14.5" x14ac:dyDescent="0.35"/>
    <row r="6" spans="1:51" x14ac:dyDescent="0.45">
      <c r="B6" s="12" t="s">
        <v>289</v>
      </c>
      <c r="C6" s="12" t="s">
        <v>110</v>
      </c>
      <c r="D6" s="12" t="s">
        <v>111</v>
      </c>
      <c r="E6" s="12" t="s">
        <v>112</v>
      </c>
      <c r="F6" s="12" t="s">
        <v>114</v>
      </c>
      <c r="G6" s="12" t="s">
        <v>115</v>
      </c>
      <c r="H6" s="13">
        <v>2017</v>
      </c>
      <c r="I6" s="12" t="s">
        <v>116</v>
      </c>
      <c r="J6" s="12" t="s">
        <v>117</v>
      </c>
      <c r="K6" s="12" t="s">
        <v>119</v>
      </c>
      <c r="L6" s="12" t="s">
        <v>120</v>
      </c>
      <c r="M6" s="13">
        <v>2018</v>
      </c>
      <c r="N6" s="12" t="s">
        <v>121</v>
      </c>
      <c r="O6" s="12" t="s">
        <v>122</v>
      </c>
      <c r="P6" s="12" t="s">
        <v>124</v>
      </c>
      <c r="Q6" s="12" t="s">
        <v>125</v>
      </c>
      <c r="R6" s="13">
        <v>2019</v>
      </c>
      <c r="S6" s="12" t="s">
        <v>90</v>
      </c>
      <c r="T6" s="12" t="s">
        <v>91</v>
      </c>
      <c r="U6" s="12" t="s">
        <v>92</v>
      </c>
      <c r="V6" s="12" t="s">
        <v>93</v>
      </c>
      <c r="W6" s="13">
        <v>2020</v>
      </c>
      <c r="X6" s="12" t="s">
        <v>50</v>
      </c>
      <c r="Y6" s="12" t="s">
        <v>51</v>
      </c>
      <c r="Z6" s="12" t="s">
        <v>52</v>
      </c>
      <c r="AA6" s="12" t="s">
        <v>53</v>
      </c>
      <c r="AB6" s="13">
        <v>2021</v>
      </c>
      <c r="AC6" s="12" t="s">
        <v>54</v>
      </c>
      <c r="AD6" s="12" t="s">
        <v>55</v>
      </c>
      <c r="AE6" s="12" t="s">
        <v>56</v>
      </c>
      <c r="AF6" s="12" t="s">
        <v>57</v>
      </c>
      <c r="AG6" s="13">
        <v>2022</v>
      </c>
      <c r="AH6" s="12" t="s">
        <v>58</v>
      </c>
      <c r="AI6" s="12" t="s">
        <v>59</v>
      </c>
      <c r="AJ6" s="12" t="s">
        <v>60</v>
      </c>
      <c r="AK6" s="12" t="s">
        <v>61</v>
      </c>
      <c r="AL6" s="13">
        <v>2023</v>
      </c>
      <c r="AM6" s="12" t="s">
        <v>62</v>
      </c>
      <c r="AN6" s="12" t="s">
        <v>63</v>
      </c>
      <c r="AO6" s="12" t="s">
        <v>64</v>
      </c>
      <c r="AP6" s="12" t="s">
        <v>65</v>
      </c>
      <c r="AQ6" s="13">
        <v>2024</v>
      </c>
      <c r="AR6" s="12" t="s">
        <v>66</v>
      </c>
      <c r="AS6" s="12" t="s">
        <v>67</v>
      </c>
      <c r="AT6" s="12" t="s">
        <v>193</v>
      </c>
      <c r="AU6" s="12" t="s">
        <v>200</v>
      </c>
      <c r="AV6" s="13">
        <v>2025</v>
      </c>
      <c r="AW6" s="12" t="s">
        <v>323</v>
      </c>
      <c r="AX6" s="12" t="s">
        <v>326</v>
      </c>
    </row>
    <row r="7" spans="1:51" s="43" customFormat="1" ht="8.5" customHeight="1" x14ac:dyDescent="0.45">
      <c r="A7" s="72"/>
      <c r="B7" s="14"/>
      <c r="C7" s="14"/>
      <c r="D7" s="14"/>
      <c r="E7" s="14"/>
      <c r="F7" s="14"/>
      <c r="G7" s="14"/>
      <c r="H7" s="15"/>
      <c r="I7" s="14"/>
      <c r="J7" s="14"/>
      <c r="K7" s="14"/>
      <c r="L7" s="14"/>
      <c r="M7" s="15"/>
      <c r="N7" s="14"/>
      <c r="O7" s="14"/>
      <c r="P7" s="14"/>
      <c r="Q7" s="14"/>
      <c r="R7" s="15"/>
      <c r="S7" s="14"/>
      <c r="T7" s="14"/>
      <c r="U7" s="14"/>
      <c r="V7" s="14"/>
      <c r="W7" s="15"/>
      <c r="X7" s="14"/>
      <c r="Y7" s="14"/>
      <c r="Z7" s="14"/>
      <c r="AA7" s="14"/>
      <c r="AB7" s="15"/>
      <c r="AC7" s="14"/>
      <c r="AD7" s="14"/>
      <c r="AE7" s="14"/>
      <c r="AF7" s="14"/>
      <c r="AG7" s="15"/>
      <c r="AH7" s="14"/>
      <c r="AI7" s="14"/>
      <c r="AJ7" s="14"/>
      <c r="AK7" s="14"/>
      <c r="AL7" s="15"/>
      <c r="AM7" s="14"/>
      <c r="AN7" s="14"/>
      <c r="AO7" s="14"/>
      <c r="AP7" s="14"/>
      <c r="AQ7" s="15"/>
      <c r="AR7" s="14"/>
      <c r="AS7" s="14"/>
      <c r="AT7" s="14"/>
      <c r="AU7" s="14"/>
      <c r="AV7" s="15"/>
      <c r="AW7" s="14"/>
      <c r="AX7" s="14"/>
    </row>
    <row r="8" spans="1:51" x14ac:dyDescent="0.45">
      <c r="B8" s="16" t="s">
        <v>274</v>
      </c>
      <c r="C8" s="16" t="s">
        <v>265</v>
      </c>
      <c r="D8" s="18">
        <v>43310</v>
      </c>
      <c r="E8" s="18">
        <v>41489</v>
      </c>
      <c r="F8" s="18">
        <v>44875</v>
      </c>
      <c r="G8" s="18">
        <v>48721</v>
      </c>
      <c r="H8" s="17">
        <v>178395</v>
      </c>
      <c r="I8" s="18">
        <v>49434</v>
      </c>
      <c r="J8" s="18">
        <v>56668</v>
      </c>
      <c r="K8" s="18">
        <v>59972</v>
      </c>
      <c r="L8" s="18">
        <v>66020</v>
      </c>
      <c r="M8" s="17">
        <v>232094</v>
      </c>
      <c r="N8" s="18">
        <v>69196</v>
      </c>
      <c r="O8" s="18">
        <v>71941</v>
      </c>
      <c r="P8" s="18">
        <v>69044</v>
      </c>
      <c r="Q8" s="18">
        <v>69885</v>
      </c>
      <c r="R8" s="17">
        <v>280066</v>
      </c>
      <c r="S8" s="18">
        <v>71068</v>
      </c>
      <c r="T8" s="18">
        <v>63141</v>
      </c>
      <c r="U8" s="18">
        <v>60934</v>
      </c>
      <c r="V8" s="18">
        <v>58441</v>
      </c>
      <c r="W8" s="17">
        <v>253584</v>
      </c>
      <c r="X8" s="18">
        <v>56903</v>
      </c>
      <c r="Y8" s="18">
        <v>61575.14361846153</v>
      </c>
      <c r="Z8" s="18">
        <v>70499.69901722591</v>
      </c>
      <c r="AA8" s="18">
        <v>71309.896433543239</v>
      </c>
      <c r="AB8" s="17">
        <v>260287.73906923068</v>
      </c>
      <c r="AC8" s="18">
        <v>83484.86</v>
      </c>
      <c r="AD8" s="18">
        <v>89183.64</v>
      </c>
      <c r="AE8" s="18">
        <v>87739.320480769267</v>
      </c>
      <c r="AF8" s="18">
        <v>93765</v>
      </c>
      <c r="AG8" s="17">
        <v>354172.82048076927</v>
      </c>
      <c r="AH8" s="18">
        <v>92488.02</v>
      </c>
      <c r="AI8" s="18">
        <v>93633.91</v>
      </c>
      <c r="AJ8" s="18">
        <v>98114</v>
      </c>
      <c r="AK8" s="18">
        <v>101754</v>
      </c>
      <c r="AL8" s="17">
        <v>385989.93</v>
      </c>
      <c r="AM8" s="18">
        <v>100195</v>
      </c>
      <c r="AN8" s="18">
        <v>96535</v>
      </c>
      <c r="AO8" s="18">
        <v>77006</v>
      </c>
      <c r="AP8" s="18">
        <v>90782</v>
      </c>
      <c r="AQ8" s="17">
        <v>364517.6</v>
      </c>
      <c r="AR8" s="18">
        <v>96690</v>
      </c>
      <c r="AS8" s="18">
        <v>89365</v>
      </c>
      <c r="AT8" s="18">
        <v>106150</v>
      </c>
      <c r="AU8" s="18">
        <v>98907</v>
      </c>
      <c r="AV8" s="17">
        <v>391112</v>
      </c>
      <c r="AW8" s="18">
        <v>102971</v>
      </c>
      <c r="AX8" s="18">
        <v>117308</v>
      </c>
    </row>
    <row r="9" spans="1:51" x14ac:dyDescent="0.45">
      <c r="B9" s="19" t="s">
        <v>275</v>
      </c>
      <c r="C9" s="19" t="s">
        <v>94</v>
      </c>
      <c r="D9" s="21">
        <v>-31431</v>
      </c>
      <c r="E9" s="21">
        <v>-33429</v>
      </c>
      <c r="F9" s="21">
        <v>-36791</v>
      </c>
      <c r="G9" s="21">
        <v>-28139</v>
      </c>
      <c r="H9" s="20">
        <v>-129790</v>
      </c>
      <c r="I9" s="21">
        <v>-37484</v>
      </c>
      <c r="J9" s="21">
        <v>-33927</v>
      </c>
      <c r="K9" s="21">
        <v>-34871</v>
      </c>
      <c r="L9" s="21">
        <v>-39687</v>
      </c>
      <c r="M9" s="20">
        <v>-463782</v>
      </c>
      <c r="N9" s="21">
        <v>-32194</v>
      </c>
      <c r="O9" s="21">
        <v>-33095</v>
      </c>
      <c r="P9" s="21">
        <v>-34007</v>
      </c>
      <c r="Q9" s="21">
        <v>-39914</v>
      </c>
      <c r="R9" s="20">
        <v>-139210</v>
      </c>
      <c r="S9" s="21">
        <v>-34504</v>
      </c>
      <c r="T9" s="21">
        <v>-30400</v>
      </c>
      <c r="U9" s="21">
        <v>-33340</v>
      </c>
      <c r="V9" s="21">
        <v>-30477</v>
      </c>
      <c r="W9" s="20">
        <v>-128721</v>
      </c>
      <c r="X9" s="21">
        <v>-31127</v>
      </c>
      <c r="Y9" s="21">
        <v>-29522.241290999991</v>
      </c>
      <c r="Z9" s="21">
        <v>-47730.947919395592</v>
      </c>
      <c r="AA9" s="21">
        <v>-48259.383801212956</v>
      </c>
      <c r="AB9" s="20">
        <v>-156639.57301160856</v>
      </c>
      <c r="AC9" s="21">
        <v>-62473.227031538503</v>
      </c>
      <c r="AD9" s="21">
        <v>-66210.149999999994</v>
      </c>
      <c r="AE9" s="21">
        <v>-66303.103019999893</v>
      </c>
      <c r="AF9" s="21">
        <v>-72317.139827987441</v>
      </c>
      <c r="AG9" s="20">
        <v>-267303.61987952585</v>
      </c>
      <c r="AH9" s="21">
        <v>-73866.31</v>
      </c>
      <c r="AI9" s="21">
        <v>-73586.17</v>
      </c>
      <c r="AJ9" s="21">
        <v>-77473</v>
      </c>
      <c r="AK9" s="21">
        <v>-75389.520000000019</v>
      </c>
      <c r="AL9" s="20">
        <v>-300315</v>
      </c>
      <c r="AM9" s="21">
        <v>-82115</v>
      </c>
      <c r="AN9" s="21">
        <v>-80955</v>
      </c>
      <c r="AO9" s="21">
        <v>-64351</v>
      </c>
      <c r="AP9" s="21">
        <v>-37757</v>
      </c>
      <c r="AQ9" s="20">
        <v>-265178.40000000002</v>
      </c>
      <c r="AR9" s="21">
        <v>-69804</v>
      </c>
      <c r="AS9" s="21">
        <v>-69627</v>
      </c>
      <c r="AT9" s="21">
        <v>-73736</v>
      </c>
      <c r="AU9" s="21">
        <v>-63778</v>
      </c>
      <c r="AV9" s="20">
        <v>-278705</v>
      </c>
      <c r="AW9" s="21">
        <v>-75435</v>
      </c>
      <c r="AX9" s="21">
        <v>-85618</v>
      </c>
      <c r="AY9" s="65"/>
    </row>
    <row r="10" spans="1:51" x14ac:dyDescent="0.45">
      <c r="B10" s="22" t="s">
        <v>276</v>
      </c>
      <c r="C10" s="22" t="s">
        <v>95</v>
      </c>
      <c r="D10" s="24">
        <v>11879</v>
      </c>
      <c r="E10" s="24">
        <v>8060</v>
      </c>
      <c r="F10" s="24">
        <v>8083.4</v>
      </c>
      <c r="G10" s="24">
        <v>20582</v>
      </c>
      <c r="H10" s="23">
        <v>48605</v>
      </c>
      <c r="I10" s="24">
        <v>11950</v>
      </c>
      <c r="J10" s="24">
        <v>22741</v>
      </c>
      <c r="K10" s="24">
        <v>25101</v>
      </c>
      <c r="L10" s="24">
        <v>26333</v>
      </c>
      <c r="M10" s="23">
        <v>-231688</v>
      </c>
      <c r="N10" s="24">
        <v>37002</v>
      </c>
      <c r="O10" s="24">
        <v>38846</v>
      </c>
      <c r="P10" s="24">
        <v>35037</v>
      </c>
      <c r="Q10" s="24">
        <v>29971</v>
      </c>
      <c r="R10" s="23">
        <v>140856</v>
      </c>
      <c r="S10" s="24">
        <v>36564</v>
      </c>
      <c r="T10" s="24">
        <v>32741</v>
      </c>
      <c r="U10" s="24">
        <v>27594</v>
      </c>
      <c r="V10" s="24">
        <v>27964</v>
      </c>
      <c r="W10" s="23">
        <v>124863</v>
      </c>
      <c r="X10" s="24">
        <v>25776</v>
      </c>
      <c r="Y10" s="24">
        <v>32052.902327461539</v>
      </c>
      <c r="Z10" s="24">
        <v>22768.751097830318</v>
      </c>
      <c r="AA10" s="24">
        <v>23050.512632330283</v>
      </c>
      <c r="AB10" s="23">
        <v>103648.16605762213</v>
      </c>
      <c r="AC10" s="24">
        <v>21011.632968461498</v>
      </c>
      <c r="AD10" s="24">
        <v>22973.490000000005</v>
      </c>
      <c r="AE10" s="24">
        <v>21436.217460769374</v>
      </c>
      <c r="AF10" s="24">
        <v>21447.860172012559</v>
      </c>
      <c r="AG10" s="23">
        <v>86869.200601243443</v>
      </c>
      <c r="AH10" s="24">
        <v>18622.710000000006</v>
      </c>
      <c r="AI10" s="24">
        <v>20047.740000000005</v>
      </c>
      <c r="AJ10" s="24">
        <v>20641</v>
      </c>
      <c r="AK10" s="24">
        <v>26364.479999999981</v>
      </c>
      <c r="AL10" s="23">
        <v>85675.93</v>
      </c>
      <c r="AM10" s="24">
        <v>18080</v>
      </c>
      <c r="AN10" s="24">
        <v>15580</v>
      </c>
      <c r="AO10" s="24">
        <v>12655</v>
      </c>
      <c r="AP10" s="24">
        <v>53024</v>
      </c>
      <c r="AQ10" s="23">
        <v>99341</v>
      </c>
      <c r="AR10" s="24">
        <v>26886</v>
      </c>
      <c r="AS10" s="24">
        <v>19738</v>
      </c>
      <c r="AT10" s="24">
        <v>32414</v>
      </c>
      <c r="AU10" s="24">
        <v>35129</v>
      </c>
      <c r="AV10" s="23">
        <v>112407</v>
      </c>
      <c r="AW10" s="24">
        <v>27537</v>
      </c>
      <c r="AX10" s="24">
        <v>31692</v>
      </c>
    </row>
    <row r="11" spans="1:51" s="43" customFormat="1" ht="8.5" customHeight="1" x14ac:dyDescent="0.45">
      <c r="A11" s="72"/>
      <c r="B11" s="14"/>
      <c r="C11" s="14"/>
      <c r="D11" s="14"/>
      <c r="E11" s="14"/>
      <c r="F11" s="14"/>
      <c r="G11" s="14"/>
      <c r="H11" s="15"/>
      <c r="I11" s="14"/>
      <c r="J11" s="14"/>
      <c r="K11" s="14"/>
      <c r="L11" s="14"/>
      <c r="M11" s="15"/>
      <c r="N11" s="14"/>
      <c r="O11" s="14"/>
      <c r="P11" s="14"/>
      <c r="Q11" s="14"/>
      <c r="R11" s="15"/>
      <c r="S11" s="14"/>
      <c r="T11" s="14"/>
      <c r="U11" s="14"/>
      <c r="V11" s="14"/>
      <c r="W11" s="15"/>
      <c r="X11" s="14"/>
      <c r="Y11" s="14"/>
      <c r="Z11" s="14"/>
      <c r="AA11" s="14"/>
      <c r="AB11" s="15"/>
      <c r="AC11" s="14"/>
      <c r="AD11" s="14"/>
      <c r="AE11" s="14"/>
      <c r="AF11" s="14"/>
      <c r="AG11" s="15"/>
      <c r="AH11" s="14"/>
      <c r="AI11" s="14"/>
      <c r="AJ11" s="14"/>
      <c r="AK11" s="14"/>
      <c r="AL11" s="15"/>
      <c r="AM11" s="14"/>
      <c r="AN11" s="14"/>
      <c r="AO11" s="14"/>
      <c r="AP11" s="14"/>
      <c r="AQ11" s="15"/>
      <c r="AR11" s="14"/>
      <c r="AS11" s="14"/>
      <c r="AT11" s="14"/>
      <c r="AU11" s="14"/>
      <c r="AV11" s="15"/>
      <c r="AW11" s="14"/>
      <c r="AX11" s="14"/>
    </row>
    <row r="12" spans="1:51" x14ac:dyDescent="0.45">
      <c r="B12" s="14" t="s">
        <v>277</v>
      </c>
      <c r="C12" s="14" t="s">
        <v>96</v>
      </c>
      <c r="D12" s="26">
        <v>-5364</v>
      </c>
      <c r="E12" s="26">
        <v>-6215</v>
      </c>
      <c r="F12" s="26">
        <v>-5678</v>
      </c>
      <c r="G12" s="26">
        <v>-4127</v>
      </c>
      <c r="H12" s="25">
        <v>-21384</v>
      </c>
      <c r="I12" s="26">
        <v>-6664</v>
      </c>
      <c r="J12" s="26">
        <v>-4391</v>
      </c>
      <c r="K12" s="26">
        <v>-4716</v>
      </c>
      <c r="L12" s="26">
        <v>-6546</v>
      </c>
      <c r="M12" s="25">
        <v>-81281</v>
      </c>
      <c r="N12" s="26">
        <v>-7572</v>
      </c>
      <c r="O12" s="26">
        <v>-5019</v>
      </c>
      <c r="P12" s="26">
        <v>-7664</v>
      </c>
      <c r="Q12" s="26">
        <v>-6279</v>
      </c>
      <c r="R12" s="25">
        <v>-103793</v>
      </c>
      <c r="S12" s="26">
        <v>-5971</v>
      </c>
      <c r="T12" s="26">
        <v>-5438</v>
      </c>
      <c r="U12" s="26">
        <v>-6317</v>
      </c>
      <c r="V12" s="26">
        <v>-7863</v>
      </c>
      <c r="W12" s="25">
        <v>-25589</v>
      </c>
      <c r="X12" s="26">
        <v>-6952</v>
      </c>
      <c r="Y12" s="26">
        <v>-6070.5707899999761</v>
      </c>
      <c r="Z12" s="26">
        <v>-8121.2679780915387</v>
      </c>
      <c r="AA12" s="26">
        <v>-10609.931377684443</v>
      </c>
      <c r="AB12" s="25">
        <v>-31753.770145775958</v>
      </c>
      <c r="AC12" s="26">
        <v>-9140.8047700000207</v>
      </c>
      <c r="AD12" s="26">
        <v>-6243.19</v>
      </c>
      <c r="AE12" s="26">
        <v>-6398.8395923076396</v>
      </c>
      <c r="AF12" s="26">
        <v>-8160</v>
      </c>
      <c r="AG12" s="25">
        <v>-29942.834362307658</v>
      </c>
      <c r="AH12" s="26">
        <v>-7395.99</v>
      </c>
      <c r="AI12" s="26">
        <v>-7698.11</v>
      </c>
      <c r="AJ12" s="26">
        <v>-8650</v>
      </c>
      <c r="AK12" s="26">
        <v>-7369</v>
      </c>
      <c r="AL12" s="25">
        <v>-31113.1</v>
      </c>
      <c r="AM12" s="26">
        <v>-8719</v>
      </c>
      <c r="AN12" s="26">
        <v>-8243</v>
      </c>
      <c r="AO12" s="26">
        <v>-7705</v>
      </c>
      <c r="AP12" s="26">
        <v>-7920</v>
      </c>
      <c r="AQ12" s="25">
        <v>-32588</v>
      </c>
      <c r="AR12" s="26">
        <v>-6920</v>
      </c>
      <c r="AS12" s="26">
        <v>-10067</v>
      </c>
      <c r="AT12" s="26">
        <v>-11210</v>
      </c>
      <c r="AU12" s="26">
        <v>-7122</v>
      </c>
      <c r="AV12" s="25">
        <v>-32931</v>
      </c>
      <c r="AW12" s="26">
        <v>-9748</v>
      </c>
      <c r="AX12" s="26">
        <v>-10544</v>
      </c>
    </row>
    <row r="13" spans="1:51" x14ac:dyDescent="0.45">
      <c r="B13" s="14" t="s">
        <v>266</v>
      </c>
      <c r="C13" s="14" t="s">
        <v>97</v>
      </c>
      <c r="D13" s="26">
        <v>0</v>
      </c>
      <c r="E13" s="26">
        <v>0</v>
      </c>
      <c r="F13" s="26">
        <v>0</v>
      </c>
      <c r="G13" s="26">
        <v>0</v>
      </c>
      <c r="H13" s="25">
        <v>0</v>
      </c>
      <c r="I13" s="26">
        <v>0</v>
      </c>
      <c r="J13" s="26">
        <v>0</v>
      </c>
      <c r="K13" s="26">
        <v>0</v>
      </c>
      <c r="L13" s="26">
        <v>0</v>
      </c>
      <c r="M13" s="25" t="s">
        <v>31</v>
      </c>
      <c r="N13" s="26">
        <v>0</v>
      </c>
      <c r="O13" s="26">
        <v>0</v>
      </c>
      <c r="P13" s="26">
        <v>-13459</v>
      </c>
      <c r="Q13" s="26">
        <v>-8278</v>
      </c>
      <c r="R13" s="25">
        <v>-88854</v>
      </c>
      <c r="S13" s="26">
        <v>0</v>
      </c>
      <c r="T13" s="26">
        <v>16698</v>
      </c>
      <c r="U13" s="26">
        <v>0</v>
      </c>
      <c r="V13" s="26">
        <v>-3490</v>
      </c>
      <c r="W13" s="25">
        <v>13208</v>
      </c>
      <c r="X13" s="26">
        <v>0</v>
      </c>
      <c r="Y13" s="26">
        <v>0</v>
      </c>
      <c r="Z13" s="26">
        <v>0</v>
      </c>
      <c r="AA13" s="26">
        <v>-3807</v>
      </c>
      <c r="AB13" s="25">
        <v>-3807</v>
      </c>
      <c r="AC13" s="26">
        <v>0</v>
      </c>
      <c r="AD13" s="26">
        <v>0</v>
      </c>
      <c r="AE13" s="26">
        <v>0</v>
      </c>
      <c r="AF13" s="26">
        <v>726.10293811414954</v>
      </c>
      <c r="AG13" s="25">
        <v>726.10293811414954</v>
      </c>
      <c r="AH13" s="26">
        <v>0</v>
      </c>
      <c r="AI13" s="26">
        <v>0</v>
      </c>
      <c r="AJ13" s="26">
        <v>0</v>
      </c>
      <c r="AK13" s="26">
        <v>7015</v>
      </c>
      <c r="AL13" s="25">
        <v>7015</v>
      </c>
      <c r="AM13" s="26">
        <v>0</v>
      </c>
      <c r="AN13" s="26">
        <v>0</v>
      </c>
      <c r="AO13" s="26">
        <v>0</v>
      </c>
      <c r="AP13" s="26">
        <v>-13881</v>
      </c>
      <c r="AQ13" s="25">
        <v>-13882</v>
      </c>
      <c r="AR13" s="26">
        <v>0</v>
      </c>
      <c r="AS13" s="26">
        <v>0</v>
      </c>
      <c r="AT13" s="26">
        <v>0</v>
      </c>
      <c r="AU13" s="26">
        <v>22136</v>
      </c>
      <c r="AV13" s="25">
        <v>22136</v>
      </c>
      <c r="AW13" s="26">
        <v>0</v>
      </c>
      <c r="AX13" s="26">
        <v>-2943</v>
      </c>
    </row>
    <row r="14" spans="1:51" x14ac:dyDescent="0.45">
      <c r="B14" s="27" t="s">
        <v>278</v>
      </c>
      <c r="C14" s="27" t="s">
        <v>98</v>
      </c>
      <c r="D14" s="29">
        <v>16</v>
      </c>
      <c r="E14" s="29">
        <v>-106</v>
      </c>
      <c r="F14" s="29">
        <v>1422</v>
      </c>
      <c r="G14" s="29">
        <v>1401</v>
      </c>
      <c r="H14" s="28">
        <v>2733</v>
      </c>
      <c r="I14" s="29">
        <v>-95</v>
      </c>
      <c r="J14" s="29">
        <v>103</v>
      </c>
      <c r="K14" s="29">
        <v>813</v>
      </c>
      <c r="L14" s="29">
        <v>985</v>
      </c>
      <c r="M14" s="28">
        <v>8876</v>
      </c>
      <c r="N14" s="29">
        <v>-704</v>
      </c>
      <c r="O14" s="29">
        <v>-2842</v>
      </c>
      <c r="P14" s="29">
        <v>-2693</v>
      </c>
      <c r="Q14" s="29">
        <v>1761</v>
      </c>
      <c r="R14" s="28">
        <v>-14529</v>
      </c>
      <c r="S14" s="29">
        <v>-520</v>
      </c>
      <c r="T14" s="29">
        <v>-17602</v>
      </c>
      <c r="U14" s="29">
        <v>390</v>
      </c>
      <c r="V14" s="29">
        <v>-5713</v>
      </c>
      <c r="W14" s="28">
        <v>-23445</v>
      </c>
      <c r="X14" s="29">
        <v>614</v>
      </c>
      <c r="Y14" s="29">
        <v>3626.2832500000004</v>
      </c>
      <c r="Z14" s="29">
        <v>619.5289349170107</v>
      </c>
      <c r="AA14" s="29">
        <v>-1068.5042149170113</v>
      </c>
      <c r="AB14" s="28">
        <v>3791.3079699999998</v>
      </c>
      <c r="AC14" s="29">
        <v>-351.06923</v>
      </c>
      <c r="AD14" s="29">
        <v>-232.01</v>
      </c>
      <c r="AE14" s="29">
        <v>787.01636999999982</v>
      </c>
      <c r="AF14" s="29">
        <v>1762.7529600000007</v>
      </c>
      <c r="AG14" s="28">
        <v>1966.6901000000005</v>
      </c>
      <c r="AH14" s="29">
        <v>1357.18</v>
      </c>
      <c r="AI14" s="29">
        <v>2238.9699999999998</v>
      </c>
      <c r="AJ14" s="29">
        <v>81</v>
      </c>
      <c r="AK14" s="29">
        <v>3821</v>
      </c>
      <c r="AL14" s="28">
        <v>7498.15</v>
      </c>
      <c r="AM14" s="29">
        <v>1714</v>
      </c>
      <c r="AN14" s="29">
        <v>297</v>
      </c>
      <c r="AO14" s="29">
        <v>-4419</v>
      </c>
      <c r="AP14" s="29">
        <v>5320</v>
      </c>
      <c r="AQ14" s="28">
        <v>2910</v>
      </c>
      <c r="AR14" s="29">
        <v>2352</v>
      </c>
      <c r="AS14" s="29">
        <v>4864</v>
      </c>
      <c r="AT14" s="29">
        <v>-2026</v>
      </c>
      <c r="AU14" s="29">
        <v>-9378</v>
      </c>
      <c r="AV14" s="28">
        <v>-4187</v>
      </c>
      <c r="AW14" s="29">
        <v>4630</v>
      </c>
      <c r="AX14" s="29">
        <v>-1321</v>
      </c>
    </row>
    <row r="15" spans="1:51" s="43" customFormat="1" x14ac:dyDescent="0.45">
      <c r="A15" s="72"/>
      <c r="B15" s="22" t="s">
        <v>270</v>
      </c>
      <c r="C15" s="22" t="s">
        <v>99</v>
      </c>
      <c r="D15" s="24">
        <v>6531</v>
      </c>
      <c r="E15" s="24">
        <v>1738.4</v>
      </c>
      <c r="F15" s="24">
        <v>3827.3999999999996</v>
      </c>
      <c r="G15" s="24">
        <v>17856</v>
      </c>
      <c r="H15" s="23">
        <v>29954</v>
      </c>
      <c r="I15" s="24">
        <v>5191</v>
      </c>
      <c r="J15" s="24">
        <v>18453</v>
      </c>
      <c r="K15" s="24">
        <v>21198.6</v>
      </c>
      <c r="L15" s="24">
        <v>20772</v>
      </c>
      <c r="M15" s="23">
        <v>-304093</v>
      </c>
      <c r="N15" s="24">
        <v>28726</v>
      </c>
      <c r="O15" s="24">
        <v>30985</v>
      </c>
      <c r="P15" s="24">
        <v>11221</v>
      </c>
      <c r="Q15" s="24">
        <v>17175</v>
      </c>
      <c r="R15" s="23">
        <v>88107</v>
      </c>
      <c r="S15" s="24">
        <v>30073</v>
      </c>
      <c r="T15" s="24">
        <v>26399</v>
      </c>
      <c r="U15" s="24">
        <v>21667</v>
      </c>
      <c r="V15" s="24">
        <v>10898</v>
      </c>
      <c r="W15" s="23">
        <v>89037</v>
      </c>
      <c r="X15" s="24">
        <v>19438</v>
      </c>
      <c r="Y15" s="24">
        <v>29608.614787461564</v>
      </c>
      <c r="Z15" s="24">
        <v>15267.01205465579</v>
      </c>
      <c r="AA15" s="24">
        <v>7564.0770397288288</v>
      </c>
      <c r="AB15" s="23">
        <v>71877.703881846188</v>
      </c>
      <c r="AC15" s="24">
        <v>11519.758968461478</v>
      </c>
      <c r="AD15" s="24">
        <v>16498.290000000008</v>
      </c>
      <c r="AE15" s="24">
        <v>15823.394238461735</v>
      </c>
      <c r="AF15" s="24">
        <v>15775.716070126709</v>
      </c>
      <c r="AG15" s="23">
        <v>59617.159277049926</v>
      </c>
      <c r="AH15" s="24">
        <v>12582.900000000007</v>
      </c>
      <c r="AI15" s="24">
        <v>14588.600000000004</v>
      </c>
      <c r="AJ15" s="24">
        <v>12072</v>
      </c>
      <c r="AK15" s="24">
        <v>29831.479999999981</v>
      </c>
      <c r="AL15" s="23">
        <v>69074.98</v>
      </c>
      <c r="AM15" s="24">
        <v>11075</v>
      </c>
      <c r="AN15" s="24">
        <v>7633</v>
      </c>
      <c r="AO15" s="24">
        <v>530</v>
      </c>
      <c r="AP15" s="24">
        <v>36543</v>
      </c>
      <c r="AQ15" s="23">
        <v>55782</v>
      </c>
      <c r="AR15" s="24">
        <v>22317</v>
      </c>
      <c r="AS15" s="24">
        <v>14535</v>
      </c>
      <c r="AT15" s="24">
        <v>19178</v>
      </c>
      <c r="AU15" s="24">
        <v>40765</v>
      </c>
      <c r="AV15" s="23">
        <v>97426</v>
      </c>
      <c r="AW15" s="24">
        <v>22419</v>
      </c>
      <c r="AX15" s="24">
        <v>16882</v>
      </c>
    </row>
    <row r="16" spans="1:51" s="43" customFormat="1" ht="8.5" customHeight="1" x14ac:dyDescent="0.45">
      <c r="A16" s="72"/>
      <c r="B16" s="14"/>
      <c r="C16" s="14"/>
      <c r="D16" s="14"/>
      <c r="E16" s="14"/>
      <c r="F16" s="14"/>
      <c r="G16" s="14"/>
      <c r="H16" s="15"/>
      <c r="I16" s="14"/>
      <c r="J16" s="14"/>
      <c r="K16" s="14"/>
      <c r="L16" s="14"/>
      <c r="M16" s="15"/>
      <c r="N16" s="14"/>
      <c r="O16" s="14"/>
      <c r="P16" s="14"/>
      <c r="Q16" s="14"/>
      <c r="R16" s="15"/>
      <c r="S16" s="14"/>
      <c r="T16" s="14"/>
      <c r="U16" s="14"/>
      <c r="V16" s="14"/>
      <c r="W16" s="15"/>
      <c r="X16" s="14"/>
      <c r="Y16" s="14"/>
      <c r="Z16" s="14"/>
      <c r="AA16" s="14"/>
      <c r="AB16" s="15"/>
      <c r="AC16" s="14"/>
      <c r="AD16" s="14"/>
      <c r="AE16" s="14"/>
      <c r="AF16" s="14"/>
      <c r="AG16" s="15"/>
      <c r="AH16" s="14"/>
      <c r="AI16" s="14"/>
      <c r="AJ16" s="14"/>
      <c r="AK16" s="14"/>
      <c r="AL16" s="15"/>
      <c r="AM16" s="14"/>
      <c r="AN16" s="14"/>
      <c r="AO16" s="14"/>
      <c r="AP16" s="14"/>
      <c r="AQ16" s="15"/>
      <c r="AR16" s="14"/>
      <c r="AS16" s="14"/>
      <c r="AT16" s="14"/>
      <c r="AU16" s="14"/>
      <c r="AV16" s="15"/>
      <c r="AW16" s="14"/>
      <c r="AX16" s="14"/>
    </row>
    <row r="17" spans="1:50" x14ac:dyDescent="0.45">
      <c r="B17" s="14" t="s">
        <v>279</v>
      </c>
      <c r="C17" s="14" t="s">
        <v>100</v>
      </c>
      <c r="D17" s="26">
        <v>433</v>
      </c>
      <c r="E17" s="26">
        <v>264</v>
      </c>
      <c r="F17" s="26">
        <v>2819</v>
      </c>
      <c r="G17" s="26">
        <v>1798</v>
      </c>
      <c r="H17" s="25">
        <v>5314</v>
      </c>
      <c r="I17" s="26">
        <v>919</v>
      </c>
      <c r="J17" s="26">
        <v>355</v>
      </c>
      <c r="K17" s="26">
        <v>328</v>
      </c>
      <c r="L17" s="26">
        <v>-579</v>
      </c>
      <c r="M17" s="25">
        <v>33543</v>
      </c>
      <c r="N17" s="26">
        <v>2887</v>
      </c>
      <c r="O17" s="26">
        <v>844</v>
      </c>
      <c r="P17" s="26">
        <v>3943</v>
      </c>
      <c r="Q17" s="26">
        <v>3691</v>
      </c>
      <c r="R17" s="25">
        <v>45988</v>
      </c>
      <c r="S17" s="26">
        <v>11006</v>
      </c>
      <c r="T17" s="26">
        <v>3179</v>
      </c>
      <c r="U17" s="26">
        <v>4705</v>
      </c>
      <c r="V17" s="26">
        <v>1256</v>
      </c>
      <c r="W17" s="25">
        <v>20146</v>
      </c>
      <c r="X17" s="26">
        <v>2898</v>
      </c>
      <c r="Y17" s="26">
        <v>1308.313149999999</v>
      </c>
      <c r="Z17" s="26">
        <v>3062.9227785284229</v>
      </c>
      <c r="AA17" s="26">
        <v>1266.5894114715766</v>
      </c>
      <c r="AB17" s="25">
        <v>8535.8253399999994</v>
      </c>
      <c r="AC17" s="26">
        <v>1238.8579500000001</v>
      </c>
      <c r="AD17" s="26">
        <v>4907.87</v>
      </c>
      <c r="AE17" s="26">
        <v>1683.4567599999982</v>
      </c>
      <c r="AF17" s="26">
        <v>1534.5231475707706</v>
      </c>
      <c r="AG17" s="25">
        <v>9364.7078575707692</v>
      </c>
      <c r="AH17" s="26">
        <v>1211.24</v>
      </c>
      <c r="AI17" s="26">
        <v>1816.92</v>
      </c>
      <c r="AJ17" s="26">
        <v>3717</v>
      </c>
      <c r="AK17" s="26">
        <v>1712</v>
      </c>
      <c r="AL17" s="25">
        <v>8457.16</v>
      </c>
      <c r="AM17" s="26">
        <v>2200</v>
      </c>
      <c r="AN17" s="26">
        <v>7517</v>
      </c>
      <c r="AO17" s="26">
        <v>1293</v>
      </c>
      <c r="AP17" s="26">
        <v>5369</v>
      </c>
      <c r="AQ17" s="25">
        <v>16379</v>
      </c>
      <c r="AR17" s="26">
        <v>363</v>
      </c>
      <c r="AS17" s="26">
        <v>2148</v>
      </c>
      <c r="AT17" s="26">
        <v>3103</v>
      </c>
      <c r="AU17" s="26">
        <v>3200</v>
      </c>
      <c r="AV17" s="25">
        <v>8814</v>
      </c>
      <c r="AW17" s="26">
        <v>656</v>
      </c>
      <c r="AX17" s="26">
        <v>1366</v>
      </c>
    </row>
    <row r="18" spans="1:50" x14ac:dyDescent="0.45">
      <c r="B18" s="14" t="s">
        <v>280</v>
      </c>
      <c r="C18" s="14" t="s">
        <v>101</v>
      </c>
      <c r="D18" s="26">
        <v>-9887</v>
      </c>
      <c r="E18" s="26">
        <v>-8196</v>
      </c>
      <c r="F18" s="26">
        <v>-12061</v>
      </c>
      <c r="G18" s="26">
        <v>-10725</v>
      </c>
      <c r="H18" s="25">
        <v>-40869</v>
      </c>
      <c r="I18" s="26">
        <v>-10921</v>
      </c>
      <c r="J18" s="26">
        <v>-9733</v>
      </c>
      <c r="K18" s="26">
        <v>-11536</v>
      </c>
      <c r="L18" s="26">
        <v>-13788</v>
      </c>
      <c r="M18" s="25">
        <v>-198739</v>
      </c>
      <c r="N18" s="26">
        <v>-14248</v>
      </c>
      <c r="O18" s="26">
        <v>-13342</v>
      </c>
      <c r="P18" s="26">
        <v>-12769</v>
      </c>
      <c r="Q18" s="26">
        <v>-15537</v>
      </c>
      <c r="R18" s="25">
        <v>-219906</v>
      </c>
      <c r="S18" s="26">
        <v>-11065</v>
      </c>
      <c r="T18" s="26">
        <v>-12471</v>
      </c>
      <c r="U18" s="26">
        <v>-12637</v>
      </c>
      <c r="V18" s="26">
        <v>-14812</v>
      </c>
      <c r="W18" s="25">
        <v>-50985</v>
      </c>
      <c r="X18" s="26">
        <v>-9167</v>
      </c>
      <c r="Y18" s="26">
        <v>-13314.795160000001</v>
      </c>
      <c r="Z18" s="26">
        <v>-10255.943834349378</v>
      </c>
      <c r="AA18" s="26">
        <v>-10103.648465650633</v>
      </c>
      <c r="AB18" s="25">
        <v>-42841.387460000013</v>
      </c>
      <c r="AC18" s="26">
        <v>-12941.79502</v>
      </c>
      <c r="AD18" s="26">
        <v>-12041.21</v>
      </c>
      <c r="AE18" s="26">
        <v>-11054</v>
      </c>
      <c r="AF18" s="26">
        <v>-11870.430039999985</v>
      </c>
      <c r="AG18" s="25">
        <v>-47907.435059999982</v>
      </c>
      <c r="AH18" s="26">
        <v>-11912.36</v>
      </c>
      <c r="AI18" s="26">
        <v>-13239.04</v>
      </c>
      <c r="AJ18" s="26">
        <v>-11939</v>
      </c>
      <c r="AK18" s="26">
        <v>-16943</v>
      </c>
      <c r="AL18" s="25">
        <v>-54033.4</v>
      </c>
      <c r="AM18" s="26">
        <v>-12643</v>
      </c>
      <c r="AN18" s="26">
        <v>-12545</v>
      </c>
      <c r="AO18" s="26">
        <v>-14130</v>
      </c>
      <c r="AP18" s="26">
        <v>-67178</v>
      </c>
      <c r="AQ18" s="25">
        <v>-50644</v>
      </c>
      <c r="AR18" s="26">
        <v>-15357</v>
      </c>
      <c r="AS18" s="26">
        <v>-15504</v>
      </c>
      <c r="AT18" s="26">
        <v>-18246</v>
      </c>
      <c r="AU18" s="26">
        <v>-17376</v>
      </c>
      <c r="AV18" s="25">
        <v>-66483</v>
      </c>
      <c r="AW18" s="26">
        <v>-13539</v>
      </c>
      <c r="AX18" s="26">
        <v>-14029</v>
      </c>
    </row>
    <row r="19" spans="1:50" x14ac:dyDescent="0.45">
      <c r="B19" s="14" t="s">
        <v>281</v>
      </c>
      <c r="C19" s="14" t="s">
        <v>102</v>
      </c>
      <c r="D19" s="26">
        <v>994</v>
      </c>
      <c r="E19" s="26">
        <v>-443</v>
      </c>
      <c r="F19" s="26">
        <v>621</v>
      </c>
      <c r="G19" s="26">
        <v>-370</v>
      </c>
      <c r="H19" s="25">
        <v>802</v>
      </c>
      <c r="I19" s="26">
        <v>486</v>
      </c>
      <c r="J19" s="26">
        <v>1851</v>
      </c>
      <c r="K19" s="26">
        <v>487</v>
      </c>
      <c r="L19" s="26">
        <v>-1148</v>
      </c>
      <c r="M19" s="25">
        <v>5843</v>
      </c>
      <c r="N19" s="26">
        <v>-520</v>
      </c>
      <c r="O19" s="26">
        <v>-604</v>
      </c>
      <c r="P19" s="26">
        <v>-124</v>
      </c>
      <c r="Q19" s="26">
        <v>-762</v>
      </c>
      <c r="R19" s="25">
        <v>-7728</v>
      </c>
      <c r="S19" s="26">
        <v>-591</v>
      </c>
      <c r="T19" s="26">
        <v>-436</v>
      </c>
      <c r="U19" s="26">
        <v>0</v>
      </c>
      <c r="V19" s="26">
        <v>519</v>
      </c>
      <c r="W19" s="25">
        <v>-508</v>
      </c>
      <c r="X19" s="26">
        <v>-646</v>
      </c>
      <c r="Y19" s="26">
        <v>-2765.1028999999999</v>
      </c>
      <c r="Z19" s="26">
        <v>1102.0897600000003</v>
      </c>
      <c r="AA19" s="26">
        <v>1312.0536999999997</v>
      </c>
      <c r="AB19" s="25">
        <v>-996.95943999999986</v>
      </c>
      <c r="AC19" s="26">
        <v>-7708.6459999999979</v>
      </c>
      <c r="AD19" s="26">
        <v>9940.2999999999993</v>
      </c>
      <c r="AE19" s="26">
        <v>-424.73761000000059</v>
      </c>
      <c r="AF19" s="26">
        <v>-940.02718999999934</v>
      </c>
      <c r="AG19" s="25">
        <v>866.88920000000144</v>
      </c>
      <c r="AH19" s="26">
        <v>330.14</v>
      </c>
      <c r="AI19" s="26">
        <v>-150.26</v>
      </c>
      <c r="AJ19" s="26">
        <v>42</v>
      </c>
      <c r="AK19" s="26">
        <v>-552</v>
      </c>
      <c r="AL19" s="25">
        <v>-330.12</v>
      </c>
      <c r="AM19" s="26">
        <v>620</v>
      </c>
      <c r="AN19" s="26">
        <v>5364</v>
      </c>
      <c r="AO19" s="26">
        <v>-5503</v>
      </c>
      <c r="AP19" s="26">
        <v>-13045</v>
      </c>
      <c r="AQ19" s="25">
        <v>-1509.6</v>
      </c>
      <c r="AR19" s="26">
        <v>-2403</v>
      </c>
      <c r="AS19" s="26">
        <v>688</v>
      </c>
      <c r="AT19" s="26">
        <v>551</v>
      </c>
      <c r="AU19" s="26">
        <v>1086</v>
      </c>
      <c r="AV19" s="25">
        <v>-78</v>
      </c>
      <c r="AW19" s="26">
        <v>5189</v>
      </c>
      <c r="AX19" s="26">
        <v>3138</v>
      </c>
    </row>
    <row r="20" spans="1:50" x14ac:dyDescent="0.45">
      <c r="B20" s="27" t="s">
        <v>282</v>
      </c>
      <c r="C20" s="27" t="s">
        <v>103</v>
      </c>
      <c r="D20" s="29">
        <v>6317</v>
      </c>
      <c r="E20" s="29">
        <v>-6136</v>
      </c>
      <c r="F20" s="29">
        <v>12811</v>
      </c>
      <c r="G20" s="29">
        <v>-19791</v>
      </c>
      <c r="H20" s="28">
        <v>-6799</v>
      </c>
      <c r="I20" s="29">
        <v>-8930</v>
      </c>
      <c r="J20" s="29">
        <v>-6993</v>
      </c>
      <c r="K20" s="29">
        <v>-1606</v>
      </c>
      <c r="L20" s="29">
        <v>-4025</v>
      </c>
      <c r="M20" s="28">
        <v>-540452</v>
      </c>
      <c r="N20" s="29">
        <v>249</v>
      </c>
      <c r="O20" s="29">
        <v>2315</v>
      </c>
      <c r="P20" s="29">
        <v>-6319</v>
      </c>
      <c r="Q20" s="29">
        <v>-1229</v>
      </c>
      <c r="R20" s="28">
        <v>-13297</v>
      </c>
      <c r="S20" s="29">
        <v>-37983</v>
      </c>
      <c r="T20" s="29">
        <v>1644</v>
      </c>
      <c r="U20" s="29">
        <v>-2826</v>
      </c>
      <c r="V20" s="29">
        <v>9391</v>
      </c>
      <c r="W20" s="28">
        <v>-29774</v>
      </c>
      <c r="X20" s="29">
        <v>-11575</v>
      </c>
      <c r="Y20" s="29">
        <v>17445.246609999998</v>
      </c>
      <c r="Z20" s="29">
        <v>-10389.757600345212</v>
      </c>
      <c r="AA20" s="29">
        <v>-4195.2830296548009</v>
      </c>
      <c r="AB20" s="28">
        <v>-8714.7940200000157</v>
      </c>
      <c r="AC20" s="29">
        <v>17657.454379999999</v>
      </c>
      <c r="AD20" s="29">
        <v>-12302.21</v>
      </c>
      <c r="AE20" s="29">
        <v>-4098.760650000002</v>
      </c>
      <c r="AF20" s="29">
        <v>3434.0964800000029</v>
      </c>
      <c r="AG20" s="28">
        <v>4690.580210000001</v>
      </c>
      <c r="AH20" s="29">
        <v>3252.35</v>
      </c>
      <c r="AI20" s="29">
        <v>6186.32</v>
      </c>
      <c r="AJ20" s="29">
        <v>-4012</v>
      </c>
      <c r="AK20" s="29">
        <v>3203.33</v>
      </c>
      <c r="AL20" s="28">
        <v>8630</v>
      </c>
      <c r="AM20" s="29">
        <v>-3923</v>
      </c>
      <c r="AN20" s="29">
        <v>-9752</v>
      </c>
      <c r="AO20" s="29">
        <v>1350</v>
      </c>
      <c r="AP20" s="29">
        <v>-54860</v>
      </c>
      <c r="AQ20" s="28">
        <v>-21014</v>
      </c>
      <c r="AR20" s="29">
        <v>4170</v>
      </c>
      <c r="AS20" s="29">
        <v>5650</v>
      </c>
      <c r="AT20" s="29">
        <v>2834</v>
      </c>
      <c r="AU20" s="29">
        <v>900</v>
      </c>
      <c r="AV20" s="28">
        <v>18878</v>
      </c>
      <c r="AW20" s="29">
        <v>-1767</v>
      </c>
      <c r="AX20" s="29">
        <v>-882</v>
      </c>
    </row>
    <row r="21" spans="1:50" x14ac:dyDescent="0.45">
      <c r="B21" s="22" t="s">
        <v>269</v>
      </c>
      <c r="C21" s="22" t="s">
        <v>104</v>
      </c>
      <c r="D21" s="24">
        <v>4388</v>
      </c>
      <c r="E21" s="24">
        <v>-12773.800000000001</v>
      </c>
      <c r="F21" s="24">
        <v>8017.4</v>
      </c>
      <c r="G21" s="24">
        <v>-11232</v>
      </c>
      <c r="H21" s="23">
        <v>-11598</v>
      </c>
      <c r="I21" s="24">
        <v>-13255.599999999999</v>
      </c>
      <c r="J21" s="24">
        <v>3932.3999999999996</v>
      </c>
      <c r="K21" s="24">
        <v>8871.5999999999985</v>
      </c>
      <c r="L21" s="24">
        <v>1231.4000000000001</v>
      </c>
      <c r="M21" s="23">
        <v>780.99999999999864</v>
      </c>
      <c r="N21" s="24">
        <v>17094</v>
      </c>
      <c r="O21" s="24">
        <v>20198</v>
      </c>
      <c r="P21" s="24">
        <v>-4048</v>
      </c>
      <c r="Q21" s="24">
        <v>3338</v>
      </c>
      <c r="R21" s="23">
        <v>36582</v>
      </c>
      <c r="S21" s="24">
        <v>-8560</v>
      </c>
      <c r="T21" s="24">
        <v>18315</v>
      </c>
      <c r="U21" s="24">
        <v>10909</v>
      </c>
      <c r="V21" s="24">
        <v>7252</v>
      </c>
      <c r="W21" s="23">
        <v>27916</v>
      </c>
      <c r="X21" s="24">
        <v>948</v>
      </c>
      <c r="Y21" s="24">
        <v>32282.27648746156</v>
      </c>
      <c r="Z21" s="24">
        <v>-1213.6768415103779</v>
      </c>
      <c r="AA21" s="24">
        <v>-4156.2113441050278</v>
      </c>
      <c r="AB21" s="23">
        <v>27860.388301846153</v>
      </c>
      <c r="AC21" s="24">
        <v>9765.63027846148</v>
      </c>
      <c r="AD21" s="24">
        <v>7003.0400000000081</v>
      </c>
      <c r="AE21" s="24">
        <v>1929.35273846173</v>
      </c>
      <c r="AF21" s="24">
        <v>7933.8784676974983</v>
      </c>
      <c r="AG21" s="23">
        <v>26631.901484620717</v>
      </c>
      <c r="AH21" s="24">
        <v>5464.2700000000059</v>
      </c>
      <c r="AI21" s="24">
        <v>9202.5400000000027</v>
      </c>
      <c r="AJ21" s="24">
        <v>-120</v>
      </c>
      <c r="AK21" s="24">
        <v>17251.809999999983</v>
      </c>
      <c r="AL21" s="23">
        <v>31798.619999999992</v>
      </c>
      <c r="AM21" s="24">
        <v>-2670</v>
      </c>
      <c r="AN21" s="24">
        <v>-1782</v>
      </c>
      <c r="AO21" s="24">
        <v>-16460</v>
      </c>
      <c r="AP21" s="24">
        <v>82665</v>
      </c>
      <c r="AQ21" s="23">
        <v>-1005.5999999999985</v>
      </c>
      <c r="AR21" s="24">
        <v>9091</v>
      </c>
      <c r="AS21" s="24">
        <v>7517</v>
      </c>
      <c r="AT21" s="24">
        <v>7420</v>
      </c>
      <c r="AU21" s="24">
        <v>28575</v>
      </c>
      <c r="AV21" s="23">
        <v>58557</v>
      </c>
      <c r="AW21" s="24">
        <v>12958</v>
      </c>
      <c r="AX21" s="24">
        <v>6477</v>
      </c>
    </row>
    <row r="22" spans="1:50" s="43" customFormat="1" ht="8.5" customHeight="1" x14ac:dyDescent="0.45">
      <c r="A22" s="72"/>
      <c r="B22" s="14"/>
      <c r="C22" s="14"/>
      <c r="D22" s="14"/>
      <c r="E22" s="14"/>
      <c r="F22" s="14"/>
      <c r="G22" s="14"/>
      <c r="H22" s="15"/>
      <c r="I22" s="14"/>
      <c r="J22" s="14"/>
      <c r="K22" s="14"/>
      <c r="L22" s="14"/>
      <c r="M22" s="15"/>
      <c r="N22" s="14"/>
      <c r="O22" s="14"/>
      <c r="P22" s="14"/>
      <c r="Q22" s="14"/>
      <c r="R22" s="15"/>
      <c r="S22" s="14"/>
      <c r="T22" s="14"/>
      <c r="U22" s="14"/>
      <c r="V22" s="14"/>
      <c r="W22" s="15"/>
      <c r="X22" s="14"/>
      <c r="Y22" s="14"/>
      <c r="Z22" s="14"/>
      <c r="AA22" s="14"/>
      <c r="AB22" s="15"/>
      <c r="AC22" s="14"/>
      <c r="AD22" s="14"/>
      <c r="AE22" s="14"/>
      <c r="AF22" s="14"/>
      <c r="AG22" s="15"/>
      <c r="AH22" s="14"/>
      <c r="AI22" s="14"/>
      <c r="AJ22" s="14"/>
      <c r="AK22" s="14"/>
      <c r="AL22" s="15"/>
      <c r="AM22" s="14"/>
      <c r="AN22" s="14"/>
      <c r="AO22" s="14"/>
      <c r="AP22" s="14"/>
      <c r="AQ22" s="15"/>
      <c r="AR22" s="14"/>
      <c r="AS22" s="14"/>
      <c r="AT22" s="14"/>
      <c r="AU22" s="14"/>
      <c r="AV22" s="15"/>
      <c r="AW22" s="14"/>
      <c r="AX22" s="14"/>
    </row>
    <row r="23" spans="1:50" s="43" customFormat="1" x14ac:dyDescent="0.45">
      <c r="A23" s="72"/>
      <c r="B23" s="14" t="s">
        <v>267</v>
      </c>
      <c r="C23" s="14" t="s">
        <v>105</v>
      </c>
      <c r="D23" s="26">
        <v>-1010</v>
      </c>
      <c r="E23" s="26">
        <v>-749</v>
      </c>
      <c r="F23" s="26">
        <v>-1319</v>
      </c>
      <c r="G23" s="26">
        <v>-400</v>
      </c>
      <c r="H23" s="25">
        <v>-3478</v>
      </c>
      <c r="I23" s="26">
        <v>-240</v>
      </c>
      <c r="J23" s="26">
        <v>-380</v>
      </c>
      <c r="K23" s="26">
        <v>-54</v>
      </c>
      <c r="L23" s="26">
        <v>178</v>
      </c>
      <c r="M23" s="25">
        <v>-496</v>
      </c>
      <c r="N23" s="26">
        <v>-221</v>
      </c>
      <c r="O23" s="26">
        <v>80</v>
      </c>
      <c r="P23" s="26">
        <v>-537</v>
      </c>
      <c r="Q23" s="26">
        <v>-302</v>
      </c>
      <c r="R23" s="25">
        <v>-3943</v>
      </c>
      <c r="S23" s="26">
        <v>-2377</v>
      </c>
      <c r="T23" s="26">
        <v>-665</v>
      </c>
      <c r="U23" s="26">
        <v>-2437</v>
      </c>
      <c r="V23" s="26">
        <v>-1064</v>
      </c>
      <c r="W23" s="25">
        <v>-6543</v>
      </c>
      <c r="X23" s="26">
        <v>-868</v>
      </c>
      <c r="Y23" s="26">
        <v>-1319.3925399999998</v>
      </c>
      <c r="Z23" s="26">
        <v>-27.375370000000203</v>
      </c>
      <c r="AA23" s="26">
        <v>1700.8825700000002</v>
      </c>
      <c r="AB23" s="25">
        <v>-513.88533999999981</v>
      </c>
      <c r="AC23" s="26">
        <v>-9.6469199999999997</v>
      </c>
      <c r="AD23" s="26">
        <v>-374.74</v>
      </c>
      <c r="AE23" s="26">
        <v>-152.26190999999994</v>
      </c>
      <c r="AF23" s="26">
        <v>-1241.16463</v>
      </c>
      <c r="AG23" s="25">
        <v>-1777.8134599999998</v>
      </c>
      <c r="AH23" s="26">
        <v>-210.96</v>
      </c>
      <c r="AI23" s="26">
        <v>53.92</v>
      </c>
      <c r="AJ23" s="26">
        <v>-560</v>
      </c>
      <c r="AK23" s="26">
        <v>-3969.96</v>
      </c>
      <c r="AL23" s="25">
        <v>-4687</v>
      </c>
      <c r="AM23" s="26">
        <v>-588</v>
      </c>
      <c r="AN23" s="26">
        <v>-624</v>
      </c>
      <c r="AO23" s="26">
        <v>-308</v>
      </c>
      <c r="AP23" s="26">
        <v>-838.4</v>
      </c>
      <c r="AQ23" s="25">
        <v>-2358.4</v>
      </c>
      <c r="AR23" s="26">
        <v>-284</v>
      </c>
      <c r="AS23" s="26">
        <v>-1376</v>
      </c>
      <c r="AT23" s="26">
        <v>-1309</v>
      </c>
      <c r="AU23" s="26">
        <v>-6354</v>
      </c>
      <c r="AV23" s="25">
        <v>-9323</v>
      </c>
      <c r="AW23" s="26">
        <v>-4070</v>
      </c>
      <c r="AX23" s="26">
        <v>-3191</v>
      </c>
    </row>
    <row r="24" spans="1:50" x14ac:dyDescent="0.45">
      <c r="B24" s="27" t="s">
        <v>268</v>
      </c>
      <c r="C24" s="27" t="s">
        <v>106</v>
      </c>
      <c r="D24" s="29">
        <v>523</v>
      </c>
      <c r="E24" s="29">
        <v>502</v>
      </c>
      <c r="F24" s="29">
        <v>822</v>
      </c>
      <c r="G24" s="29">
        <v>50</v>
      </c>
      <c r="H24" s="28">
        <v>1897</v>
      </c>
      <c r="I24" s="29">
        <v>574</v>
      </c>
      <c r="J24" s="29">
        <v>512</v>
      </c>
      <c r="K24" s="29">
        <v>466</v>
      </c>
      <c r="L24" s="29">
        <v>5027</v>
      </c>
      <c r="M24" s="28">
        <v>6579</v>
      </c>
      <c r="N24" s="29">
        <v>-4240</v>
      </c>
      <c r="O24" s="29">
        <v>431</v>
      </c>
      <c r="P24" s="29">
        <v>-365</v>
      </c>
      <c r="Q24" s="29">
        <v>36496</v>
      </c>
      <c r="R24" s="28">
        <v>134275</v>
      </c>
      <c r="S24" s="29">
        <v>8903</v>
      </c>
      <c r="T24" s="29">
        <v>-9247</v>
      </c>
      <c r="U24" s="29">
        <v>-2544</v>
      </c>
      <c r="V24" s="29">
        <v>8405</v>
      </c>
      <c r="W24" s="28">
        <v>5517</v>
      </c>
      <c r="X24" s="29">
        <v>-3719</v>
      </c>
      <c r="Y24" s="29">
        <v>-6043.4772200000025</v>
      </c>
      <c r="Z24" s="29">
        <v>-5133.5213199999998</v>
      </c>
      <c r="AA24" s="29">
        <v>18508.56414487676</v>
      </c>
      <c r="AB24" s="28">
        <v>3612.5656048767578</v>
      </c>
      <c r="AC24" s="29">
        <v>-2466.1571600000038</v>
      </c>
      <c r="AD24" s="29">
        <v>-1741.97</v>
      </c>
      <c r="AE24" s="29">
        <v>-169.81624000000556</v>
      </c>
      <c r="AF24" s="29">
        <v>-4669.7742989588078</v>
      </c>
      <c r="AG24" s="28">
        <v>-9047.717698958817</v>
      </c>
      <c r="AH24" s="29">
        <v>-3051.19</v>
      </c>
      <c r="AI24" s="29">
        <v>-3391.26</v>
      </c>
      <c r="AJ24" s="29">
        <v>152</v>
      </c>
      <c r="AK24" s="29">
        <v>-2420.5499999999993</v>
      </c>
      <c r="AL24" s="28">
        <v>-8711</v>
      </c>
      <c r="AM24" s="29">
        <v>-2530</v>
      </c>
      <c r="AN24" s="29">
        <v>-2510</v>
      </c>
      <c r="AO24" s="29">
        <v>5428</v>
      </c>
      <c r="AP24" s="29">
        <v>9646.6</v>
      </c>
      <c r="AQ24" s="28">
        <v>10034.6</v>
      </c>
      <c r="AR24" s="29">
        <v>-666</v>
      </c>
      <c r="AS24" s="29">
        <v>1438</v>
      </c>
      <c r="AT24" s="29">
        <v>-583</v>
      </c>
      <c r="AU24" s="29">
        <v>-8573</v>
      </c>
      <c r="AV24" s="28">
        <v>-8308</v>
      </c>
      <c r="AW24" s="29">
        <v>-2165</v>
      </c>
      <c r="AX24" s="29">
        <v>563</v>
      </c>
    </row>
    <row r="25" spans="1:50" x14ac:dyDescent="0.45">
      <c r="B25" s="22" t="s">
        <v>283</v>
      </c>
      <c r="C25" s="22" t="s">
        <v>107</v>
      </c>
      <c r="D25" s="24">
        <v>3901.6</v>
      </c>
      <c r="E25" s="24">
        <v>-13020.800000000001</v>
      </c>
      <c r="F25" s="24">
        <v>7520.4</v>
      </c>
      <c r="G25" s="24">
        <v>-11582</v>
      </c>
      <c r="H25" s="23">
        <v>-13179</v>
      </c>
      <c r="I25" s="24">
        <v>-12921.599999999999</v>
      </c>
      <c r="J25" s="24">
        <v>4064.3999999999996</v>
      </c>
      <c r="K25" s="24">
        <v>9283.5999999999985</v>
      </c>
      <c r="L25" s="24">
        <v>6436.4</v>
      </c>
      <c r="M25" s="23">
        <v>6863.9999999999982</v>
      </c>
      <c r="N25" s="24">
        <v>12633</v>
      </c>
      <c r="O25" s="24">
        <v>20709</v>
      </c>
      <c r="P25" s="24">
        <v>-4950</v>
      </c>
      <c r="Q25" s="24">
        <v>39532</v>
      </c>
      <c r="R25" s="23">
        <v>67924</v>
      </c>
      <c r="S25" s="24">
        <v>-2034</v>
      </c>
      <c r="T25" s="24">
        <v>8403</v>
      </c>
      <c r="U25" s="24">
        <v>5928</v>
      </c>
      <c r="V25" s="24">
        <v>14593</v>
      </c>
      <c r="W25" s="23">
        <v>26890</v>
      </c>
      <c r="X25" s="24">
        <v>-3639</v>
      </c>
      <c r="Y25" s="24">
        <v>24920.406727461559</v>
      </c>
      <c r="Z25" s="24">
        <v>-6374.5735315103775</v>
      </c>
      <c r="AA25" s="24">
        <v>16053.235370771734</v>
      </c>
      <c r="AB25" s="23">
        <v>30960.068566722915</v>
      </c>
      <c r="AC25" s="24">
        <v>7289.8261984614765</v>
      </c>
      <c r="AD25" s="24">
        <v>4886.3300000000081</v>
      </c>
      <c r="AE25" s="24">
        <v>1607.2745884617245</v>
      </c>
      <c r="AF25" s="24">
        <v>2022.9395387386903</v>
      </c>
      <c r="AG25" s="23">
        <v>15806.370325661901</v>
      </c>
      <c r="AH25" s="24">
        <v>2201.7200000000057</v>
      </c>
      <c r="AI25" s="24">
        <v>5864.8000000000029</v>
      </c>
      <c r="AJ25" s="24">
        <v>-528</v>
      </c>
      <c r="AK25" s="24">
        <v>10861.299999999985</v>
      </c>
      <c r="AL25" s="23">
        <v>18399.819999999992</v>
      </c>
      <c r="AM25" s="24">
        <v>-5788</v>
      </c>
      <c r="AN25" s="24">
        <v>-4916</v>
      </c>
      <c r="AO25" s="24">
        <v>-11340</v>
      </c>
      <c r="AP25" s="24">
        <v>28714.200000000008</v>
      </c>
      <c r="AQ25" s="23">
        <v>6669.6000000000022</v>
      </c>
      <c r="AR25" s="24">
        <v>8141</v>
      </c>
      <c r="AS25" s="24">
        <v>7579</v>
      </c>
      <c r="AT25" s="24">
        <v>5528</v>
      </c>
      <c r="AU25" s="24">
        <v>13648</v>
      </c>
      <c r="AV25" s="23">
        <v>40926</v>
      </c>
      <c r="AW25" s="24">
        <v>6723</v>
      </c>
      <c r="AX25" s="24">
        <v>3849</v>
      </c>
    </row>
    <row r="26" spans="1:50" s="43" customFormat="1" ht="8.5" customHeight="1" x14ac:dyDescent="0.45">
      <c r="A26" s="72"/>
      <c r="B26" s="14"/>
      <c r="C26" s="14"/>
      <c r="D26" s="14"/>
      <c r="E26" s="14"/>
      <c r="F26" s="14"/>
      <c r="G26" s="14"/>
      <c r="H26" s="15"/>
      <c r="I26" s="14"/>
      <c r="J26" s="14"/>
      <c r="K26" s="14"/>
      <c r="L26" s="14"/>
      <c r="M26" s="15"/>
      <c r="N26" s="14"/>
      <c r="O26" s="14"/>
      <c r="P26" s="14"/>
      <c r="Q26" s="14"/>
      <c r="R26" s="15"/>
      <c r="S26" s="14"/>
      <c r="T26" s="14"/>
      <c r="U26" s="14"/>
      <c r="V26" s="14"/>
      <c r="W26" s="15"/>
      <c r="X26" s="14"/>
      <c r="Y26" s="14"/>
      <c r="Z26" s="14"/>
      <c r="AA26" s="14"/>
      <c r="AB26" s="15"/>
      <c r="AC26" s="14"/>
      <c r="AD26" s="14"/>
      <c r="AE26" s="14"/>
      <c r="AF26" s="14"/>
      <c r="AG26" s="15"/>
      <c r="AH26" s="14"/>
      <c r="AI26" s="14"/>
      <c r="AJ26" s="14"/>
      <c r="AK26" s="14"/>
      <c r="AL26" s="15"/>
      <c r="AM26" s="14"/>
      <c r="AN26" s="14"/>
      <c r="AO26" s="14"/>
      <c r="AP26" s="14"/>
      <c r="AQ26" s="15"/>
      <c r="AR26" s="14"/>
      <c r="AS26" s="14"/>
      <c r="AT26" s="14"/>
      <c r="AU26" s="14"/>
      <c r="AV26" s="15"/>
      <c r="AW26" s="14"/>
      <c r="AX26" s="14"/>
    </row>
    <row r="27" spans="1:50" s="43" customFormat="1" x14ac:dyDescent="0.45">
      <c r="A27" s="72"/>
      <c r="B27" s="12" t="s">
        <v>271</v>
      </c>
      <c r="C27" s="12" t="s">
        <v>127</v>
      </c>
      <c r="D27" s="12" t="s">
        <v>111</v>
      </c>
      <c r="E27" s="12" t="s">
        <v>112</v>
      </c>
      <c r="F27" s="12" t="s">
        <v>112</v>
      </c>
      <c r="G27" s="12" t="s">
        <v>112</v>
      </c>
      <c r="H27" s="13">
        <v>2017</v>
      </c>
      <c r="I27" s="12" t="s">
        <v>116</v>
      </c>
      <c r="J27" s="12" t="s">
        <v>117</v>
      </c>
      <c r="K27" s="12" t="s">
        <v>119</v>
      </c>
      <c r="L27" s="12" t="s">
        <v>120</v>
      </c>
      <c r="M27" s="13">
        <v>2018</v>
      </c>
      <c r="N27" s="12" t="s">
        <v>121</v>
      </c>
      <c r="O27" s="12" t="s">
        <v>122</v>
      </c>
      <c r="P27" s="12" t="s">
        <v>124</v>
      </c>
      <c r="Q27" s="12" t="s">
        <v>125</v>
      </c>
      <c r="R27" s="13">
        <v>2019</v>
      </c>
      <c r="S27" s="12" t="s">
        <v>90</v>
      </c>
      <c r="T27" s="12" t="s">
        <v>91</v>
      </c>
      <c r="U27" s="12" t="s">
        <v>92</v>
      </c>
      <c r="V27" s="12" t="s">
        <v>93</v>
      </c>
      <c r="W27" s="13">
        <v>2020</v>
      </c>
      <c r="X27" s="12" t="s">
        <v>50</v>
      </c>
      <c r="Y27" s="12" t="s">
        <v>51</v>
      </c>
      <c r="Z27" s="12" t="s">
        <v>52</v>
      </c>
      <c r="AA27" s="12" t="s">
        <v>53</v>
      </c>
      <c r="AB27" s="13">
        <v>2021</v>
      </c>
      <c r="AC27" s="12" t="s">
        <v>54</v>
      </c>
      <c r="AD27" s="12" t="s">
        <v>55</v>
      </c>
      <c r="AE27" s="12" t="s">
        <v>56</v>
      </c>
      <c r="AF27" s="12" t="s">
        <v>57</v>
      </c>
      <c r="AG27" s="13">
        <v>2022</v>
      </c>
      <c r="AH27" s="12" t="s">
        <v>58</v>
      </c>
      <c r="AI27" s="12" t="s">
        <v>59</v>
      </c>
      <c r="AJ27" s="12" t="s">
        <v>60</v>
      </c>
      <c r="AK27" s="12" t="s">
        <v>61</v>
      </c>
      <c r="AL27" s="13">
        <v>2023</v>
      </c>
      <c r="AM27" s="12" t="s">
        <v>62</v>
      </c>
      <c r="AN27" s="12" t="s">
        <v>63</v>
      </c>
      <c r="AO27" s="12" t="s">
        <v>64</v>
      </c>
      <c r="AP27" s="12" t="s">
        <v>65</v>
      </c>
      <c r="AQ27" s="13">
        <v>2024</v>
      </c>
      <c r="AR27" s="12" t="s">
        <v>66</v>
      </c>
      <c r="AS27" s="12" t="s">
        <v>67</v>
      </c>
      <c r="AT27" s="12" t="s">
        <v>193</v>
      </c>
      <c r="AU27" s="12" t="s">
        <v>200</v>
      </c>
      <c r="AV27" s="13">
        <v>2025</v>
      </c>
      <c r="AW27" s="12" t="s">
        <v>323</v>
      </c>
      <c r="AX27" s="12" t="s">
        <v>326</v>
      </c>
    </row>
    <row r="28" spans="1:50" s="43" customFormat="1" ht="8.5" customHeight="1" x14ac:dyDescent="0.45">
      <c r="A28" s="72"/>
      <c r="B28" s="14"/>
      <c r="C28" s="14"/>
      <c r="D28" s="14"/>
      <c r="E28" s="14"/>
      <c r="F28" s="14"/>
      <c r="G28" s="14"/>
      <c r="H28" s="15"/>
      <c r="I28" s="14"/>
      <c r="J28" s="14"/>
      <c r="K28" s="14"/>
      <c r="L28" s="14"/>
      <c r="M28" s="15"/>
      <c r="N28" s="14"/>
      <c r="O28" s="14"/>
      <c r="P28" s="14"/>
      <c r="Q28" s="14"/>
      <c r="R28" s="15"/>
      <c r="S28" s="14"/>
      <c r="T28" s="14"/>
      <c r="U28" s="14"/>
      <c r="V28" s="14"/>
      <c r="W28" s="15"/>
      <c r="X28" s="14"/>
      <c r="Y28" s="14"/>
      <c r="Z28" s="14"/>
      <c r="AA28" s="14"/>
      <c r="AB28" s="15"/>
      <c r="AC28" s="14"/>
      <c r="AD28" s="14"/>
      <c r="AE28" s="14"/>
      <c r="AF28" s="14"/>
      <c r="AG28" s="15"/>
      <c r="AH28" s="14"/>
      <c r="AI28" s="14"/>
      <c r="AJ28" s="14"/>
      <c r="AK28" s="14"/>
      <c r="AL28" s="15"/>
      <c r="AM28" s="14"/>
      <c r="AN28" s="14"/>
      <c r="AO28" s="14"/>
      <c r="AP28" s="14"/>
      <c r="AQ28" s="15"/>
      <c r="AR28" s="14"/>
      <c r="AS28" s="14"/>
      <c r="AT28" s="14"/>
      <c r="AU28" s="14"/>
      <c r="AV28" s="15"/>
      <c r="AW28" s="14"/>
      <c r="AX28" s="14"/>
    </row>
    <row r="29" spans="1:50" s="43" customFormat="1" x14ac:dyDescent="0.45">
      <c r="A29" s="72"/>
      <c r="B29" s="16" t="s">
        <v>283</v>
      </c>
      <c r="C29" s="16" t="s">
        <v>107</v>
      </c>
      <c r="D29" s="18">
        <v>3901.6</v>
      </c>
      <c r="E29" s="18">
        <v>-13020.800000000001</v>
      </c>
      <c r="F29" s="18">
        <v>7519.7999999999993</v>
      </c>
      <c r="G29" s="18">
        <v>-11582</v>
      </c>
      <c r="H29" s="17">
        <f t="shared" ref="H29:Q29" si="0">H25</f>
        <v>-13179</v>
      </c>
      <c r="I29" s="18">
        <f t="shared" si="0"/>
        <v>-12921.599999999999</v>
      </c>
      <c r="J29" s="18">
        <f t="shared" si="0"/>
        <v>4064.3999999999996</v>
      </c>
      <c r="K29" s="18">
        <f t="shared" si="0"/>
        <v>9283.5999999999985</v>
      </c>
      <c r="L29" s="18">
        <f t="shared" si="0"/>
        <v>6436.4</v>
      </c>
      <c r="M29" s="17">
        <f t="shared" si="0"/>
        <v>6863.9999999999982</v>
      </c>
      <c r="N29" s="18">
        <f t="shared" si="0"/>
        <v>12633</v>
      </c>
      <c r="O29" s="18">
        <f t="shared" si="0"/>
        <v>20709</v>
      </c>
      <c r="P29" s="18">
        <f t="shared" si="0"/>
        <v>-4950</v>
      </c>
      <c r="Q29" s="18">
        <f t="shared" si="0"/>
        <v>39532</v>
      </c>
      <c r="R29" s="17">
        <v>67924</v>
      </c>
      <c r="S29" s="18">
        <v>-2034</v>
      </c>
      <c r="T29" s="18">
        <v>8403</v>
      </c>
      <c r="U29" s="18">
        <v>5928</v>
      </c>
      <c r="V29" s="18">
        <v>14593</v>
      </c>
      <c r="W29" s="17">
        <v>26890</v>
      </c>
      <c r="X29" s="18">
        <v>-3639</v>
      </c>
      <c r="Y29" s="18">
        <v>24920.406727461559</v>
      </c>
      <c r="Z29" s="18">
        <v>-6374.5735315103775</v>
      </c>
      <c r="AA29" s="18">
        <v>16053.235370771734</v>
      </c>
      <c r="AB29" s="17">
        <v>30960.068566722915</v>
      </c>
      <c r="AC29" s="18">
        <v>7289.8261984614765</v>
      </c>
      <c r="AD29" s="18">
        <v>4886.3300000000081</v>
      </c>
      <c r="AE29" s="18">
        <v>1607.2745884617245</v>
      </c>
      <c r="AF29" s="18">
        <v>2022.9395387386903</v>
      </c>
      <c r="AG29" s="17">
        <v>15806.370325661901</v>
      </c>
      <c r="AH29" s="18">
        <v>2201.7200000000057</v>
      </c>
      <c r="AI29" s="18">
        <v>5864.8000000000029</v>
      </c>
      <c r="AJ29" s="18">
        <v>-528</v>
      </c>
      <c r="AK29" s="18">
        <v>10861.299999999985</v>
      </c>
      <c r="AL29" s="17">
        <v>18399.819999999992</v>
      </c>
      <c r="AM29" s="18">
        <v>-5788</v>
      </c>
      <c r="AN29" s="18">
        <v>-4916</v>
      </c>
      <c r="AO29" s="18">
        <v>-11340</v>
      </c>
      <c r="AP29" s="18">
        <v>28714.200000000008</v>
      </c>
      <c r="AQ29" s="17">
        <v>6669.6000000000022</v>
      </c>
      <c r="AR29" s="18">
        <v>8141</v>
      </c>
      <c r="AS29" s="18">
        <v>7579</v>
      </c>
      <c r="AT29" s="18">
        <v>5528</v>
      </c>
      <c r="AU29" s="18">
        <v>13648</v>
      </c>
      <c r="AV29" s="17">
        <v>40926</v>
      </c>
      <c r="AW29" s="18">
        <v>6723</v>
      </c>
      <c r="AX29" s="18">
        <v>3849</v>
      </c>
    </row>
    <row r="30" spans="1:50" s="43" customFormat="1" ht="8.5" customHeight="1" x14ac:dyDescent="0.45">
      <c r="A30" s="72"/>
      <c r="B30" s="14"/>
      <c r="C30" s="14"/>
      <c r="D30" s="14"/>
      <c r="E30" s="14"/>
      <c r="F30" s="14"/>
      <c r="G30" s="14"/>
      <c r="H30" s="15"/>
      <c r="I30" s="14"/>
      <c r="J30" s="14"/>
      <c r="K30" s="14"/>
      <c r="L30" s="14"/>
      <c r="M30" s="15"/>
      <c r="N30" s="14"/>
      <c r="O30" s="14"/>
      <c r="P30" s="14"/>
      <c r="Q30" s="14"/>
      <c r="R30" s="15"/>
      <c r="S30" s="14"/>
      <c r="T30" s="14"/>
      <c r="U30" s="14"/>
      <c r="V30" s="14"/>
      <c r="W30" s="15"/>
      <c r="X30" s="14"/>
      <c r="Y30" s="14"/>
      <c r="Z30" s="14"/>
      <c r="AA30" s="14"/>
      <c r="AB30" s="15"/>
      <c r="AC30" s="14"/>
      <c r="AD30" s="14"/>
      <c r="AE30" s="14"/>
      <c r="AF30" s="14"/>
      <c r="AG30" s="15"/>
      <c r="AH30" s="14"/>
      <c r="AI30" s="14"/>
      <c r="AJ30" s="14"/>
      <c r="AK30" s="14"/>
      <c r="AL30" s="15"/>
      <c r="AM30" s="14"/>
      <c r="AN30" s="14"/>
      <c r="AO30" s="14"/>
      <c r="AP30" s="14"/>
      <c r="AQ30" s="15"/>
      <c r="AR30" s="14"/>
      <c r="AS30" s="14"/>
      <c r="AT30" s="14"/>
      <c r="AU30" s="14"/>
      <c r="AV30" s="15"/>
      <c r="AW30" s="14"/>
      <c r="AX30" s="14"/>
    </row>
    <row r="31" spans="1:50" x14ac:dyDescent="0.45">
      <c r="B31" s="14" t="s">
        <v>284</v>
      </c>
      <c r="C31" s="14" t="s">
        <v>128</v>
      </c>
      <c r="D31" s="26">
        <v>487</v>
      </c>
      <c r="E31" s="26">
        <v>247</v>
      </c>
      <c r="F31" s="26">
        <v>497</v>
      </c>
      <c r="G31" s="26">
        <v>350</v>
      </c>
      <c r="H31" s="25">
        <v>1581</v>
      </c>
      <c r="I31" s="26">
        <v>-334</v>
      </c>
      <c r="J31" s="26">
        <v>-132</v>
      </c>
      <c r="K31" s="26">
        <v>-412</v>
      </c>
      <c r="L31" s="26">
        <v>-5205</v>
      </c>
      <c r="M31" s="25">
        <v>-6083</v>
      </c>
      <c r="N31" s="26">
        <v>4461</v>
      </c>
      <c r="O31" s="26">
        <v>-511</v>
      </c>
      <c r="P31" s="26">
        <v>902</v>
      </c>
      <c r="Q31" s="26">
        <v>-36194</v>
      </c>
      <c r="R31" s="25">
        <v>-31342</v>
      </c>
      <c r="S31" s="26">
        <v>-6526</v>
      </c>
      <c r="T31" s="26">
        <v>9912</v>
      </c>
      <c r="U31" s="26">
        <v>4981</v>
      </c>
      <c r="V31" s="26">
        <v>-7341</v>
      </c>
      <c r="W31" s="25">
        <v>1026</v>
      </c>
      <c r="X31" s="26">
        <v>4587</v>
      </c>
      <c r="Y31" s="26">
        <v>7362.8697600000023</v>
      </c>
      <c r="Z31" s="26">
        <v>5160.8966899999996</v>
      </c>
      <c r="AA31" s="26">
        <v>-20209.446714876762</v>
      </c>
      <c r="AB31" s="25">
        <v>-3098.680264876758</v>
      </c>
      <c r="AC31" s="26">
        <v>2475.804080000004</v>
      </c>
      <c r="AD31" s="26">
        <v>2116.71</v>
      </c>
      <c r="AE31" s="26">
        <v>322.07815000000551</v>
      </c>
      <c r="AF31" s="26">
        <v>5910.938928958808</v>
      </c>
      <c r="AG31" s="25">
        <v>10825.531158958816</v>
      </c>
      <c r="AH31" s="26">
        <v>3262.15</v>
      </c>
      <c r="AI31" s="26">
        <v>3337.34</v>
      </c>
      <c r="AJ31" s="26">
        <v>408</v>
      </c>
      <c r="AK31" s="26">
        <v>6390.5099999999993</v>
      </c>
      <c r="AL31" s="25">
        <v>13398</v>
      </c>
      <c r="AM31" s="26">
        <v>3118</v>
      </c>
      <c r="AN31" s="26">
        <v>3134</v>
      </c>
      <c r="AO31" s="26">
        <v>-5120</v>
      </c>
      <c r="AP31" s="26">
        <v>-8806.2000000000007</v>
      </c>
      <c r="AQ31" s="25">
        <v>-7674.2000000000007</v>
      </c>
      <c r="AR31" s="26">
        <v>950</v>
      </c>
      <c r="AS31" s="26">
        <v>-62</v>
      </c>
      <c r="AT31" s="26">
        <v>1892</v>
      </c>
      <c r="AU31" s="26">
        <v>14927</v>
      </c>
      <c r="AV31" s="25">
        <v>17631</v>
      </c>
      <c r="AW31" s="26">
        <v>6235</v>
      </c>
      <c r="AX31" s="26">
        <v>2628</v>
      </c>
    </row>
    <row r="32" spans="1:50" x14ac:dyDescent="0.45">
      <c r="B32" s="14" t="s">
        <v>285</v>
      </c>
      <c r="C32" s="14" t="s">
        <v>129</v>
      </c>
      <c r="D32" s="26">
        <v>2143</v>
      </c>
      <c r="E32" s="26">
        <v>14511.6</v>
      </c>
      <c r="F32" s="26">
        <v>-4190</v>
      </c>
      <c r="G32" s="26">
        <v>29088</v>
      </c>
      <c r="H32" s="25">
        <v>41552</v>
      </c>
      <c r="I32" s="26">
        <v>18446.599999999999</v>
      </c>
      <c r="J32" s="26">
        <v>14520.6</v>
      </c>
      <c r="K32" s="26">
        <v>12327</v>
      </c>
      <c r="L32" s="26">
        <v>19540</v>
      </c>
      <c r="M32" s="25">
        <v>64834.2</v>
      </c>
      <c r="N32" s="26">
        <v>11632</v>
      </c>
      <c r="O32" s="26">
        <v>10787</v>
      </c>
      <c r="P32" s="26">
        <v>15269</v>
      </c>
      <c r="Q32" s="26">
        <v>13837</v>
      </c>
      <c r="R32" s="25">
        <v>51525</v>
      </c>
      <c r="S32" s="26">
        <v>38633</v>
      </c>
      <c r="T32" s="26">
        <v>8084</v>
      </c>
      <c r="U32" s="26">
        <v>10758</v>
      </c>
      <c r="V32" s="26">
        <v>3646</v>
      </c>
      <c r="W32" s="25">
        <v>61121</v>
      </c>
      <c r="X32" s="26">
        <v>18490</v>
      </c>
      <c r="Y32" s="26">
        <v>-2673.6616999999951</v>
      </c>
      <c r="Z32" s="26">
        <v>16480.688896166168</v>
      </c>
      <c r="AA32" s="26">
        <v>11720.288383833857</v>
      </c>
      <c r="AB32" s="25">
        <v>44017.315580000031</v>
      </c>
      <c r="AC32" s="26">
        <v>1754.1286899999977</v>
      </c>
      <c r="AD32" s="26">
        <v>9495</v>
      </c>
      <c r="AE32" s="26">
        <v>13894.041500000005</v>
      </c>
      <c r="AF32" s="26">
        <v>7841.8376024292111</v>
      </c>
      <c r="AG32" s="25">
        <v>32985.257792429213</v>
      </c>
      <c r="AH32" s="26">
        <v>7118.630000000001</v>
      </c>
      <c r="AI32" s="26">
        <v>5386.0600000000013</v>
      </c>
      <c r="AJ32" s="26">
        <v>12192</v>
      </c>
      <c r="AK32" s="26">
        <v>12579.67</v>
      </c>
      <c r="AL32" s="25">
        <v>37276.360000000008</v>
      </c>
      <c r="AM32" s="26">
        <v>13746</v>
      </c>
      <c r="AN32" s="26">
        <v>9416</v>
      </c>
      <c r="AO32" s="26">
        <v>16991</v>
      </c>
      <c r="AP32" s="26">
        <v>16635.199999999997</v>
      </c>
      <c r="AQ32" s="25">
        <v>56788.2</v>
      </c>
      <c r="AR32" s="26">
        <v>13227</v>
      </c>
      <c r="AS32" s="26">
        <v>7018</v>
      </c>
      <c r="AT32" s="26">
        <v>11758</v>
      </c>
      <c r="AU32" s="26">
        <v>12190</v>
      </c>
      <c r="AV32" s="25">
        <v>38869</v>
      </c>
      <c r="AW32" s="26">
        <v>9461</v>
      </c>
      <c r="AX32" s="26">
        <v>10407</v>
      </c>
    </row>
    <row r="33" spans="1:50" x14ac:dyDescent="0.45">
      <c r="B33" s="27" t="s">
        <v>286</v>
      </c>
      <c r="C33" s="27" t="s">
        <v>130</v>
      </c>
      <c r="D33" s="29">
        <v>13397</v>
      </c>
      <c r="E33" s="29">
        <v>16670</v>
      </c>
      <c r="F33" s="29">
        <v>16407</v>
      </c>
      <c r="G33" s="29">
        <v>8140.51</v>
      </c>
      <c r="H33" s="28">
        <v>54614.51</v>
      </c>
      <c r="I33" s="29">
        <v>15537</v>
      </c>
      <c r="J33" s="29">
        <v>16769</v>
      </c>
      <c r="K33" s="29">
        <v>20080</v>
      </c>
      <c r="L33" s="29">
        <v>20769</v>
      </c>
      <c r="M33" s="28">
        <v>73155</v>
      </c>
      <c r="N33" s="29">
        <v>17249</v>
      </c>
      <c r="O33" s="29">
        <v>16036</v>
      </c>
      <c r="P33" s="29">
        <v>18998</v>
      </c>
      <c r="Q33" s="29">
        <v>20381</v>
      </c>
      <c r="R33" s="28">
        <v>72664</v>
      </c>
      <c r="S33" s="29">
        <v>17845</v>
      </c>
      <c r="T33" s="29">
        <v>16896</v>
      </c>
      <c r="U33" s="29">
        <v>18391</v>
      </c>
      <c r="V33" s="29">
        <v>17807</v>
      </c>
      <c r="W33" s="28">
        <v>61674</v>
      </c>
      <c r="X33" s="29">
        <v>16680</v>
      </c>
      <c r="Y33" s="29">
        <v>17651</v>
      </c>
      <c r="Z33" s="29">
        <v>19313</v>
      </c>
      <c r="AA33" s="29">
        <v>25504.991979783146</v>
      </c>
      <c r="AB33" s="28">
        <v>-24691.7526181539</v>
      </c>
      <c r="AC33" s="29">
        <v>28221.631799999999</v>
      </c>
      <c r="AD33" s="29">
        <v>25533.521570000008</v>
      </c>
      <c r="AE33" s="29">
        <v>27413.395590000004</v>
      </c>
      <c r="AF33" s="29">
        <v>33413.660728756768</v>
      </c>
      <c r="AG33" s="28">
        <v>-15716.064165379292</v>
      </c>
      <c r="AH33" s="29">
        <v>33247.16603</v>
      </c>
      <c r="AI33" s="29">
        <v>34280.388169999998</v>
      </c>
      <c r="AJ33" s="29">
        <v>32270.805530000005</v>
      </c>
      <c r="AK33" s="29">
        <v>26963.220409999994</v>
      </c>
      <c r="AL33" s="28">
        <v>-13934.900000000016</v>
      </c>
      <c r="AM33" s="29">
        <v>32243.054419999997</v>
      </c>
      <c r="AN33" s="29">
        <v>33082.942010000006</v>
      </c>
      <c r="AO33" s="29">
        <v>31850.877329999992</v>
      </c>
      <c r="AP33" s="29">
        <v>-480.62372999999207</v>
      </c>
      <c r="AQ33" s="28">
        <v>96696.250029999996</v>
      </c>
      <c r="AR33" s="29">
        <v>30456</v>
      </c>
      <c r="AS33" s="29">
        <v>30745</v>
      </c>
      <c r="AT33" s="29">
        <v>29023</v>
      </c>
      <c r="AU33" s="29">
        <v>32080.555099999998</v>
      </c>
      <c r="AV33" s="28">
        <v>121676.5551</v>
      </c>
      <c r="AW33" s="29">
        <v>30629</v>
      </c>
      <c r="AX33" s="29">
        <v>30689.749319999988</v>
      </c>
    </row>
    <row r="34" spans="1:50" x14ac:dyDescent="0.45">
      <c r="B34" s="22" t="s">
        <v>74</v>
      </c>
      <c r="C34" s="22" t="s">
        <v>74</v>
      </c>
      <c r="D34" s="24">
        <v>19928.599999999999</v>
      </c>
      <c r="E34" s="24">
        <v>18407.8</v>
      </c>
      <c r="F34" s="24">
        <v>20234.400000000001</v>
      </c>
      <c r="G34" s="24">
        <v>25996.510000000002</v>
      </c>
      <c r="H34" s="23">
        <v>84568.510000000009</v>
      </c>
      <c r="I34" s="24">
        <v>20728</v>
      </c>
      <c r="J34" s="24">
        <v>35222</v>
      </c>
      <c r="K34" s="24">
        <v>41278.6</v>
      </c>
      <c r="L34" s="24">
        <v>41540.400000000001</v>
      </c>
      <c r="M34" s="23">
        <v>138769</v>
      </c>
      <c r="N34" s="24">
        <v>45975</v>
      </c>
      <c r="O34" s="24">
        <v>47021</v>
      </c>
      <c r="P34" s="24">
        <v>30219</v>
      </c>
      <c r="Q34" s="24">
        <v>37556</v>
      </c>
      <c r="R34" s="23">
        <v>160771</v>
      </c>
      <c r="S34" s="24">
        <v>47918</v>
      </c>
      <c r="T34" s="24">
        <v>43295</v>
      </c>
      <c r="U34" s="24">
        <v>40058</v>
      </c>
      <c r="V34" s="24">
        <v>28705</v>
      </c>
      <c r="W34" s="23">
        <v>159976</v>
      </c>
      <c r="X34" s="24">
        <v>36118</v>
      </c>
      <c r="Y34" s="24">
        <v>47260.614787461564</v>
      </c>
      <c r="Z34" s="24">
        <v>34580.012054655788</v>
      </c>
      <c r="AA34" s="24">
        <v>33069.069019511975</v>
      </c>
      <c r="AB34" s="23">
        <v>151027.69586162933</v>
      </c>
      <c r="AC34" s="24">
        <v>39741.390768461475</v>
      </c>
      <c r="AD34" s="24">
        <v>42031.56157000002</v>
      </c>
      <c r="AE34" s="24">
        <v>43236.78982846174</v>
      </c>
      <c r="AF34" s="24">
        <v>49188.376798883473</v>
      </c>
      <c r="AG34" s="23">
        <v>174198.11896580673</v>
      </c>
      <c r="AH34" s="24">
        <v>45829.666030000008</v>
      </c>
      <c r="AI34" s="24">
        <v>48868.528170000005</v>
      </c>
      <c r="AJ34" s="24">
        <v>44342.805530000005</v>
      </c>
      <c r="AK34" s="24">
        <v>56794.700409999976</v>
      </c>
      <c r="AL34" s="23">
        <v>195835.70013999997</v>
      </c>
      <c r="AM34" s="24">
        <v>43319.05442</v>
      </c>
      <c r="AN34" s="24">
        <v>40716.942010000006</v>
      </c>
      <c r="AO34" s="24">
        <v>32381.877329999992</v>
      </c>
      <c r="AP34" s="24">
        <v>36062.576270000012</v>
      </c>
      <c r="AQ34" s="23">
        <v>152480.45003000001</v>
      </c>
      <c r="AR34" s="24">
        <v>52773</v>
      </c>
      <c r="AS34" s="24">
        <v>45280</v>
      </c>
      <c r="AT34" s="24">
        <v>48201</v>
      </c>
      <c r="AU34" s="24">
        <v>72845.555099999998</v>
      </c>
      <c r="AV34" s="23">
        <v>219100.5551</v>
      </c>
      <c r="AW34" s="24">
        <v>53048</v>
      </c>
      <c r="AX34" s="24">
        <v>47573.749319999988</v>
      </c>
    </row>
    <row r="35" spans="1:50" s="43" customFormat="1" ht="8.5" customHeight="1" x14ac:dyDescent="0.45">
      <c r="A35" s="72"/>
      <c r="B35" s="14"/>
      <c r="C35" s="14"/>
      <c r="D35" s="14"/>
      <c r="E35" s="14"/>
      <c r="F35" s="14"/>
      <c r="G35" s="14"/>
      <c r="H35" s="15"/>
      <c r="I35" s="14"/>
      <c r="J35" s="14"/>
      <c r="K35" s="14"/>
      <c r="L35" s="14"/>
      <c r="M35" s="15"/>
      <c r="N35" s="14"/>
      <c r="O35" s="14"/>
      <c r="P35" s="14"/>
      <c r="Q35" s="14"/>
      <c r="R35" s="15"/>
      <c r="S35" s="14"/>
      <c r="T35" s="14"/>
      <c r="U35" s="14"/>
      <c r="V35" s="14"/>
      <c r="W35" s="15"/>
      <c r="X35" s="14"/>
      <c r="Y35" s="14"/>
      <c r="Z35" s="14"/>
      <c r="AA35" s="14"/>
      <c r="AB35" s="15"/>
      <c r="AC35" s="14"/>
      <c r="AD35" s="14"/>
      <c r="AE35" s="14"/>
      <c r="AF35" s="14"/>
      <c r="AG35" s="15"/>
      <c r="AH35" s="14"/>
      <c r="AI35" s="14"/>
      <c r="AJ35" s="14"/>
      <c r="AK35" s="14"/>
      <c r="AL35" s="15"/>
      <c r="AM35" s="14"/>
      <c r="AN35" s="14"/>
      <c r="AO35" s="14"/>
      <c r="AP35" s="14"/>
      <c r="AQ35" s="15"/>
      <c r="AR35" s="14"/>
      <c r="AS35" s="14"/>
      <c r="AT35" s="14"/>
      <c r="AU35" s="14"/>
      <c r="AV35" s="15"/>
      <c r="AW35" s="14"/>
      <c r="AX35" s="14"/>
    </row>
    <row r="36" spans="1:50" s="43" customFormat="1" x14ac:dyDescent="0.45">
      <c r="A36" s="72"/>
      <c r="B36" s="14" t="s">
        <v>287</v>
      </c>
      <c r="C36" s="14" t="s">
        <v>131</v>
      </c>
      <c r="D36" s="26">
        <v>0</v>
      </c>
      <c r="E36" s="26">
        <v>0</v>
      </c>
      <c r="F36" s="26">
        <v>0</v>
      </c>
      <c r="G36" s="26">
        <v>-863</v>
      </c>
      <c r="H36" s="25">
        <v>-863</v>
      </c>
      <c r="I36" s="26">
        <v>0</v>
      </c>
      <c r="J36" s="26">
        <v>0</v>
      </c>
      <c r="K36" s="26">
        <v>0</v>
      </c>
      <c r="L36" s="26">
        <v>715</v>
      </c>
      <c r="M36" s="25">
        <v>715</v>
      </c>
      <c r="N36" s="26">
        <v>0</v>
      </c>
      <c r="O36" s="26">
        <v>0</v>
      </c>
      <c r="P36" s="26">
        <v>13459</v>
      </c>
      <c r="Q36" s="26">
        <v>21737</v>
      </c>
      <c r="R36" s="25">
        <v>35196</v>
      </c>
      <c r="S36" s="26">
        <v>0</v>
      </c>
      <c r="T36" s="26">
        <v>-16698</v>
      </c>
      <c r="U36" s="26">
        <v>0</v>
      </c>
      <c r="V36" s="26">
        <v>3490</v>
      </c>
      <c r="W36" s="25">
        <v>-13208</v>
      </c>
      <c r="X36" s="26">
        <v>0</v>
      </c>
      <c r="Y36" s="26">
        <v>0</v>
      </c>
      <c r="Z36" s="26">
        <v>0</v>
      </c>
      <c r="AA36" s="26">
        <v>3806.8681995070492</v>
      </c>
      <c r="AB36" s="25">
        <v>3806.8681995070492</v>
      </c>
      <c r="AC36" s="26">
        <v>0</v>
      </c>
      <c r="AD36" s="26">
        <v>0</v>
      </c>
      <c r="AE36" s="26">
        <v>0</v>
      </c>
      <c r="AF36" s="26">
        <v>-726.10293811414954</v>
      </c>
      <c r="AG36" s="25">
        <v>-726.10293811414954</v>
      </c>
      <c r="AH36" s="26">
        <v>0</v>
      </c>
      <c r="AI36" s="26">
        <v>0</v>
      </c>
      <c r="AJ36" s="26">
        <v>0</v>
      </c>
      <c r="AK36" s="26">
        <v>-7014.8084399999998</v>
      </c>
      <c r="AL36" s="25">
        <v>-7014.8084399999998</v>
      </c>
      <c r="AM36" s="26">
        <v>0</v>
      </c>
      <c r="AN36" s="26">
        <v>0</v>
      </c>
      <c r="AO36" s="26">
        <v>0</v>
      </c>
      <c r="AP36" s="26">
        <v>13880.349970000001</v>
      </c>
      <c r="AQ36" s="25">
        <v>13880.349970000001</v>
      </c>
      <c r="AR36" s="26">
        <v>0</v>
      </c>
      <c r="AS36" s="26">
        <v>0</v>
      </c>
      <c r="AT36" s="26">
        <v>0</v>
      </c>
      <c r="AU36" s="26">
        <v>-22136</v>
      </c>
      <c r="AV36" s="25">
        <v>-22136</v>
      </c>
      <c r="AW36" s="26">
        <v>0</v>
      </c>
      <c r="AX36" s="26">
        <v>2943</v>
      </c>
    </row>
    <row r="37" spans="1:50" x14ac:dyDescent="0.45">
      <c r="B37" s="27" t="s">
        <v>272</v>
      </c>
      <c r="C37" s="27" t="s">
        <v>132</v>
      </c>
      <c r="D37" s="29">
        <v>0</v>
      </c>
      <c r="E37" s="29">
        <v>0</v>
      </c>
      <c r="F37" s="29">
        <v>0</v>
      </c>
      <c r="G37" s="29">
        <v>0</v>
      </c>
      <c r="H37" s="28">
        <v>0</v>
      </c>
      <c r="I37" s="29">
        <v>0</v>
      </c>
      <c r="J37" s="29">
        <v>0</v>
      </c>
      <c r="K37" s="29">
        <v>0</v>
      </c>
      <c r="L37" s="29">
        <v>3563</v>
      </c>
      <c r="M37" s="28">
        <v>3563</v>
      </c>
      <c r="N37" s="29">
        <v>852</v>
      </c>
      <c r="O37" s="29">
        <v>1688.22975</v>
      </c>
      <c r="P37" s="29">
        <v>2624</v>
      </c>
      <c r="Q37" s="29">
        <v>-10540</v>
      </c>
      <c r="R37" s="28">
        <v>-5375.7702499999996</v>
      </c>
      <c r="S37" s="29">
        <v>646</v>
      </c>
      <c r="T37" s="29">
        <v>18555.44685</v>
      </c>
      <c r="U37" s="29">
        <v>207</v>
      </c>
      <c r="V37" s="29">
        <v>5902</v>
      </c>
      <c r="W37" s="28">
        <v>25310.44685</v>
      </c>
      <c r="X37" s="29">
        <v>-162.30384000000021</v>
      </c>
      <c r="Y37" s="29">
        <v>120</v>
      </c>
      <c r="Z37" s="29">
        <v>-224.25385999999841</v>
      </c>
      <c r="AA37" s="29">
        <v>800.50342000000001</v>
      </c>
      <c r="AB37" s="28">
        <v>533.94572000000142</v>
      </c>
      <c r="AC37" s="29">
        <v>298.57858999999962</v>
      </c>
      <c r="AD37" s="29">
        <v>110.40702000000327</v>
      </c>
      <c r="AE37" s="29">
        <v>-672.09695000000625</v>
      </c>
      <c r="AF37" s="29">
        <v>89</v>
      </c>
      <c r="AG37" s="28">
        <v>-174.11134000000334</v>
      </c>
      <c r="AH37" s="29">
        <v>23.372031862844917</v>
      </c>
      <c r="AI37" s="29">
        <v>-307.40996186284548</v>
      </c>
      <c r="AJ37" s="29">
        <v>1229.3613100000014</v>
      </c>
      <c r="AK37" s="29">
        <v>-1535.5364400000046</v>
      </c>
      <c r="AL37" s="28">
        <v>-590.21306000000391</v>
      </c>
      <c r="AM37" s="29">
        <v>-413.23041999999992</v>
      </c>
      <c r="AN37" s="29">
        <v>1018.0874000000003</v>
      </c>
      <c r="AO37" s="29">
        <v>7891.6715900000008</v>
      </c>
      <c r="AP37" s="29">
        <v>-1674.0758900000037</v>
      </c>
      <c r="AQ37" s="28">
        <v>6822.4526799999985</v>
      </c>
      <c r="AR37" s="29">
        <v>137.07574</v>
      </c>
      <c r="AS37" s="29">
        <v>524.19795000000113</v>
      </c>
      <c r="AT37" s="29">
        <v>3774.0107499999995</v>
      </c>
      <c r="AU37" s="29">
        <v>3418.6175905205027</v>
      </c>
      <c r="AV37" s="28">
        <v>7853.9020305205031</v>
      </c>
      <c r="AW37" s="29">
        <v>-193</v>
      </c>
      <c r="AX37" s="29">
        <v>5174.0872699999936</v>
      </c>
    </row>
    <row r="38" spans="1:50" x14ac:dyDescent="0.45">
      <c r="B38" s="22" t="s">
        <v>288</v>
      </c>
      <c r="C38" s="22" t="s">
        <v>75</v>
      </c>
      <c r="D38" s="24">
        <v>19928.599999999999</v>
      </c>
      <c r="E38" s="24">
        <v>18407.8</v>
      </c>
      <c r="F38" s="24">
        <v>20234.400000000001</v>
      </c>
      <c r="G38" s="24">
        <v>25133.510000000002</v>
      </c>
      <c r="H38" s="23">
        <v>83704.31</v>
      </c>
      <c r="I38" s="24">
        <v>20728</v>
      </c>
      <c r="J38" s="24">
        <v>35222</v>
      </c>
      <c r="K38" s="24">
        <v>41278.6</v>
      </c>
      <c r="L38" s="24">
        <v>45818.400000000001</v>
      </c>
      <c r="M38" s="23">
        <v>143047</v>
      </c>
      <c r="N38" s="24">
        <v>46827</v>
      </c>
      <c r="O38" s="24">
        <v>48709.229749999999</v>
      </c>
      <c r="P38" s="24">
        <v>46302</v>
      </c>
      <c r="Q38" s="24">
        <v>48753</v>
      </c>
      <c r="R38" s="23">
        <v>190591.22975</v>
      </c>
      <c r="S38" s="24">
        <v>48564</v>
      </c>
      <c r="T38" s="24">
        <v>45152.44685</v>
      </c>
      <c r="U38" s="24">
        <v>40265</v>
      </c>
      <c r="V38" s="24">
        <v>38097.599999999999</v>
      </c>
      <c r="W38" s="23">
        <v>172079.04685000001</v>
      </c>
      <c r="X38" s="24">
        <v>35955.096160000001</v>
      </c>
      <c r="Y38" s="24">
        <v>47380.614787461564</v>
      </c>
      <c r="Z38" s="24">
        <v>34355.758194655791</v>
      </c>
      <c r="AA38" s="24">
        <v>37676.440639019027</v>
      </c>
      <c r="AB38" s="23">
        <v>155367.90978113638</v>
      </c>
      <c r="AC38" s="24">
        <v>40039.969358461472</v>
      </c>
      <c r="AD38" s="24">
        <v>42141.968590000026</v>
      </c>
      <c r="AE38" s="24">
        <v>42564.692878461734</v>
      </c>
      <c r="AF38" s="24">
        <v>48552.273860769325</v>
      </c>
      <c r="AG38" s="23">
        <v>173298.90468769256</v>
      </c>
      <c r="AH38" s="24">
        <v>45853.038061862855</v>
      </c>
      <c r="AI38" s="24">
        <v>48561.118208137159</v>
      </c>
      <c r="AJ38" s="24">
        <v>45572.166840000005</v>
      </c>
      <c r="AK38" s="24">
        <v>48244.355529999972</v>
      </c>
      <c r="AL38" s="23">
        <v>188230.67863999997</v>
      </c>
      <c r="AM38" s="24">
        <v>42905.824000000001</v>
      </c>
      <c r="AN38" s="24">
        <v>41735.029410000003</v>
      </c>
      <c r="AO38" s="24">
        <v>40273.548919999994</v>
      </c>
      <c r="AP38" s="24">
        <v>48267.850350000008</v>
      </c>
      <c r="AQ38" s="23">
        <v>173183.25268000001</v>
      </c>
      <c r="AR38" s="24">
        <v>52910.07574</v>
      </c>
      <c r="AS38" s="24">
        <v>45804.197950000002</v>
      </c>
      <c r="AT38" s="24">
        <v>51975.010750000001</v>
      </c>
      <c r="AU38" s="24">
        <v>54130.17269052047</v>
      </c>
      <c r="AV38" s="23">
        <v>204820.45713052049</v>
      </c>
      <c r="AW38" s="24">
        <v>52854</v>
      </c>
      <c r="AX38" s="24">
        <v>55690.836589999984</v>
      </c>
    </row>
    <row r="39" spans="1:50" s="43" customFormat="1" x14ac:dyDescent="0.45">
      <c r="A39" s="72"/>
    </row>
    <row r="40" spans="1:50" s="43" customFormat="1" x14ac:dyDescent="0.45">
      <c r="A40" s="72"/>
      <c r="AK40" s="64"/>
      <c r="AL40" s="64"/>
      <c r="AM40" s="64"/>
      <c r="AN40" s="64"/>
      <c r="AO40" s="64"/>
      <c r="AP40" s="64"/>
      <c r="AQ40" s="64"/>
      <c r="AR40" s="64"/>
      <c r="AV40" s="64"/>
      <c r="AW40" s="64"/>
      <c r="AX40" s="64"/>
    </row>
    <row r="41" spans="1:50" s="43" customFormat="1" x14ac:dyDescent="0.45">
      <c r="A41" s="72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65"/>
      <c r="AV41" s="65"/>
      <c r="AW41" s="65"/>
      <c r="AX41" s="65"/>
    </row>
    <row r="42" spans="1:50" s="43" customFormat="1" x14ac:dyDescent="0.45">
      <c r="A42" s="72"/>
    </row>
    <row r="43" spans="1:50" s="43" customFormat="1" x14ac:dyDescent="0.45">
      <c r="A43" s="72"/>
    </row>
    <row r="44" spans="1:50" s="43" customFormat="1" x14ac:dyDescent="0.45">
      <c r="A44" s="72"/>
    </row>
    <row r="45" spans="1:50" s="43" customFormat="1" x14ac:dyDescent="0.45">
      <c r="A45" s="72"/>
    </row>
    <row r="46" spans="1:50" s="43" customFormat="1" x14ac:dyDescent="0.45">
      <c r="A46" s="72"/>
    </row>
    <row r="47" spans="1:50" s="43" customFormat="1" x14ac:dyDescent="0.45">
      <c r="A47" s="72"/>
    </row>
    <row r="48" spans="1:50" s="43" customFormat="1" x14ac:dyDescent="0.45">
      <c r="A48" s="72"/>
    </row>
    <row r="49" spans="1:1" s="43" customFormat="1" x14ac:dyDescent="0.45">
      <c r="A49" s="72"/>
    </row>
  </sheetData>
  <mergeCells count="2">
    <mergeCell ref="C1:C4"/>
    <mergeCell ref="B1:B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11973-BA77-4DFE-A35B-5C92C53E7C24}">
  <sheetPr>
    <tabColor rgb="FF0B3058"/>
  </sheetPr>
  <dimension ref="A1:AX46"/>
  <sheetViews>
    <sheetView showGridLines="0" zoomScale="80" zoomScaleNormal="80" workbookViewId="0">
      <pane xSplit="3" ySplit="4" topLeftCell="AE5" activePane="bottomRight" state="frozen"/>
      <selection pane="topRight" activeCell="C1" sqref="C1"/>
      <selection pane="bottomLeft" activeCell="A7" sqref="A7"/>
      <selection pane="bottomRight" activeCell="AL8" sqref="AL8"/>
    </sheetView>
  </sheetViews>
  <sheetFormatPr defaultColWidth="9.1796875" defaultRowHeight="16.5" outlineLevelCol="1" x14ac:dyDescent="0.45"/>
  <cols>
    <col min="1" max="1" width="1.453125" style="43" customWidth="1"/>
    <col min="2" max="3" width="61.453125" style="14" customWidth="1"/>
    <col min="4" max="4" width="10.7265625" style="14" bestFit="1" customWidth="1"/>
    <col min="5" max="5" width="9.26953125" style="14" bestFit="1" customWidth="1"/>
    <col min="6" max="6" width="9.453125" style="14" bestFit="1" customWidth="1"/>
    <col min="7" max="10" width="9.1796875" style="14" hidden="1" customWidth="1" outlineLevel="1"/>
    <col min="11" max="11" width="10.1796875" style="14" bestFit="1" customWidth="1" collapsed="1"/>
    <col min="12" max="15" width="9.1796875" style="14" hidden="1" customWidth="1" outlineLevel="1"/>
    <col min="16" max="16" width="9.453125" style="14" bestFit="1" customWidth="1" collapsed="1"/>
    <col min="17" max="20" width="9.1796875" style="14" hidden="1" customWidth="1" outlineLevel="1"/>
    <col min="21" max="21" width="10.453125" style="14" bestFit="1" customWidth="1" collapsed="1"/>
    <col min="22" max="25" width="9.1796875" style="14" hidden="1" customWidth="1" outlineLevel="1"/>
    <col min="26" max="26" width="10.453125" style="14" bestFit="1" customWidth="1" collapsed="1"/>
    <col min="27" max="29" width="9.1796875" style="14" hidden="1" customWidth="1" outlineLevel="1"/>
    <col min="30" max="30" width="8.81640625" style="14" hidden="1" customWidth="1" outlineLevel="1"/>
    <col min="31" max="31" width="10.453125" style="14" bestFit="1" customWidth="1" collapsed="1"/>
    <col min="32" max="34" width="9.1796875" style="14" hidden="1" customWidth="1" outlineLevel="1"/>
    <col min="35" max="35" width="8.81640625" style="14" hidden="1" customWidth="1" outlineLevel="1"/>
    <col min="36" max="36" width="10.453125" style="14" customWidth="1" collapsed="1"/>
    <col min="37" max="38" width="9.1796875" style="14" customWidth="1" outlineLevel="1"/>
    <col min="39" max="48" width="9.1796875" style="43" customWidth="1"/>
    <col min="49" max="50" width="9.1796875" style="43"/>
    <col min="51" max="16384" width="9.1796875" style="14"/>
  </cols>
  <sheetData>
    <row r="1" spans="1:41" s="43" customFormat="1" ht="25" x14ac:dyDescent="0.45">
      <c r="A1" s="44"/>
      <c r="B1" s="79"/>
      <c r="C1" s="79" t="s">
        <v>109</v>
      </c>
    </row>
    <row r="2" spans="1:41" s="43" customFormat="1" ht="25" x14ac:dyDescent="0.45">
      <c r="A2" s="44"/>
      <c r="B2" s="79"/>
      <c r="C2" s="79"/>
    </row>
    <row r="3" spans="1:41" s="43" customFormat="1" ht="25" x14ac:dyDescent="0.45">
      <c r="A3" s="44"/>
      <c r="B3" s="79"/>
      <c r="C3" s="79"/>
    </row>
    <row r="4" spans="1:41" x14ac:dyDescent="0.45">
      <c r="B4" s="12" t="s">
        <v>273</v>
      </c>
      <c r="C4" s="12" t="s">
        <v>133</v>
      </c>
      <c r="D4" s="13">
        <v>2017</v>
      </c>
      <c r="E4" s="13">
        <v>2018</v>
      </c>
      <c r="F4" s="13">
        <v>2019</v>
      </c>
      <c r="G4" s="12" t="s">
        <v>90</v>
      </c>
      <c r="H4" s="12" t="s">
        <v>91</v>
      </c>
      <c r="I4" s="12" t="s">
        <v>92</v>
      </c>
      <c r="J4" s="12" t="s">
        <v>93</v>
      </c>
      <c r="K4" s="13">
        <v>2020</v>
      </c>
      <c r="L4" s="12" t="s">
        <v>50</v>
      </c>
      <c r="M4" s="12" t="s">
        <v>51</v>
      </c>
      <c r="N4" s="12" t="s">
        <v>52</v>
      </c>
      <c r="O4" s="12" t="s">
        <v>53</v>
      </c>
      <c r="P4" s="13">
        <v>2021</v>
      </c>
      <c r="Q4" s="12" t="s">
        <v>54</v>
      </c>
      <c r="R4" s="12" t="s">
        <v>55</v>
      </c>
      <c r="S4" s="12" t="s">
        <v>56</v>
      </c>
      <c r="T4" s="12" t="s">
        <v>57</v>
      </c>
      <c r="U4" s="13">
        <v>2022</v>
      </c>
      <c r="V4" s="12" t="s">
        <v>58</v>
      </c>
      <c r="W4" s="12" t="s">
        <v>59</v>
      </c>
      <c r="X4" s="12" t="s">
        <v>60</v>
      </c>
      <c r="Y4" s="12" t="s">
        <v>61</v>
      </c>
      <c r="Z4" s="13">
        <v>2023</v>
      </c>
      <c r="AA4" s="12" t="s">
        <v>62</v>
      </c>
      <c r="AB4" s="12" t="s">
        <v>63</v>
      </c>
      <c r="AC4" s="12" t="s">
        <v>64</v>
      </c>
      <c r="AD4" s="12" t="s">
        <v>65</v>
      </c>
      <c r="AE4" s="13">
        <v>2024</v>
      </c>
      <c r="AF4" s="12" t="s">
        <v>66</v>
      </c>
      <c r="AG4" s="12" t="s">
        <v>67</v>
      </c>
      <c r="AH4" s="12" t="s">
        <v>193</v>
      </c>
      <c r="AI4" s="12" t="s">
        <v>200</v>
      </c>
      <c r="AJ4" s="13">
        <v>2025</v>
      </c>
      <c r="AK4" s="12" t="s">
        <v>323</v>
      </c>
      <c r="AL4" s="12" t="s">
        <v>326</v>
      </c>
    </row>
    <row r="5" spans="1:41" ht="8.5" customHeight="1" x14ac:dyDescent="0.45">
      <c r="D5" s="15"/>
      <c r="E5" s="15"/>
      <c r="F5" s="15"/>
      <c r="K5" s="15"/>
      <c r="P5" s="15"/>
      <c r="U5" s="15"/>
      <c r="Z5" s="15"/>
      <c r="AE5" s="15"/>
      <c r="AJ5" s="15"/>
    </row>
    <row r="6" spans="1:41" x14ac:dyDescent="0.45">
      <c r="B6" s="16" t="s">
        <v>274</v>
      </c>
      <c r="C6" s="16" t="s">
        <v>265</v>
      </c>
      <c r="D6" s="17">
        <v>569757</v>
      </c>
      <c r="E6" s="17">
        <v>853593</v>
      </c>
      <c r="F6" s="17">
        <v>1109344</v>
      </c>
      <c r="G6" s="18">
        <v>322752</v>
      </c>
      <c r="H6" s="18">
        <v>346539</v>
      </c>
      <c r="I6" s="18">
        <v>332175</v>
      </c>
      <c r="J6" s="18">
        <v>314422</v>
      </c>
      <c r="K6" s="17">
        <v>1315888</v>
      </c>
      <c r="L6" s="18">
        <v>315001</v>
      </c>
      <c r="M6" s="18">
        <v>321805</v>
      </c>
      <c r="N6" s="18">
        <v>372532</v>
      </c>
      <c r="O6" s="18">
        <v>401116</v>
      </c>
      <c r="P6" s="17">
        <v>1410454</v>
      </c>
      <c r="Q6" s="18">
        <v>427726</v>
      </c>
      <c r="R6" s="18">
        <v>446520</v>
      </c>
      <c r="S6" s="18">
        <v>461219</v>
      </c>
      <c r="T6" s="18">
        <v>492901</v>
      </c>
      <c r="U6" s="17">
        <v>1828366</v>
      </c>
      <c r="V6" s="18">
        <v>479734.74</v>
      </c>
      <c r="W6" s="18">
        <v>459812.25</v>
      </c>
      <c r="X6" s="18">
        <v>479195</v>
      </c>
      <c r="Y6" s="18">
        <v>499862</v>
      </c>
      <c r="Z6" s="17">
        <v>1918604.65</v>
      </c>
      <c r="AA6" s="18">
        <v>499084</v>
      </c>
      <c r="AB6" s="18">
        <v>512584</v>
      </c>
      <c r="AC6" s="18">
        <v>430433</v>
      </c>
      <c r="AD6" s="18">
        <v>538950</v>
      </c>
      <c r="AE6" s="17">
        <v>1981051</v>
      </c>
      <c r="AF6" s="18">
        <v>556702</v>
      </c>
      <c r="AG6" s="18">
        <v>503073</v>
      </c>
      <c r="AH6" s="18">
        <v>574245</v>
      </c>
      <c r="AI6" s="18">
        <v>537970</v>
      </c>
      <c r="AJ6" s="17">
        <v>2171990</v>
      </c>
      <c r="AK6" s="18">
        <v>536430</v>
      </c>
      <c r="AL6" s="18">
        <v>593821</v>
      </c>
    </row>
    <row r="7" spans="1:41" x14ac:dyDescent="0.45">
      <c r="B7" s="19" t="s">
        <v>275</v>
      </c>
      <c r="C7" s="19" t="s">
        <v>94</v>
      </c>
      <c r="D7" s="20">
        <v>-375643</v>
      </c>
      <c r="E7" s="20">
        <v>-463782</v>
      </c>
      <c r="F7" s="20">
        <v>-551625</v>
      </c>
      <c r="G7" s="21">
        <v>-154771</v>
      </c>
      <c r="H7" s="21">
        <v>-164439</v>
      </c>
      <c r="I7" s="21">
        <v>-178170</v>
      </c>
      <c r="J7" s="21">
        <v>-166576</v>
      </c>
      <c r="K7" s="20">
        <v>-663956</v>
      </c>
      <c r="L7" s="21">
        <v>-171243</v>
      </c>
      <c r="M7" s="21">
        <v>-153916.3500920771</v>
      </c>
      <c r="N7" s="21">
        <v>-247632</v>
      </c>
      <c r="O7" s="21">
        <v>-278010</v>
      </c>
      <c r="P7" s="20">
        <v>-850801.35009207716</v>
      </c>
      <c r="Q7" s="21">
        <v>-328782.02056999999</v>
      </c>
      <c r="R7" s="21">
        <v>-328670.97943000001</v>
      </c>
      <c r="S7" s="21">
        <v>-335455</v>
      </c>
      <c r="T7" s="21">
        <v>-380027</v>
      </c>
      <c r="U7" s="20">
        <v>-1372935</v>
      </c>
      <c r="V7" s="21">
        <v>-381437.15</v>
      </c>
      <c r="W7" s="21">
        <v>-368387.95</v>
      </c>
      <c r="X7" s="21">
        <v>-383092</v>
      </c>
      <c r="Y7" s="21">
        <v>-374799.89999999991</v>
      </c>
      <c r="Z7" s="20">
        <v>-1507717</v>
      </c>
      <c r="AA7" s="21">
        <v>-409760</v>
      </c>
      <c r="AB7" s="21">
        <v>-425277</v>
      </c>
      <c r="AC7" s="21">
        <v>-352393</v>
      </c>
      <c r="AD7" s="21">
        <v>-258680</v>
      </c>
      <c r="AE7" s="20">
        <v>-1446110</v>
      </c>
      <c r="AF7" s="21">
        <v>-405654</v>
      </c>
      <c r="AG7" s="21">
        <v>-407236</v>
      </c>
      <c r="AH7" s="21">
        <v>-402836</v>
      </c>
      <c r="AI7" s="21">
        <v>-344369</v>
      </c>
      <c r="AJ7" s="20">
        <v>-1557096</v>
      </c>
      <c r="AK7" s="21">
        <v>-391620</v>
      </c>
      <c r="AL7" s="21">
        <v>-431074</v>
      </c>
    </row>
    <row r="8" spans="1:41" x14ac:dyDescent="0.45">
      <c r="B8" s="22" t="s">
        <v>276</v>
      </c>
      <c r="C8" s="22" t="s">
        <v>95</v>
      </c>
      <c r="D8" s="23">
        <v>194114</v>
      </c>
      <c r="E8" s="23">
        <v>389811</v>
      </c>
      <c r="F8" s="23">
        <v>557719</v>
      </c>
      <c r="G8" s="24">
        <v>167981</v>
      </c>
      <c r="H8" s="24">
        <v>182100</v>
      </c>
      <c r="I8" s="24">
        <v>154005</v>
      </c>
      <c r="J8" s="24">
        <v>147846</v>
      </c>
      <c r="K8" s="23">
        <v>651932</v>
      </c>
      <c r="L8" s="24">
        <v>143758</v>
      </c>
      <c r="M8" s="24">
        <v>167888.7665869231</v>
      </c>
      <c r="N8" s="24">
        <v>124900</v>
      </c>
      <c r="O8" s="24">
        <v>123106</v>
      </c>
      <c r="P8" s="23">
        <v>559652.76658692304</v>
      </c>
      <c r="Q8" s="24">
        <v>98943.979430000007</v>
      </c>
      <c r="R8" s="24">
        <v>117849.02056999999</v>
      </c>
      <c r="S8" s="24">
        <v>125764</v>
      </c>
      <c r="T8" s="24">
        <v>112874</v>
      </c>
      <c r="U8" s="23">
        <v>455431</v>
      </c>
      <c r="V8" s="24">
        <v>98297.849999999977</v>
      </c>
      <c r="W8" s="24">
        <v>91424.299999999988</v>
      </c>
      <c r="X8" s="24">
        <v>96103</v>
      </c>
      <c r="Y8" s="24">
        <v>125062.10000000009</v>
      </c>
      <c r="Z8" s="23">
        <v>410887.64999999991</v>
      </c>
      <c r="AA8" s="24">
        <v>89324</v>
      </c>
      <c r="AB8" s="24">
        <v>87307</v>
      </c>
      <c r="AC8" s="24">
        <v>78040</v>
      </c>
      <c r="AD8" s="24">
        <v>280270</v>
      </c>
      <c r="AE8" s="23">
        <v>534941</v>
      </c>
      <c r="AF8" s="24">
        <v>151048</v>
      </c>
      <c r="AG8" s="24">
        <v>95837</v>
      </c>
      <c r="AH8" s="24">
        <v>171409</v>
      </c>
      <c r="AI8" s="24">
        <v>193601</v>
      </c>
      <c r="AJ8" s="23">
        <v>614894</v>
      </c>
      <c r="AK8" s="24">
        <v>144810</v>
      </c>
      <c r="AL8" s="24">
        <f>SUM(AL6:AL7)</f>
        <v>162747</v>
      </c>
      <c r="AM8" s="24"/>
      <c r="AN8" s="24"/>
      <c r="AO8" s="24"/>
    </row>
    <row r="9" spans="1:41" ht="8.5" customHeight="1" x14ac:dyDescent="0.45">
      <c r="D9" s="15"/>
      <c r="E9" s="15"/>
      <c r="F9" s="15"/>
      <c r="K9" s="15"/>
      <c r="P9" s="15"/>
      <c r="U9" s="15"/>
      <c r="Z9" s="15"/>
      <c r="AE9" s="15"/>
      <c r="AJ9" s="15"/>
    </row>
    <row r="10" spans="1:41" x14ac:dyDescent="0.45">
      <c r="B10" s="14" t="s">
        <v>277</v>
      </c>
      <c r="C10" s="14" t="s">
        <v>96</v>
      </c>
      <c r="D10" s="25">
        <v>-76436</v>
      </c>
      <c r="E10" s="25">
        <v>-81281</v>
      </c>
      <c r="F10" s="25">
        <v>-103793</v>
      </c>
      <c r="G10" s="26">
        <v>-27054</v>
      </c>
      <c r="H10" s="26">
        <v>-29048</v>
      </c>
      <c r="I10" s="26">
        <v>-34229</v>
      </c>
      <c r="J10" s="26">
        <v>-42303</v>
      </c>
      <c r="K10" s="25">
        <v>-132634</v>
      </c>
      <c r="L10" s="26">
        <v>-38379</v>
      </c>
      <c r="M10" s="26">
        <v>-32959.159539999906</v>
      </c>
      <c r="N10" s="26">
        <v>-46659</v>
      </c>
      <c r="O10" s="26">
        <v>-61377</v>
      </c>
      <c r="P10" s="25">
        <v>-179374.15953999991</v>
      </c>
      <c r="Q10" s="26">
        <v>-44711.979429999992</v>
      </c>
      <c r="R10" s="26">
        <v>-33236.020570000008</v>
      </c>
      <c r="S10" s="26">
        <v>-37262</v>
      </c>
      <c r="T10" s="26">
        <v>-42873</v>
      </c>
      <c r="U10" s="25">
        <v>-158083</v>
      </c>
      <c r="V10" s="26">
        <v>-36594.79</v>
      </c>
      <c r="W10" s="26">
        <v>-33824.410000000003</v>
      </c>
      <c r="X10" s="26">
        <v>-39534</v>
      </c>
      <c r="Y10" s="26">
        <v>-42242</v>
      </c>
      <c r="Z10" s="25">
        <v>-152196.1</v>
      </c>
      <c r="AA10" s="26">
        <v>-43441</v>
      </c>
      <c r="AB10" s="26">
        <v>-43401</v>
      </c>
      <c r="AC10" s="26">
        <v>-42866</v>
      </c>
      <c r="AD10" s="26">
        <v>-45290</v>
      </c>
      <c r="AE10" s="25">
        <v>-174998</v>
      </c>
      <c r="AF10" s="26">
        <v>-40797</v>
      </c>
      <c r="AG10" s="26">
        <v>-42199</v>
      </c>
      <c r="AH10" s="26">
        <v>-59159</v>
      </c>
      <c r="AI10" s="26">
        <v>-39552</v>
      </c>
      <c r="AJ10" s="25">
        <v>-181548</v>
      </c>
      <c r="AK10" s="26">
        <v>-51424</v>
      </c>
      <c r="AL10" s="26">
        <v>-60827</v>
      </c>
    </row>
    <row r="11" spans="1:41" x14ac:dyDescent="0.45">
      <c r="B11" s="14" t="s">
        <v>266</v>
      </c>
      <c r="C11" s="14" t="s">
        <v>97</v>
      </c>
      <c r="D11" s="25" t="s">
        <v>31</v>
      </c>
      <c r="E11" s="25" t="s">
        <v>31</v>
      </c>
      <c r="F11" s="25">
        <v>-88854</v>
      </c>
      <c r="G11" s="26">
        <v>0</v>
      </c>
      <c r="H11" s="26">
        <v>65804</v>
      </c>
      <c r="I11" s="26">
        <v>0</v>
      </c>
      <c r="J11" s="26">
        <v>7852.3929999999964</v>
      </c>
      <c r="K11" s="25">
        <v>73656.392999999996</v>
      </c>
      <c r="L11" s="26">
        <v>0</v>
      </c>
      <c r="M11" s="26">
        <v>0</v>
      </c>
      <c r="N11" s="26">
        <v>0</v>
      </c>
      <c r="O11" s="26">
        <v>-21462</v>
      </c>
      <c r="P11" s="25">
        <v>-21462</v>
      </c>
      <c r="Q11" s="26">
        <v>0</v>
      </c>
      <c r="R11" s="26">
        <v>0</v>
      </c>
      <c r="S11" s="26">
        <v>0</v>
      </c>
      <c r="T11" s="26">
        <v>3788</v>
      </c>
      <c r="U11" s="25">
        <v>3788</v>
      </c>
      <c r="V11" s="26">
        <v>0</v>
      </c>
      <c r="W11" s="26">
        <v>0</v>
      </c>
      <c r="X11" s="26">
        <v>0</v>
      </c>
      <c r="Y11" s="26">
        <v>34621.589999999997</v>
      </c>
      <c r="Z11" s="25">
        <v>34621.589999999997</v>
      </c>
      <c r="AA11" s="26">
        <v>0</v>
      </c>
      <c r="AB11" s="26">
        <v>0</v>
      </c>
      <c r="AC11" s="26">
        <v>0</v>
      </c>
      <c r="AD11" s="26">
        <v>-78267</v>
      </c>
      <c r="AE11" s="25">
        <v>-78267</v>
      </c>
      <c r="AF11" s="26">
        <v>0</v>
      </c>
      <c r="AG11" s="26">
        <v>0</v>
      </c>
      <c r="AH11" s="26">
        <v>0</v>
      </c>
      <c r="AI11" s="26">
        <v>120023</v>
      </c>
      <c r="AJ11" s="25">
        <v>120023</v>
      </c>
      <c r="AK11" s="26">
        <v>0</v>
      </c>
      <c r="AL11" s="26">
        <v>-14679</v>
      </c>
    </row>
    <row r="12" spans="1:41" x14ac:dyDescent="0.45">
      <c r="B12" s="27" t="s">
        <v>278</v>
      </c>
      <c r="C12" s="27" t="s">
        <v>98</v>
      </c>
      <c r="D12" s="28">
        <v>8963</v>
      </c>
      <c r="E12" s="28">
        <v>8876</v>
      </c>
      <c r="F12" s="28">
        <v>-14529</v>
      </c>
      <c r="G12" s="29">
        <v>-2306</v>
      </c>
      <c r="H12" s="29">
        <v>-65375</v>
      </c>
      <c r="I12" s="29">
        <v>2171</v>
      </c>
      <c r="J12" s="29">
        <v>-60398.392999999989</v>
      </c>
      <c r="K12" s="28">
        <v>-125908.39299999998</v>
      </c>
      <c r="L12" s="29">
        <v>3121</v>
      </c>
      <c r="M12" s="29">
        <v>18995.135839999999</v>
      </c>
      <c r="N12" s="29">
        <v>4881</v>
      </c>
      <c r="O12" s="29">
        <v>-7148</v>
      </c>
      <c r="P12" s="28">
        <v>19849.135839999999</v>
      </c>
      <c r="Q12" s="29">
        <v>-1949</v>
      </c>
      <c r="R12" s="29">
        <v>-1116</v>
      </c>
      <c r="S12" s="29">
        <v>3659</v>
      </c>
      <c r="T12" s="29">
        <v>9381</v>
      </c>
      <c r="U12" s="28">
        <v>9975</v>
      </c>
      <c r="V12" s="29">
        <v>6988.25</v>
      </c>
      <c r="W12" s="29">
        <v>12085.01</v>
      </c>
      <c r="X12" s="29">
        <v>1435</v>
      </c>
      <c r="Y12" s="29">
        <v>15686</v>
      </c>
      <c r="Z12" s="28">
        <v>36196.26</v>
      </c>
      <c r="AA12" s="29">
        <v>8773</v>
      </c>
      <c r="AB12" s="29">
        <v>1838</v>
      </c>
      <c r="AC12" s="29">
        <v>-23292</v>
      </c>
      <c r="AD12" s="29">
        <v>30245</v>
      </c>
      <c r="AE12" s="28">
        <v>17564</v>
      </c>
      <c r="AF12" s="29">
        <v>13359</v>
      </c>
      <c r="AG12" s="29">
        <v>28467</v>
      </c>
      <c r="AH12" s="29">
        <v>-10149</v>
      </c>
      <c r="AI12" s="29">
        <v>-50944</v>
      </c>
      <c r="AJ12" s="28">
        <v>-19268</v>
      </c>
      <c r="AK12" s="29">
        <v>24177</v>
      </c>
      <c r="AL12" s="29">
        <v>-6958</v>
      </c>
    </row>
    <row r="13" spans="1:41" x14ac:dyDescent="0.45">
      <c r="B13" s="22" t="s">
        <v>270</v>
      </c>
      <c r="C13" s="22" t="s">
        <v>99</v>
      </c>
      <c r="D13" s="23">
        <v>126641</v>
      </c>
      <c r="E13" s="23">
        <v>317406</v>
      </c>
      <c r="F13" s="23">
        <v>350543</v>
      </c>
      <c r="G13" s="24">
        <v>138621</v>
      </c>
      <c r="H13" s="24">
        <v>153481</v>
      </c>
      <c r="I13" s="24">
        <v>121947</v>
      </c>
      <c r="J13" s="24">
        <v>52997.000000000007</v>
      </c>
      <c r="K13" s="23">
        <v>467046</v>
      </c>
      <c r="L13" s="24">
        <v>108500</v>
      </c>
      <c r="M13" s="24">
        <v>153924.7428869232</v>
      </c>
      <c r="N13" s="24">
        <v>83122</v>
      </c>
      <c r="O13" s="24">
        <v>33118.400000000001</v>
      </c>
      <c r="P13" s="23">
        <v>378665.14288692322</v>
      </c>
      <c r="Q13" s="24">
        <v>52283.000000000015</v>
      </c>
      <c r="R13" s="24">
        <v>83496.999999999985</v>
      </c>
      <c r="S13" s="24">
        <v>92161</v>
      </c>
      <c r="T13" s="24">
        <v>83170</v>
      </c>
      <c r="U13" s="23">
        <v>311111</v>
      </c>
      <c r="V13" s="24">
        <v>68691.049999999959</v>
      </c>
      <c r="W13" s="24">
        <v>69684.89999999998</v>
      </c>
      <c r="X13" s="24">
        <v>58004</v>
      </c>
      <c r="Y13" s="24">
        <v>133127.69000000009</v>
      </c>
      <c r="Z13" s="23">
        <v>329509.90000000002</v>
      </c>
      <c r="AA13" s="24">
        <v>54655.6</v>
      </c>
      <c r="AB13" s="24">
        <v>45744</v>
      </c>
      <c r="AC13" s="24">
        <v>11882</v>
      </c>
      <c r="AD13" s="24">
        <v>186958</v>
      </c>
      <c r="AE13" s="23">
        <v>299240</v>
      </c>
      <c r="AF13" s="24">
        <v>123610</v>
      </c>
      <c r="AG13" s="24">
        <v>82105</v>
      </c>
      <c r="AH13" s="24">
        <v>102101</v>
      </c>
      <c r="AI13" s="24">
        <v>223128</v>
      </c>
      <c r="AJ13" s="23">
        <v>534101</v>
      </c>
      <c r="AK13" s="24">
        <v>117563</v>
      </c>
      <c r="AL13" s="24">
        <f>SUM(AL8:AL12)</f>
        <v>80283</v>
      </c>
      <c r="AM13" s="24"/>
      <c r="AN13" s="24"/>
      <c r="AO13" s="24"/>
    </row>
    <row r="14" spans="1:41" ht="8.5" customHeight="1" x14ac:dyDescent="0.45">
      <c r="D14" s="15"/>
      <c r="E14" s="15"/>
      <c r="F14" s="15"/>
      <c r="K14" s="15"/>
      <c r="P14" s="15"/>
      <c r="U14" s="15"/>
      <c r="Z14" s="15"/>
      <c r="AE14" s="15"/>
      <c r="AJ14" s="15"/>
    </row>
    <row r="15" spans="1:41" x14ac:dyDescent="0.45">
      <c r="B15" s="14" t="s">
        <v>279</v>
      </c>
      <c r="C15" s="14" t="s">
        <v>100</v>
      </c>
      <c r="D15" s="25">
        <v>17003</v>
      </c>
      <c r="E15" s="25">
        <v>33543</v>
      </c>
      <c r="F15" s="25">
        <v>45988</v>
      </c>
      <c r="G15" s="26">
        <v>53116</v>
      </c>
      <c r="H15" s="26">
        <v>17250</v>
      </c>
      <c r="I15" s="26">
        <v>25985</v>
      </c>
      <c r="J15" s="26">
        <v>7201</v>
      </c>
      <c r="K15" s="25">
        <v>103552</v>
      </c>
      <c r="L15" s="26">
        <v>15857</v>
      </c>
      <c r="M15" s="26">
        <v>6955</v>
      </c>
      <c r="N15" s="26">
        <v>15972</v>
      </c>
      <c r="O15" s="26">
        <v>7096</v>
      </c>
      <c r="P15" s="25">
        <v>45880</v>
      </c>
      <c r="Q15" s="26">
        <v>6319</v>
      </c>
      <c r="R15" s="26">
        <v>24791</v>
      </c>
      <c r="S15" s="26">
        <v>8868</v>
      </c>
      <c r="T15" s="26">
        <v>5646</v>
      </c>
      <c r="U15" s="25">
        <v>45624</v>
      </c>
      <c r="V15" s="26">
        <v>6291.25</v>
      </c>
      <c r="W15" s="26">
        <v>9003.5499999999993</v>
      </c>
      <c r="X15" s="26">
        <v>18214</v>
      </c>
      <c r="Y15" s="26">
        <v>8470</v>
      </c>
      <c r="Z15" s="25">
        <v>41978.8</v>
      </c>
      <c r="AA15" s="26">
        <v>10936</v>
      </c>
      <c r="AB15" s="26">
        <v>40314</v>
      </c>
      <c r="AC15" s="26">
        <v>8998</v>
      </c>
      <c r="AD15" s="26">
        <v>30790</v>
      </c>
      <c r="AE15" s="25">
        <v>91038</v>
      </c>
      <c r="AF15" s="26">
        <v>2072</v>
      </c>
      <c r="AG15" s="26">
        <v>12169</v>
      </c>
      <c r="AH15" s="26">
        <v>17207</v>
      </c>
      <c r="AI15" s="26">
        <v>17425</v>
      </c>
      <c r="AJ15" s="25">
        <v>48873</v>
      </c>
      <c r="AK15" s="26">
        <v>1517</v>
      </c>
      <c r="AL15" s="26">
        <v>11316</v>
      </c>
    </row>
    <row r="16" spans="1:41" x14ac:dyDescent="0.45">
      <c r="B16" s="14" t="s">
        <v>280</v>
      </c>
      <c r="C16" s="14" t="s">
        <v>101</v>
      </c>
      <c r="D16" s="25">
        <v>-130520</v>
      </c>
      <c r="E16" s="25">
        <v>-198739</v>
      </c>
      <c r="F16" s="25">
        <v>-219906</v>
      </c>
      <c r="G16" s="26">
        <v>-50926</v>
      </c>
      <c r="H16" s="26">
        <v>-66602</v>
      </c>
      <c r="I16" s="26">
        <v>-66068</v>
      </c>
      <c r="J16" s="26">
        <v>-78301</v>
      </c>
      <c r="K16" s="25">
        <v>-261897</v>
      </c>
      <c r="L16" s="26">
        <v>-51304</v>
      </c>
      <c r="M16" s="26">
        <v>-68857</v>
      </c>
      <c r="N16" s="26">
        <v>-54584</v>
      </c>
      <c r="O16" s="26">
        <v>-56469</v>
      </c>
      <c r="P16" s="25">
        <v>-231214</v>
      </c>
      <c r="Q16" s="26">
        <v>-67447</v>
      </c>
      <c r="R16" s="26">
        <v>-57129</v>
      </c>
      <c r="S16" s="26">
        <v>-57181</v>
      </c>
      <c r="T16" s="26">
        <v>-64039</v>
      </c>
      <c r="U16" s="25">
        <v>-245796</v>
      </c>
      <c r="V16" s="26">
        <v>-61436.76</v>
      </c>
      <c r="W16" s="26">
        <v>-64865.39</v>
      </c>
      <c r="X16" s="26">
        <v>-59297</v>
      </c>
      <c r="Y16" s="26">
        <v>-83287</v>
      </c>
      <c r="Z16" s="25">
        <v>-268887.15000000002</v>
      </c>
      <c r="AA16" s="26">
        <v>-63156</v>
      </c>
      <c r="AB16" s="26">
        <v>-66765</v>
      </c>
      <c r="AC16" s="26">
        <v>-78286</v>
      </c>
      <c r="AD16" s="26">
        <v>-67178</v>
      </c>
      <c r="AE16" s="25">
        <v>-275385</v>
      </c>
      <c r="AF16" s="26">
        <v>-87986</v>
      </c>
      <c r="AG16" s="26">
        <v>-86829</v>
      </c>
      <c r="AH16" s="26">
        <v>-98360</v>
      </c>
      <c r="AI16" s="26">
        <v>-94541</v>
      </c>
      <c r="AJ16" s="25">
        <v>-367716</v>
      </c>
      <c r="AK16" s="26">
        <v>-70289</v>
      </c>
      <c r="AL16" s="26">
        <v>-71005</v>
      </c>
    </row>
    <row r="17" spans="2:41" x14ac:dyDescent="0.45">
      <c r="B17" s="14" t="s">
        <v>281</v>
      </c>
      <c r="C17" s="14" t="s">
        <v>102</v>
      </c>
      <c r="D17" s="25">
        <v>2528</v>
      </c>
      <c r="E17" s="25">
        <v>5843</v>
      </c>
      <c r="F17" s="25">
        <v>-7728</v>
      </c>
      <c r="G17" s="26">
        <v>-2282</v>
      </c>
      <c r="H17" s="26">
        <v>-2287</v>
      </c>
      <c r="I17" s="26">
        <v>-2</v>
      </c>
      <c r="J17" s="26">
        <v>2699</v>
      </c>
      <c r="K17" s="25">
        <v>-1872</v>
      </c>
      <c r="L17" s="26">
        <v>-3296</v>
      </c>
      <c r="M17" s="26">
        <v>-14028</v>
      </c>
      <c r="N17" s="26">
        <v>5554</v>
      </c>
      <c r="O17" s="26">
        <v>7383</v>
      </c>
      <c r="P17" s="25">
        <v>-4387</v>
      </c>
      <c r="Q17" s="26">
        <v>-36936</v>
      </c>
      <c r="R17" s="26">
        <v>48300</v>
      </c>
      <c r="S17" s="26">
        <v>-1963</v>
      </c>
      <c r="T17" s="26">
        <v>-4758</v>
      </c>
      <c r="U17" s="25">
        <v>4643</v>
      </c>
      <c r="V17" s="26">
        <v>1750</v>
      </c>
      <c r="W17" s="26">
        <v>-836.69</v>
      </c>
      <c r="X17" s="26">
        <v>555</v>
      </c>
      <c r="Y17" s="26">
        <v>-2874</v>
      </c>
      <c r="Z17" s="25">
        <v>-1405.69</v>
      </c>
      <c r="AA17" s="26">
        <v>3242</v>
      </c>
      <c r="AB17" s="26">
        <v>29798</v>
      </c>
      <c r="AC17" s="26">
        <v>-30308</v>
      </c>
      <c r="AD17" s="26">
        <v>-13045</v>
      </c>
      <c r="AE17" s="25">
        <v>-10313</v>
      </c>
      <c r="AF17" s="26">
        <v>-12390</v>
      </c>
      <c r="AG17" s="26">
        <v>3971</v>
      </c>
      <c r="AH17" s="26">
        <v>2819</v>
      </c>
      <c r="AI17" s="26">
        <v>6082</v>
      </c>
      <c r="AJ17" s="25">
        <v>482</v>
      </c>
      <c r="AK17" s="26">
        <v>27313</v>
      </c>
      <c r="AL17" s="26">
        <v>16059</v>
      </c>
    </row>
    <row r="18" spans="2:41" x14ac:dyDescent="0.45">
      <c r="B18" s="27" t="s">
        <v>282</v>
      </c>
      <c r="C18" s="27" t="s">
        <v>103</v>
      </c>
      <c r="D18" s="28">
        <v>-54502</v>
      </c>
      <c r="E18" s="28">
        <v>-540452</v>
      </c>
      <c r="F18" s="28">
        <v>-13297</v>
      </c>
      <c r="G18" s="29">
        <v>-176126</v>
      </c>
      <c r="H18" s="29">
        <v>3001</v>
      </c>
      <c r="I18" s="29">
        <v>-19829</v>
      </c>
      <c r="J18" s="29">
        <v>50226</v>
      </c>
      <c r="K18" s="28">
        <v>-142728</v>
      </c>
      <c r="L18" s="29">
        <v>-63652</v>
      </c>
      <c r="M18" s="29">
        <v>91983</v>
      </c>
      <c r="N18" s="29">
        <v>-57662</v>
      </c>
      <c r="O18" s="29">
        <v>-3536</v>
      </c>
      <c r="P18" s="28">
        <v>-32867</v>
      </c>
      <c r="Q18" s="29">
        <v>74866</v>
      </c>
      <c r="R18" s="29">
        <v>-56022</v>
      </c>
      <c r="S18" s="29">
        <v>-29681</v>
      </c>
      <c r="T18" s="29">
        <v>22027</v>
      </c>
      <c r="U18" s="28">
        <v>11190</v>
      </c>
      <c r="V18" s="29">
        <v>12458.16</v>
      </c>
      <c r="W18" s="29">
        <v>22184.92</v>
      </c>
      <c r="X18" s="29">
        <v>-14115</v>
      </c>
      <c r="Y18" s="29">
        <v>11978.919999999998</v>
      </c>
      <c r="Z18" s="28">
        <v>32507</v>
      </c>
      <c r="AA18" s="29">
        <v>-15454</v>
      </c>
      <c r="AB18" s="29">
        <v>-46723</v>
      </c>
      <c r="AC18" s="29">
        <v>13178</v>
      </c>
      <c r="AD18" s="29">
        <v>-54860</v>
      </c>
      <c r="AE18" s="28">
        <v>-103859</v>
      </c>
      <c r="AF18" s="29">
        <v>40544</v>
      </c>
      <c r="AG18" s="29">
        <v>12565</v>
      </c>
      <c r="AH18" s="29">
        <v>55274</v>
      </c>
      <c r="AI18" s="29">
        <v>12838</v>
      </c>
      <c r="AJ18" s="28">
        <v>115647</v>
      </c>
      <c r="AK18" s="29">
        <v>-7777</v>
      </c>
      <c r="AL18" s="29">
        <v>-7788</v>
      </c>
    </row>
    <row r="19" spans="2:41" x14ac:dyDescent="0.45">
      <c r="B19" s="22" t="s">
        <v>269</v>
      </c>
      <c r="C19" s="22" t="s">
        <v>104</v>
      </c>
      <c r="D19" s="23">
        <v>-38850</v>
      </c>
      <c r="E19" s="23">
        <v>-382399</v>
      </c>
      <c r="F19" s="23">
        <v>155600</v>
      </c>
      <c r="G19" s="24">
        <v>-37597</v>
      </c>
      <c r="H19" s="24">
        <v>104843</v>
      </c>
      <c r="I19" s="24">
        <v>62033</v>
      </c>
      <c r="J19" s="24">
        <v>34822.000000000007</v>
      </c>
      <c r="K19" s="23">
        <v>164101</v>
      </c>
      <c r="L19" s="24">
        <v>6105</v>
      </c>
      <c r="M19" s="24">
        <v>169978.26664692318</v>
      </c>
      <c r="N19" s="24">
        <v>-7598</v>
      </c>
      <c r="O19" s="24">
        <v>-12407.599999999999</v>
      </c>
      <c r="P19" s="23">
        <v>156077.66664692317</v>
      </c>
      <c r="Q19" s="24">
        <v>29085.000000000015</v>
      </c>
      <c r="R19" s="24">
        <v>43436.999999999985</v>
      </c>
      <c r="S19" s="24">
        <v>12204</v>
      </c>
      <c r="T19" s="24">
        <v>42046</v>
      </c>
      <c r="U19" s="23">
        <v>126772</v>
      </c>
      <c r="V19" s="24">
        <v>27753.959999999963</v>
      </c>
      <c r="W19" s="24">
        <v>35171.289999999979</v>
      </c>
      <c r="X19" s="24">
        <v>3361</v>
      </c>
      <c r="Y19" s="24">
        <v>67415.610000000088</v>
      </c>
      <c r="Z19" s="23">
        <v>133702.85999999999</v>
      </c>
      <c r="AA19" s="24">
        <v>-9776.4000000000015</v>
      </c>
      <c r="AB19" s="24">
        <v>2368</v>
      </c>
      <c r="AC19" s="24">
        <v>-74536</v>
      </c>
      <c r="AD19" s="24">
        <v>82665</v>
      </c>
      <c r="AE19" s="23">
        <v>721</v>
      </c>
      <c r="AF19" s="24">
        <v>65850</v>
      </c>
      <c r="AG19" s="24">
        <v>23981</v>
      </c>
      <c r="AH19" s="24">
        <v>79041</v>
      </c>
      <c r="AI19" s="24">
        <v>164932</v>
      </c>
      <c r="AJ19" s="23">
        <v>331387</v>
      </c>
      <c r="AK19" s="24">
        <v>68327</v>
      </c>
      <c r="AL19" s="24">
        <f>SUM(AL13:AL18)</f>
        <v>28865</v>
      </c>
      <c r="AM19" s="24"/>
      <c r="AN19" s="24"/>
      <c r="AO19" s="24"/>
    </row>
    <row r="20" spans="2:41" ht="8.5" customHeight="1" x14ac:dyDescent="0.45">
      <c r="D20" s="15"/>
      <c r="E20" s="15"/>
      <c r="F20" s="15"/>
      <c r="K20" s="15"/>
      <c r="P20" s="15"/>
      <c r="U20" s="15"/>
      <c r="Z20" s="15"/>
      <c r="AE20" s="15"/>
      <c r="AJ20" s="15"/>
    </row>
    <row r="21" spans="2:41" x14ac:dyDescent="0.45">
      <c r="B21" s="14" t="s">
        <v>267</v>
      </c>
      <c r="C21" s="14" t="s">
        <v>105</v>
      </c>
      <c r="D21" s="25">
        <v>-10878</v>
      </c>
      <c r="E21" s="25">
        <v>-1717</v>
      </c>
      <c r="F21" s="25">
        <v>-3943</v>
      </c>
      <c r="G21" s="26">
        <v>-12165</v>
      </c>
      <c r="H21" s="26">
        <v>-3719</v>
      </c>
      <c r="I21" s="26">
        <v>-11962</v>
      </c>
      <c r="J21" s="26">
        <v>-5886</v>
      </c>
      <c r="K21" s="25">
        <v>-33732</v>
      </c>
      <c r="L21" s="26">
        <v>-4872</v>
      </c>
      <c r="M21" s="26">
        <v>-6910</v>
      </c>
      <c r="N21" s="26">
        <v>-24</v>
      </c>
      <c r="O21" s="26">
        <v>9035</v>
      </c>
      <c r="P21" s="25">
        <v>-2771</v>
      </c>
      <c r="Q21" s="26">
        <v>-50</v>
      </c>
      <c r="R21" s="26">
        <v>-1891</v>
      </c>
      <c r="S21" s="26">
        <v>-815</v>
      </c>
      <c r="T21" s="26">
        <v>-6433</v>
      </c>
      <c r="U21" s="25">
        <v>-9189</v>
      </c>
      <c r="V21" s="26">
        <v>-1094.1500000000001</v>
      </c>
      <c r="W21" s="26">
        <v>296.89</v>
      </c>
      <c r="X21" s="26">
        <v>-2794</v>
      </c>
      <c r="Y21" s="26">
        <v>-19819.439999999999</v>
      </c>
      <c r="Z21" s="25">
        <v>-23410</v>
      </c>
      <c r="AA21" s="26">
        <v>-2910</v>
      </c>
      <c r="AB21" s="26">
        <v>-3154</v>
      </c>
      <c r="AC21" s="26">
        <v>-1625</v>
      </c>
      <c r="AD21" s="26">
        <v>-5130</v>
      </c>
      <c r="AE21" s="25">
        <v>-12819</v>
      </c>
      <c r="AF21" s="26">
        <v>-1648</v>
      </c>
      <c r="AG21" s="26">
        <v>-7695</v>
      </c>
      <c r="AH21" s="26">
        <v>-7551</v>
      </c>
      <c r="AI21" s="26">
        <v>-34667</v>
      </c>
      <c r="AJ21" s="25">
        <v>-51562</v>
      </c>
      <c r="AK21" s="26">
        <v>-21179</v>
      </c>
      <c r="AL21" s="26">
        <v>-16379</v>
      </c>
    </row>
    <row r="22" spans="2:41" x14ac:dyDescent="0.45">
      <c r="B22" s="27" t="s">
        <v>268</v>
      </c>
      <c r="C22" s="27" t="s">
        <v>106</v>
      </c>
      <c r="D22" s="28">
        <v>6014</v>
      </c>
      <c r="E22" s="28">
        <v>25062</v>
      </c>
      <c r="F22" s="28">
        <v>134275</v>
      </c>
      <c r="G22" s="29">
        <v>12927</v>
      </c>
      <c r="H22" s="29">
        <v>-14620</v>
      </c>
      <c r="I22" s="29">
        <v>-12977</v>
      </c>
      <c r="J22" s="29">
        <v>43212</v>
      </c>
      <c r="K22" s="28">
        <v>28542</v>
      </c>
      <c r="L22" s="29">
        <v>-20394</v>
      </c>
      <c r="M22" s="29">
        <v>-32189</v>
      </c>
      <c r="N22" s="29">
        <v>-26835</v>
      </c>
      <c r="O22" s="29">
        <v>98913</v>
      </c>
      <c r="P22" s="28">
        <v>19495</v>
      </c>
      <c r="Q22" s="29">
        <v>-12898</v>
      </c>
      <c r="R22" s="29">
        <v>-8350</v>
      </c>
      <c r="S22" s="29">
        <v>-1237</v>
      </c>
      <c r="T22" s="29">
        <v>-24288</v>
      </c>
      <c r="U22" s="28">
        <v>-46773</v>
      </c>
      <c r="V22" s="29">
        <v>-15854.88</v>
      </c>
      <c r="W22" s="29">
        <v>-16835.61</v>
      </c>
      <c r="X22" s="29">
        <v>1186</v>
      </c>
      <c r="Y22" s="29">
        <v>-12007.510000000002</v>
      </c>
      <c r="Z22" s="28">
        <v>-43513</v>
      </c>
      <c r="AA22" s="29">
        <v>-12077</v>
      </c>
      <c r="AB22" s="29">
        <v>7978</v>
      </c>
      <c r="AC22" s="29">
        <v>7312</v>
      </c>
      <c r="AD22" s="29">
        <v>53680</v>
      </c>
      <c r="AE22" s="28">
        <v>56893</v>
      </c>
      <c r="AF22" s="29">
        <v>-4133</v>
      </c>
      <c r="AG22" s="29">
        <v>3796</v>
      </c>
      <c r="AH22" s="29">
        <v>-3786</v>
      </c>
      <c r="AI22" s="29">
        <v>-45449</v>
      </c>
      <c r="AJ22" s="28">
        <v>-44710</v>
      </c>
      <c r="AK22" s="29">
        <v>-11244</v>
      </c>
      <c r="AL22" s="29">
        <v>2798</v>
      </c>
    </row>
    <row r="23" spans="2:41" x14ac:dyDescent="0.45">
      <c r="B23" s="22" t="s">
        <v>283</v>
      </c>
      <c r="C23" s="22" t="s">
        <v>107</v>
      </c>
      <c r="D23" s="23">
        <v>-43714</v>
      </c>
      <c r="E23" s="23">
        <v>-359054</v>
      </c>
      <c r="F23" s="23">
        <v>285932</v>
      </c>
      <c r="G23" s="24">
        <v>-36835</v>
      </c>
      <c r="H23" s="24">
        <v>86504</v>
      </c>
      <c r="I23" s="24">
        <v>37094</v>
      </c>
      <c r="J23" s="24">
        <v>72148</v>
      </c>
      <c r="K23" s="23">
        <v>158911</v>
      </c>
      <c r="L23" s="24">
        <v>-19161</v>
      </c>
      <c r="M23" s="24">
        <v>130879.87799692318</v>
      </c>
      <c r="N23" s="24">
        <v>-34457</v>
      </c>
      <c r="O23" s="24">
        <v>95540.4</v>
      </c>
      <c r="P23" s="23">
        <v>172802.27799692319</v>
      </c>
      <c r="Q23" s="24">
        <v>16137.000000000015</v>
      </c>
      <c r="R23" s="24">
        <v>33195.999999999985</v>
      </c>
      <c r="S23" s="24">
        <v>10152</v>
      </c>
      <c r="T23" s="24">
        <v>11325</v>
      </c>
      <c r="U23" s="23">
        <v>70810</v>
      </c>
      <c r="V23" s="24">
        <v>10804.629999999965</v>
      </c>
      <c r="W23" s="24">
        <v>18632.569999999978</v>
      </c>
      <c r="X23" s="24">
        <v>1753</v>
      </c>
      <c r="Y23" s="24">
        <v>35588.660000000084</v>
      </c>
      <c r="Z23" s="23">
        <v>66779.859999999986</v>
      </c>
      <c r="AA23" s="24">
        <v>-24763.4</v>
      </c>
      <c r="AB23" s="24">
        <v>7192</v>
      </c>
      <c r="AC23" s="24">
        <v>-68849</v>
      </c>
      <c r="AD23" s="24">
        <v>131215</v>
      </c>
      <c r="AE23" s="23">
        <v>44795</v>
      </c>
      <c r="AF23" s="24">
        <v>60069</v>
      </c>
      <c r="AG23" s="24">
        <v>20082</v>
      </c>
      <c r="AH23" s="24">
        <v>67704</v>
      </c>
      <c r="AI23" s="24">
        <v>84816</v>
      </c>
      <c r="AJ23" s="23">
        <v>235115</v>
      </c>
      <c r="AK23" s="24">
        <v>35904</v>
      </c>
      <c r="AL23" s="24">
        <f>SUM(AL19:AL22)</f>
        <v>15284</v>
      </c>
      <c r="AM23" s="24"/>
      <c r="AN23" s="24"/>
      <c r="AO23" s="24"/>
    </row>
    <row r="25" spans="2:41" x14ac:dyDescent="0.45">
      <c r="B25" s="12" t="s">
        <v>271</v>
      </c>
      <c r="C25" s="12" t="s">
        <v>134</v>
      </c>
      <c r="D25" s="13">
        <v>2017</v>
      </c>
      <c r="E25" s="13">
        <v>2018</v>
      </c>
      <c r="F25" s="13">
        <v>2019</v>
      </c>
      <c r="G25" s="12" t="s">
        <v>90</v>
      </c>
      <c r="H25" s="12" t="s">
        <v>91</v>
      </c>
      <c r="I25" s="12" t="s">
        <v>92</v>
      </c>
      <c r="J25" s="12" t="s">
        <v>93</v>
      </c>
      <c r="K25" s="13">
        <v>2020</v>
      </c>
      <c r="L25" s="12" t="s">
        <v>50</v>
      </c>
      <c r="M25" s="12" t="s">
        <v>51</v>
      </c>
      <c r="N25" s="12" t="s">
        <v>52</v>
      </c>
      <c r="O25" s="12" t="s">
        <v>53</v>
      </c>
      <c r="P25" s="13">
        <v>2021</v>
      </c>
      <c r="Q25" s="12" t="s">
        <v>54</v>
      </c>
      <c r="R25" s="12" t="s">
        <v>55</v>
      </c>
      <c r="S25" s="12" t="s">
        <v>56</v>
      </c>
      <c r="T25" s="12" t="s">
        <v>57</v>
      </c>
      <c r="U25" s="13">
        <v>2022</v>
      </c>
      <c r="V25" s="12" t="s">
        <v>58</v>
      </c>
      <c r="W25" s="12" t="s">
        <v>59</v>
      </c>
      <c r="X25" s="12" t="s">
        <v>60</v>
      </c>
      <c r="Y25" s="12" t="s">
        <v>61</v>
      </c>
      <c r="Z25" s="13">
        <v>2023</v>
      </c>
      <c r="AA25" s="12" t="s">
        <v>62</v>
      </c>
      <c r="AB25" s="12" t="s">
        <v>63</v>
      </c>
      <c r="AC25" s="12" t="s">
        <v>64</v>
      </c>
      <c r="AD25" s="12" t="s">
        <v>65</v>
      </c>
      <c r="AE25" s="13">
        <v>2024</v>
      </c>
      <c r="AF25" s="12" t="s">
        <v>66</v>
      </c>
      <c r="AG25" s="12" t="s">
        <v>67</v>
      </c>
      <c r="AH25" s="12" t="s">
        <v>193</v>
      </c>
      <c r="AI25" s="12" t="s">
        <v>200</v>
      </c>
      <c r="AJ25" s="13">
        <v>2025</v>
      </c>
      <c r="AK25" s="12" t="s">
        <v>323</v>
      </c>
      <c r="AL25" s="12" t="s">
        <v>326</v>
      </c>
    </row>
    <row r="26" spans="2:41" ht="8.5" customHeight="1" x14ac:dyDescent="0.45">
      <c r="D26" s="15"/>
      <c r="E26" s="15"/>
      <c r="F26" s="15"/>
      <c r="K26" s="15"/>
      <c r="P26" s="15"/>
      <c r="U26" s="15"/>
      <c r="Z26" s="15"/>
      <c r="AE26" s="15"/>
      <c r="AJ26" s="15"/>
    </row>
    <row r="27" spans="2:41" x14ac:dyDescent="0.45">
      <c r="B27" s="16" t="s">
        <v>283</v>
      </c>
      <c r="C27" s="16" t="s">
        <v>107</v>
      </c>
      <c r="D27" s="17">
        <v>-43714</v>
      </c>
      <c r="E27" s="17">
        <v>-359054</v>
      </c>
      <c r="F27" s="17">
        <v>285932</v>
      </c>
      <c r="G27" s="18">
        <v>-36835</v>
      </c>
      <c r="H27" s="18">
        <v>86504</v>
      </c>
      <c r="I27" s="18">
        <v>37094</v>
      </c>
      <c r="J27" s="18">
        <v>72148</v>
      </c>
      <c r="K27" s="17">
        <v>158911</v>
      </c>
      <c r="L27" s="18">
        <v>-19161</v>
      </c>
      <c r="M27" s="18">
        <v>130879.87799692318</v>
      </c>
      <c r="N27" s="18">
        <v>-34457</v>
      </c>
      <c r="O27" s="18">
        <v>95540.4</v>
      </c>
      <c r="P27" s="17">
        <v>172802.27799692319</v>
      </c>
      <c r="Q27" s="18">
        <v>16137.000000000015</v>
      </c>
      <c r="R27" s="18">
        <v>33195.999999999985</v>
      </c>
      <c r="S27" s="18">
        <v>10152</v>
      </c>
      <c r="T27" s="18">
        <v>11325</v>
      </c>
      <c r="U27" s="17">
        <v>70810</v>
      </c>
      <c r="V27" s="18">
        <v>10804.629999999965</v>
      </c>
      <c r="W27" s="18">
        <v>18632.569999999978</v>
      </c>
      <c r="X27" s="18">
        <v>1753</v>
      </c>
      <c r="Y27" s="18">
        <v>35588.660000000084</v>
      </c>
      <c r="Z27" s="17">
        <v>66779.859999999986</v>
      </c>
      <c r="AA27" s="18">
        <v>-24763.4</v>
      </c>
      <c r="AB27" s="18">
        <v>7192</v>
      </c>
      <c r="AC27" s="18">
        <v>-68849</v>
      </c>
      <c r="AD27" s="18">
        <v>131215</v>
      </c>
      <c r="AE27" s="17">
        <v>44795</v>
      </c>
      <c r="AF27" s="18">
        <v>60069</v>
      </c>
      <c r="AG27" s="18">
        <v>20082</v>
      </c>
      <c r="AH27" s="18">
        <v>67704</v>
      </c>
      <c r="AI27" s="18">
        <v>84816</v>
      </c>
      <c r="AJ27" s="17">
        <v>235115</v>
      </c>
      <c r="AK27" s="18">
        <v>35904</v>
      </c>
      <c r="AL27" s="18">
        <f>AL23</f>
        <v>15284</v>
      </c>
    </row>
    <row r="28" spans="2:41" x14ac:dyDescent="0.45">
      <c r="B28" s="14" t="s">
        <v>284</v>
      </c>
      <c r="C28" s="14" t="s">
        <v>128</v>
      </c>
      <c r="D28" s="25">
        <v>4864</v>
      </c>
      <c r="E28" s="25">
        <v>-23345</v>
      </c>
      <c r="F28" s="25">
        <v>-130332</v>
      </c>
      <c r="G28" s="26">
        <v>-762</v>
      </c>
      <c r="H28" s="26">
        <v>18339</v>
      </c>
      <c r="I28" s="26">
        <v>24939</v>
      </c>
      <c r="J28" s="26">
        <v>-37326</v>
      </c>
      <c r="K28" s="25">
        <v>5190</v>
      </c>
      <c r="L28" s="26">
        <v>25266</v>
      </c>
      <c r="M28" s="26">
        <v>39098.388649999994</v>
      </c>
      <c r="N28" s="26">
        <v>26859</v>
      </c>
      <c r="O28" s="26">
        <v>-107948</v>
      </c>
      <c r="P28" s="25">
        <v>-16724</v>
      </c>
      <c r="Q28" s="26">
        <v>12948</v>
      </c>
      <c r="R28" s="26">
        <v>10241</v>
      </c>
      <c r="S28" s="26">
        <v>2052</v>
      </c>
      <c r="T28" s="26">
        <v>30721</v>
      </c>
      <c r="U28" s="25">
        <v>55962</v>
      </c>
      <c r="V28" s="26">
        <v>16949.329999999998</v>
      </c>
      <c r="W28" s="26">
        <v>16538.72</v>
      </c>
      <c r="X28" s="26">
        <v>1608</v>
      </c>
      <c r="Y28" s="26">
        <v>31826.95</v>
      </c>
      <c r="Z28" s="25">
        <v>66923</v>
      </c>
      <c r="AA28" s="26">
        <v>14987</v>
      </c>
      <c r="AB28" s="26">
        <v>-4824</v>
      </c>
      <c r="AC28" s="26">
        <v>-5687</v>
      </c>
      <c r="AD28" s="26">
        <v>-48550</v>
      </c>
      <c r="AE28" s="25">
        <v>-44074</v>
      </c>
      <c r="AF28" s="26">
        <v>5781</v>
      </c>
      <c r="AG28" s="26">
        <v>3899</v>
      </c>
      <c r="AH28" s="26">
        <v>11337</v>
      </c>
      <c r="AI28" s="26">
        <v>80116</v>
      </c>
      <c r="AJ28" s="25">
        <v>96272</v>
      </c>
      <c r="AK28" s="26">
        <v>32423</v>
      </c>
      <c r="AL28" s="26">
        <v>13581</v>
      </c>
    </row>
    <row r="29" spans="2:41" x14ac:dyDescent="0.45">
      <c r="B29" s="14" t="s">
        <v>285</v>
      </c>
      <c r="C29" s="14" t="s">
        <v>129</v>
      </c>
      <c r="D29" s="25">
        <v>165491</v>
      </c>
      <c r="E29" s="25">
        <v>699805</v>
      </c>
      <c r="F29" s="25">
        <v>194943</v>
      </c>
      <c r="G29" s="26">
        <v>176218</v>
      </c>
      <c r="H29" s="26">
        <v>48638</v>
      </c>
      <c r="I29" s="26">
        <v>59914</v>
      </c>
      <c r="J29" s="26">
        <v>18175</v>
      </c>
      <c r="K29" s="25">
        <v>302945</v>
      </c>
      <c r="L29" s="26">
        <v>102395</v>
      </c>
      <c r="M29" s="26">
        <v>-16053.523759999982</v>
      </c>
      <c r="N29" s="26">
        <v>90720</v>
      </c>
      <c r="O29" s="26">
        <v>45526</v>
      </c>
      <c r="P29" s="25">
        <v>222588</v>
      </c>
      <c r="Q29" s="26">
        <v>23198</v>
      </c>
      <c r="R29" s="26">
        <v>40060</v>
      </c>
      <c r="S29" s="26">
        <v>79957</v>
      </c>
      <c r="T29" s="26">
        <v>41124</v>
      </c>
      <c r="U29" s="25">
        <v>184339</v>
      </c>
      <c r="V29" s="26">
        <v>40937.350000000006</v>
      </c>
      <c r="W29" s="26">
        <v>34514</v>
      </c>
      <c r="X29" s="26">
        <v>54643</v>
      </c>
      <c r="Y29" s="26">
        <v>65712.08</v>
      </c>
      <c r="Z29" s="25">
        <v>195807.43</v>
      </c>
      <c r="AA29" s="26">
        <v>64432</v>
      </c>
      <c r="AB29" s="26">
        <v>43376</v>
      </c>
      <c r="AC29" s="26">
        <v>86418</v>
      </c>
      <c r="AD29" s="26">
        <v>104293</v>
      </c>
      <c r="AE29" s="25">
        <v>298519</v>
      </c>
      <c r="AF29" s="26">
        <v>57760</v>
      </c>
      <c r="AG29" s="26">
        <v>58124</v>
      </c>
      <c r="AH29" s="26">
        <v>23060</v>
      </c>
      <c r="AI29" s="26">
        <v>58196</v>
      </c>
      <c r="AJ29" s="25">
        <v>202714</v>
      </c>
      <c r="AK29" s="26">
        <v>49236</v>
      </c>
      <c r="AL29" s="26">
        <v>51418</v>
      </c>
    </row>
    <row r="30" spans="2:41" x14ac:dyDescent="0.45">
      <c r="B30" s="27" t="s">
        <v>286</v>
      </c>
      <c r="C30" s="27" t="s">
        <v>130</v>
      </c>
      <c r="D30" s="28">
        <v>140965</v>
      </c>
      <c r="E30" s="28">
        <v>198374</v>
      </c>
      <c r="F30" s="28">
        <v>289256</v>
      </c>
      <c r="G30" s="29">
        <v>79459</v>
      </c>
      <c r="H30" s="29">
        <v>91129</v>
      </c>
      <c r="I30" s="29">
        <v>97202</v>
      </c>
      <c r="J30" s="29">
        <v>96800</v>
      </c>
      <c r="K30" s="28">
        <v>364590</v>
      </c>
      <c r="L30" s="29">
        <v>92128</v>
      </c>
      <c r="M30" s="29">
        <v>94020</v>
      </c>
      <c r="N30" s="29">
        <v>102300</v>
      </c>
      <c r="O30" s="29">
        <v>152305.88695879508</v>
      </c>
      <c r="P30" s="28">
        <v>440753.88695879508</v>
      </c>
      <c r="Q30" s="29">
        <v>150413.58828999999</v>
      </c>
      <c r="R30" s="29">
        <v>127662.71396999997</v>
      </c>
      <c r="S30" s="29">
        <v>135802.98736000003</v>
      </c>
      <c r="T30" s="29">
        <v>176292.26221278807</v>
      </c>
      <c r="U30" s="28">
        <v>590171.55183278804</v>
      </c>
      <c r="V30" s="29">
        <v>170568.16048000002</v>
      </c>
      <c r="W30" s="29">
        <v>168026.20584000001</v>
      </c>
      <c r="X30" s="29">
        <v>159065.46786</v>
      </c>
      <c r="Y30" s="29">
        <v>142117.87349999993</v>
      </c>
      <c r="Z30" s="28">
        <v>639777.70767999999</v>
      </c>
      <c r="AA30" s="29">
        <v>161667</v>
      </c>
      <c r="AB30" s="29">
        <v>173068.36813000002</v>
      </c>
      <c r="AC30" s="29">
        <v>172172.85711685699</v>
      </c>
      <c r="AD30" s="29">
        <v>47898.00291314302</v>
      </c>
      <c r="AE30" s="28">
        <v>554806</v>
      </c>
      <c r="AF30" s="29">
        <v>178522</v>
      </c>
      <c r="AG30" s="29">
        <v>174493</v>
      </c>
      <c r="AH30" s="29">
        <v>157607</v>
      </c>
      <c r="AI30" s="29">
        <v>176162</v>
      </c>
      <c r="AJ30" s="28">
        <v>683628</v>
      </c>
      <c r="AK30" s="29">
        <v>157586</v>
      </c>
      <c r="AL30" s="29">
        <v>158858.64046000014</v>
      </c>
    </row>
    <row r="31" spans="2:41" x14ac:dyDescent="0.45">
      <c r="B31" s="22" t="s">
        <v>74</v>
      </c>
      <c r="C31" s="22" t="s">
        <v>74</v>
      </c>
      <c r="D31" s="23">
        <v>267606</v>
      </c>
      <c r="E31" s="23">
        <v>515780</v>
      </c>
      <c r="F31" s="23">
        <v>639799</v>
      </c>
      <c r="G31" s="24">
        <v>218080</v>
      </c>
      <c r="H31" s="24">
        <v>244610</v>
      </c>
      <c r="I31" s="24">
        <v>219149</v>
      </c>
      <c r="J31" s="24">
        <v>149797</v>
      </c>
      <c r="K31" s="23">
        <v>831636</v>
      </c>
      <c r="L31" s="24">
        <v>200628</v>
      </c>
      <c r="M31" s="24">
        <v>247944.7428869232</v>
      </c>
      <c r="N31" s="24">
        <v>185422</v>
      </c>
      <c r="O31" s="24">
        <v>185424.28695879507</v>
      </c>
      <c r="P31" s="23">
        <v>819419.02984571829</v>
      </c>
      <c r="Q31" s="24">
        <v>202696.58828999999</v>
      </c>
      <c r="R31" s="24">
        <v>211159.71396999995</v>
      </c>
      <c r="S31" s="24">
        <v>227963.98736000003</v>
      </c>
      <c r="T31" s="24">
        <v>259462.26221278807</v>
      </c>
      <c r="U31" s="23">
        <v>901282.55183278804</v>
      </c>
      <c r="V31" s="24">
        <v>239259.47047999999</v>
      </c>
      <c r="W31" s="24">
        <v>237711.49583999999</v>
      </c>
      <c r="X31" s="24">
        <v>217069.46786</v>
      </c>
      <c r="Y31" s="24">
        <v>275245.56350000005</v>
      </c>
      <c r="Z31" s="23">
        <v>969285.99768000003</v>
      </c>
      <c r="AA31" s="24">
        <v>216322.6</v>
      </c>
      <c r="AB31" s="24">
        <v>218812.36813000002</v>
      </c>
      <c r="AC31" s="24">
        <v>184054.85711685699</v>
      </c>
      <c r="AD31" s="24">
        <v>234856.00291314302</v>
      </c>
      <c r="AE31" s="23">
        <v>854046</v>
      </c>
      <c r="AF31" s="24">
        <v>302132</v>
      </c>
      <c r="AG31" s="24">
        <v>256598</v>
      </c>
      <c r="AH31" s="24">
        <v>259708</v>
      </c>
      <c r="AI31" s="24">
        <v>399290</v>
      </c>
      <c r="AJ31" s="23">
        <v>1217729</v>
      </c>
      <c r="AK31" s="24">
        <v>275149</v>
      </c>
      <c r="AL31" s="24">
        <f>SUM(AL27:AL30)</f>
        <v>239141.64046000014</v>
      </c>
      <c r="AM31" s="24"/>
      <c r="AN31" s="24"/>
      <c r="AO31" s="24"/>
    </row>
    <row r="32" spans="2:41" ht="4" customHeight="1" x14ac:dyDescent="0.45">
      <c r="B32" s="22"/>
      <c r="C32" s="22"/>
      <c r="D32" s="23"/>
      <c r="E32" s="23"/>
      <c r="F32" s="23"/>
      <c r="G32" s="24"/>
      <c r="H32" s="24"/>
      <c r="I32" s="24"/>
      <c r="J32" s="24"/>
      <c r="K32" s="23"/>
      <c r="L32" s="24"/>
      <c r="M32" s="24"/>
      <c r="N32" s="24"/>
      <c r="O32" s="24"/>
      <c r="P32" s="23"/>
      <c r="Q32" s="24"/>
      <c r="R32" s="24"/>
      <c r="S32" s="24"/>
      <c r="T32" s="24"/>
      <c r="U32" s="23"/>
      <c r="V32" s="24"/>
      <c r="W32" s="24"/>
      <c r="X32" s="24"/>
      <c r="Y32" s="24"/>
      <c r="Z32" s="23"/>
      <c r="AA32" s="24"/>
      <c r="AB32" s="24"/>
      <c r="AC32" s="24"/>
      <c r="AD32" s="24"/>
      <c r="AE32" s="23"/>
      <c r="AF32" s="24"/>
      <c r="AG32" s="24"/>
      <c r="AH32" s="24"/>
      <c r="AI32" s="24"/>
      <c r="AJ32" s="23"/>
      <c r="AK32" s="24"/>
      <c r="AL32" s="24"/>
    </row>
    <row r="33" spans="2:41" x14ac:dyDescent="0.45">
      <c r="B33" s="14" t="s">
        <v>287</v>
      </c>
      <c r="C33" s="14" t="s">
        <v>131</v>
      </c>
      <c r="D33" s="25">
        <v>-2853</v>
      </c>
      <c r="E33" s="25">
        <v>2773</v>
      </c>
      <c r="F33" s="25">
        <v>35196</v>
      </c>
      <c r="G33" s="26">
        <v>0</v>
      </c>
      <c r="H33" s="26">
        <v>-65804</v>
      </c>
      <c r="I33" s="26">
        <v>0</v>
      </c>
      <c r="J33" s="26">
        <v>-7853</v>
      </c>
      <c r="K33" s="25">
        <v>-73657</v>
      </c>
      <c r="L33" s="26">
        <v>0</v>
      </c>
      <c r="M33" s="26">
        <v>0</v>
      </c>
      <c r="N33" s="26">
        <v>0</v>
      </c>
      <c r="O33" s="26">
        <v>21461.644082479081</v>
      </c>
      <c r="P33" s="25">
        <v>21461.644082479081</v>
      </c>
      <c r="Q33" s="26">
        <v>0</v>
      </c>
      <c r="R33" s="26">
        <v>0</v>
      </c>
      <c r="S33" s="26">
        <v>0</v>
      </c>
      <c r="T33" s="26">
        <v>-3788.5873001981972</v>
      </c>
      <c r="U33" s="25">
        <v>-3788.5873001981972</v>
      </c>
      <c r="V33" s="26">
        <v>0</v>
      </c>
      <c r="W33" s="26">
        <v>0</v>
      </c>
      <c r="X33" s="26">
        <v>0</v>
      </c>
      <c r="Y33" s="26">
        <v>-34621.587</v>
      </c>
      <c r="Z33" s="25">
        <v>-34621.587</v>
      </c>
      <c r="AA33" s="26">
        <v>0</v>
      </c>
      <c r="AB33" s="26">
        <v>0</v>
      </c>
      <c r="AC33" s="26">
        <v>15233.582390000003</v>
      </c>
      <c r="AD33" s="26">
        <v>63033.417609999997</v>
      </c>
      <c r="AE33" s="25">
        <v>78267</v>
      </c>
      <c r="AF33" s="26">
        <v>0</v>
      </c>
      <c r="AG33" s="26">
        <v>0</v>
      </c>
      <c r="AH33" s="26">
        <v>0</v>
      </c>
      <c r="AI33" s="26">
        <v>-120023</v>
      </c>
      <c r="AJ33" s="25">
        <v>-120023</v>
      </c>
      <c r="AK33" s="26">
        <v>0</v>
      </c>
      <c r="AL33" s="26">
        <v>14679</v>
      </c>
    </row>
    <row r="34" spans="2:41" x14ac:dyDescent="0.45">
      <c r="B34" s="27" t="s">
        <v>272</v>
      </c>
      <c r="C34" s="27" t="s">
        <v>132</v>
      </c>
      <c r="D34" s="28">
        <v>0</v>
      </c>
      <c r="E34" s="28">
        <v>13456</v>
      </c>
      <c r="F34" s="28">
        <v>118147.31953999997</v>
      </c>
      <c r="G34" s="29">
        <v>3333</v>
      </c>
      <c r="H34" s="29">
        <v>68591</v>
      </c>
      <c r="I34" s="29">
        <v>1006</v>
      </c>
      <c r="J34" s="29">
        <v>61236.843959999977</v>
      </c>
      <c r="K34" s="28">
        <v>134166.84395999997</v>
      </c>
      <c r="L34" s="29">
        <v>-735.05172000000505</v>
      </c>
      <c r="M34" s="29">
        <v>411</v>
      </c>
      <c r="N34" s="29">
        <v>-2739.8919299999889</v>
      </c>
      <c r="O34" s="29">
        <v>5793.4098299999978</v>
      </c>
      <c r="P34" s="28">
        <v>2729.466180000004</v>
      </c>
      <c r="Q34" s="29">
        <v>1758.2420099999943</v>
      </c>
      <c r="R34" s="29">
        <v>895.43991999998684</v>
      </c>
      <c r="S34" s="29">
        <v>-3082.6440799999618</v>
      </c>
      <c r="T34" s="29">
        <v>397.97264999997986</v>
      </c>
      <c r="U34" s="28">
        <v>-30.989500000001044</v>
      </c>
      <c r="V34" s="29">
        <v>115.57065999999872</v>
      </c>
      <c r="W34" s="29">
        <v>-2382.8156099999915</v>
      </c>
      <c r="X34" s="29">
        <v>5040.0308099999957</v>
      </c>
      <c r="Y34" s="29">
        <v>-4535.8606799999998</v>
      </c>
      <c r="Z34" s="28">
        <v>-1763.0748199999969</v>
      </c>
      <c r="AA34" s="29">
        <v>-2083.1017800000013</v>
      </c>
      <c r="AB34" s="29">
        <v>5248.0398999999989</v>
      </c>
      <c r="AC34" s="29">
        <v>42835.081879999998</v>
      </c>
      <c r="AD34" s="29">
        <v>6279.7126000000135</v>
      </c>
      <c r="AE34" s="28">
        <v>37046.150209999993</v>
      </c>
      <c r="AF34" s="29">
        <v>1087.92947</v>
      </c>
      <c r="AG34" s="29">
        <v>2281.4638593599961</v>
      </c>
      <c r="AH34" s="29">
        <v>20180.552130000004</v>
      </c>
      <c r="AI34" s="29">
        <v>18068.468324706566</v>
      </c>
      <c r="AJ34" s="28">
        <v>41618.413784066564</v>
      </c>
      <c r="AK34" s="29">
        <v>-984</v>
      </c>
      <c r="AL34" s="29">
        <v>26820.991819999996</v>
      </c>
    </row>
    <row r="35" spans="2:41" x14ac:dyDescent="0.45">
      <c r="B35" s="22" t="s">
        <v>288</v>
      </c>
      <c r="C35" s="22" t="s">
        <v>75</v>
      </c>
      <c r="D35" s="23">
        <v>264752.40000000002</v>
      </c>
      <c r="E35" s="23">
        <v>532009.6</v>
      </c>
      <c r="F35" s="23">
        <v>757950.31953999994</v>
      </c>
      <c r="G35" s="24">
        <v>221413</v>
      </c>
      <c r="H35" s="24">
        <v>247396.4</v>
      </c>
      <c r="I35" s="24">
        <v>220155</v>
      </c>
      <c r="J35" s="24">
        <v>203180.84395999997</v>
      </c>
      <c r="K35" s="23">
        <v>892145.24395999999</v>
      </c>
      <c r="L35" s="24">
        <v>199892.34827999998</v>
      </c>
      <c r="M35" s="24">
        <v>248355.7428869232</v>
      </c>
      <c r="N35" s="24">
        <v>182682.10807000002</v>
      </c>
      <c r="O35" s="24">
        <v>212679.34087127415</v>
      </c>
      <c r="P35" s="23">
        <v>843609.54010819725</v>
      </c>
      <c r="Q35" s="24">
        <v>204454.83029999997</v>
      </c>
      <c r="R35" s="24">
        <v>212055.15388999993</v>
      </c>
      <c r="S35" s="24">
        <v>224881.34328000006</v>
      </c>
      <c r="T35" s="24">
        <v>256071.64756258985</v>
      </c>
      <c r="U35" s="23">
        <v>897462.97503258975</v>
      </c>
      <c r="V35" s="24">
        <v>239375.04113999999</v>
      </c>
      <c r="W35" s="24">
        <v>235328.68023</v>
      </c>
      <c r="X35" s="24">
        <v>222109.49867</v>
      </c>
      <c r="Y35" s="24">
        <v>236088.11582000004</v>
      </c>
      <c r="Z35" s="23">
        <v>932901.33585999999</v>
      </c>
      <c r="AA35" s="24">
        <v>214239.49822000001</v>
      </c>
      <c r="AB35" s="24">
        <v>224060.40803000002</v>
      </c>
      <c r="AC35" s="24">
        <v>226889.93899685697</v>
      </c>
      <c r="AD35" s="24">
        <v>304169.13312314305</v>
      </c>
      <c r="AE35" s="23">
        <v>969359.15020999999</v>
      </c>
      <c r="AF35" s="24">
        <v>303219.92946999997</v>
      </c>
      <c r="AG35" s="24">
        <v>258879.46385936</v>
      </c>
      <c r="AH35" s="24">
        <v>279888.55213000003</v>
      </c>
      <c r="AI35" s="24">
        <v>297335.46832470666</v>
      </c>
      <c r="AJ35" s="23">
        <v>1139323.4137840667</v>
      </c>
      <c r="AK35" s="24">
        <v>274165</v>
      </c>
      <c r="AL35" s="24">
        <f>SUM(AL31:AL34)</f>
        <v>280641.63228000014</v>
      </c>
      <c r="AM35" s="24"/>
      <c r="AN35" s="24"/>
      <c r="AO35" s="24"/>
    </row>
    <row r="36" spans="2:41" s="43" customFormat="1" x14ac:dyDescent="0.45"/>
    <row r="37" spans="2:41" s="43" customFormat="1" x14ac:dyDescent="0.45"/>
    <row r="38" spans="2:41" s="43" customFormat="1" x14ac:dyDescent="0.45"/>
    <row r="39" spans="2:41" s="43" customFormat="1" x14ac:dyDescent="0.45"/>
    <row r="40" spans="2:41" s="43" customFormat="1" x14ac:dyDescent="0.45"/>
    <row r="41" spans="2:41" s="43" customFormat="1" x14ac:dyDescent="0.45"/>
    <row r="42" spans="2:41" s="43" customFormat="1" x14ac:dyDescent="0.45"/>
    <row r="43" spans="2:41" s="43" customFormat="1" x14ac:dyDescent="0.45"/>
    <row r="44" spans="2:41" s="43" customFormat="1" x14ac:dyDescent="0.45"/>
    <row r="45" spans="2:41" s="43" customFormat="1" x14ac:dyDescent="0.45"/>
    <row r="46" spans="2:41" s="43" customFormat="1" x14ac:dyDescent="0.45"/>
  </sheetData>
  <mergeCells count="2">
    <mergeCell ref="C1:C3"/>
    <mergeCell ref="B1:B3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97FAB-634E-458F-9131-183054A573BA}">
  <sheetPr>
    <tabColor rgb="FFF47A04"/>
  </sheetPr>
  <dimension ref="A1:AK78"/>
  <sheetViews>
    <sheetView showGridLines="0" zoomScale="80" zoomScaleNormal="80" workbookViewId="0">
      <pane xSplit="3" ySplit="6" topLeftCell="AA7" activePane="bottomRight" state="frozen"/>
      <selection activeCell="B75" sqref="B75"/>
      <selection pane="topRight" activeCell="B75" sqref="B75"/>
      <selection pane="bottomLeft" activeCell="B75" sqref="B75"/>
      <selection pane="bottomRight" activeCell="C6" sqref="C6"/>
    </sheetView>
  </sheetViews>
  <sheetFormatPr defaultColWidth="9.1796875" defaultRowHeight="14.5" outlineLevelCol="1" x14ac:dyDescent="0.35"/>
  <cols>
    <col min="1" max="1" width="4.08984375" customWidth="1"/>
    <col min="2" max="2" width="63.36328125" style="11" hidden="1" customWidth="1"/>
    <col min="3" max="3" width="71" style="11" bestFit="1" customWidth="1"/>
    <col min="4" max="4" width="8.1796875" style="11" hidden="1" customWidth="1" outlineLevel="1"/>
    <col min="5" max="5" width="9.1796875" style="11" hidden="1" customWidth="1" outlineLevel="1"/>
    <col min="6" max="6" width="9.7265625" style="11" hidden="1" customWidth="1" outlineLevel="1"/>
    <col min="7" max="7" width="9.1796875" style="11" customWidth="1" collapsed="1"/>
    <col min="8" max="10" width="9.1796875" style="11" hidden="1" customWidth="1" outlineLevel="1"/>
    <col min="11" max="11" width="9.1796875" style="11" customWidth="1" collapsed="1"/>
    <col min="12" max="14" width="9.1796875" style="11" hidden="1" customWidth="1" outlineLevel="1"/>
    <col min="15" max="15" width="10" style="11" bestFit="1" customWidth="1" collapsed="1"/>
    <col min="16" max="18" width="9.1796875" style="11" hidden="1" customWidth="1" outlineLevel="1"/>
    <col min="19" max="19" width="9.1796875" style="11" customWidth="1" collapsed="1"/>
    <col min="20" max="20" width="8.1796875" style="11" hidden="1" customWidth="1" outlineLevel="1"/>
    <col min="21" max="22" width="9.1796875" hidden="1" customWidth="1" outlineLevel="1"/>
    <col min="23" max="23" width="9.1796875" customWidth="1" collapsed="1"/>
    <col min="24" max="26" width="9.1796875" hidden="1" customWidth="1" outlineLevel="1"/>
    <col min="27" max="27" width="9.1796875" bestFit="1" customWidth="1" collapsed="1"/>
    <col min="28" max="28" width="9.7265625" hidden="1" customWidth="1" outlineLevel="1"/>
    <col min="29" max="30" width="9.1796875" hidden="1" customWidth="1" outlineLevel="1"/>
    <col min="31" max="31" width="10" customWidth="1" collapsed="1"/>
    <col min="32" max="33" width="9.7265625" customWidth="1" outlineLevel="1"/>
    <col min="34" max="35" width="9.1796875" customWidth="1"/>
    <col min="38" max="16384" width="9.1796875" style="11"/>
  </cols>
  <sheetData>
    <row r="1" spans="1:33" customFormat="1" ht="15" customHeight="1" x14ac:dyDescent="0.35">
      <c r="A1" s="8"/>
      <c r="B1" s="80"/>
      <c r="C1" s="80" t="s">
        <v>109</v>
      </c>
    </row>
    <row r="2" spans="1:33" customFormat="1" ht="15" customHeight="1" x14ac:dyDescent="0.35">
      <c r="A2" s="8"/>
      <c r="B2" s="80"/>
      <c r="C2" s="80"/>
    </row>
    <row r="3" spans="1:33" customFormat="1" ht="15" customHeight="1" x14ac:dyDescent="0.35">
      <c r="A3" s="8"/>
      <c r="B3" s="80"/>
      <c r="C3" s="80"/>
    </row>
    <row r="4" spans="1:33" customFormat="1" ht="14.25" customHeight="1" x14ac:dyDescent="0.35">
      <c r="B4" s="80"/>
      <c r="C4" s="80"/>
    </row>
    <row r="5" spans="1:33" s="39" customFormat="1" x14ac:dyDescent="0.35">
      <c r="E5" s="39">
        <v>23</v>
      </c>
      <c r="F5" s="39">
        <v>24</v>
      </c>
      <c r="G5" s="39">
        <v>25</v>
      </c>
      <c r="H5" s="39">
        <v>26</v>
      </c>
      <c r="J5" s="39">
        <v>27</v>
      </c>
      <c r="K5" s="39">
        <v>28</v>
      </c>
      <c r="L5" s="39">
        <v>29</v>
      </c>
      <c r="M5" s="39">
        <v>30</v>
      </c>
      <c r="O5" s="39">
        <v>31</v>
      </c>
      <c r="P5" s="39">
        <v>32</v>
      </c>
      <c r="Q5" s="39">
        <v>33</v>
      </c>
      <c r="R5" s="39">
        <v>34</v>
      </c>
      <c r="T5" s="39">
        <v>35</v>
      </c>
    </row>
    <row r="6" spans="1:33" s="1" customFormat="1" ht="20.5" x14ac:dyDescent="0.45">
      <c r="B6" s="12" t="s">
        <v>263</v>
      </c>
      <c r="C6" s="12" t="s">
        <v>138</v>
      </c>
      <c r="D6" s="10" t="s">
        <v>187</v>
      </c>
      <c r="E6" s="10" t="s">
        <v>123</v>
      </c>
      <c r="F6" s="10" t="s">
        <v>185</v>
      </c>
      <c r="G6" s="10">
        <v>2019</v>
      </c>
      <c r="H6" s="10" t="s">
        <v>188</v>
      </c>
      <c r="I6" s="10" t="s">
        <v>126</v>
      </c>
      <c r="J6" s="10" t="s">
        <v>186</v>
      </c>
      <c r="K6" s="10">
        <v>2020</v>
      </c>
      <c r="L6" s="10" t="s">
        <v>0</v>
      </c>
      <c r="M6" s="10" t="s">
        <v>1</v>
      </c>
      <c r="N6" s="10" t="s">
        <v>2</v>
      </c>
      <c r="O6" s="10">
        <v>2021</v>
      </c>
      <c r="P6" s="10" t="s">
        <v>3</v>
      </c>
      <c r="Q6" s="10" t="s">
        <v>4</v>
      </c>
      <c r="R6" s="10" t="s">
        <v>5</v>
      </c>
      <c r="S6" s="10">
        <v>2022</v>
      </c>
      <c r="T6" s="10" t="s">
        <v>6</v>
      </c>
      <c r="U6" s="10" t="s">
        <v>7</v>
      </c>
      <c r="V6" s="10" t="s">
        <v>8</v>
      </c>
      <c r="W6" s="10">
        <v>2023</v>
      </c>
      <c r="X6" s="10" t="s">
        <v>9</v>
      </c>
      <c r="Y6" s="10" t="s">
        <v>10</v>
      </c>
      <c r="Z6" s="10" t="s">
        <v>11</v>
      </c>
      <c r="AA6" s="10">
        <v>2024</v>
      </c>
      <c r="AB6" s="10" t="s">
        <v>12</v>
      </c>
      <c r="AC6" s="10" t="s">
        <v>68</v>
      </c>
      <c r="AD6" s="10" t="s">
        <v>194</v>
      </c>
      <c r="AE6" s="10">
        <v>2025</v>
      </c>
      <c r="AF6" s="10" t="s">
        <v>322</v>
      </c>
      <c r="AG6" s="10" t="s">
        <v>327</v>
      </c>
    </row>
    <row r="7" spans="1:33" s="1" customFormat="1" ht="20" x14ac:dyDescent="0.4">
      <c r="B7" s="9" t="s">
        <v>255</v>
      </c>
      <c r="C7" s="9" t="s">
        <v>139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</row>
    <row r="8" spans="1:33" s="1" customFormat="1" ht="8.15" customHeight="1" x14ac:dyDescent="0.4">
      <c r="D8" s="7"/>
      <c r="E8" s="7"/>
      <c r="F8" s="6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3"/>
      <c r="W8" s="3"/>
      <c r="X8" s="7"/>
      <c r="Y8" s="3"/>
      <c r="Z8" s="3"/>
      <c r="AA8" s="7"/>
      <c r="AB8" s="3"/>
      <c r="AC8" s="3"/>
      <c r="AD8" s="3"/>
      <c r="AE8" s="3"/>
      <c r="AF8" s="3"/>
      <c r="AG8" s="3"/>
    </row>
    <row r="9" spans="1:33" customFormat="1" ht="16" x14ac:dyDescent="0.45">
      <c r="B9" s="68" t="s">
        <v>256</v>
      </c>
      <c r="C9" s="68" t="s">
        <v>140</v>
      </c>
      <c r="D9" s="69">
        <v>12633</v>
      </c>
      <c r="E9" s="69">
        <v>33342</v>
      </c>
      <c r="F9" s="69">
        <v>28392</v>
      </c>
      <c r="G9" s="69">
        <v>67924</v>
      </c>
      <c r="H9" s="69">
        <v>-2034</v>
      </c>
      <c r="I9" s="69">
        <v>6369</v>
      </c>
      <c r="J9" s="69">
        <v>12297</v>
      </c>
      <c r="K9" s="69">
        <v>26890</v>
      </c>
      <c r="L9" s="69">
        <v>-3639</v>
      </c>
      <c r="M9" s="69">
        <v>21281.406727461559</v>
      </c>
      <c r="N9" s="69">
        <v>14904.833195951182</v>
      </c>
      <c r="O9" s="69">
        <v>30960.068566722915</v>
      </c>
      <c r="P9" s="69">
        <v>7289.8261984614765</v>
      </c>
      <c r="Q9" s="69">
        <v>12177.156198461485</v>
      </c>
      <c r="R9" s="69">
        <v>13783</v>
      </c>
      <c r="S9" s="69">
        <v>15804</v>
      </c>
      <c r="T9" s="69">
        <v>2201</v>
      </c>
      <c r="U9" s="69">
        <v>8067.2</v>
      </c>
      <c r="V9" s="69">
        <v>7539</v>
      </c>
      <c r="W9" s="69">
        <v>18402</v>
      </c>
      <c r="X9" s="69">
        <v>-5788</v>
      </c>
      <c r="Y9" s="69">
        <v>-10703</v>
      </c>
      <c r="Z9" s="69">
        <v>-22044</v>
      </c>
      <c r="AA9" s="69">
        <v>6670</v>
      </c>
      <c r="AB9" s="69">
        <v>8141</v>
      </c>
      <c r="AC9" s="69">
        <v>21747</v>
      </c>
      <c r="AD9" s="69">
        <v>27274</v>
      </c>
      <c r="AE9" s="69">
        <v>40926</v>
      </c>
      <c r="AF9" s="69">
        <v>6723</v>
      </c>
      <c r="AG9" s="69">
        <v>10572</v>
      </c>
    </row>
    <row r="10" spans="1:33" customFormat="1" x14ac:dyDescent="0.35">
      <c r="B10" s="66" t="s">
        <v>257</v>
      </c>
      <c r="C10" s="66" t="s">
        <v>141</v>
      </c>
    </row>
    <row r="11" spans="1:33" customFormat="1" ht="16" x14ac:dyDescent="0.45">
      <c r="B11" s="67" t="s">
        <v>201</v>
      </c>
      <c r="C11" s="67" t="s">
        <v>142</v>
      </c>
      <c r="D11" s="26">
        <v>17249</v>
      </c>
      <c r="E11" s="26">
        <v>33285</v>
      </c>
      <c r="F11" s="26">
        <v>52283</v>
      </c>
      <c r="G11" s="26">
        <v>72664</v>
      </c>
      <c r="H11" s="26">
        <v>17845</v>
      </c>
      <c r="I11" s="26">
        <v>34741</v>
      </c>
      <c r="J11" s="26">
        <v>53132</v>
      </c>
      <c r="K11" s="26">
        <v>70939</v>
      </c>
      <c r="L11" s="26">
        <v>16680</v>
      </c>
      <c r="M11" s="26">
        <v>34331</v>
      </c>
      <c r="N11" s="26">
        <v>53644</v>
      </c>
      <c r="O11" s="26">
        <v>79148</v>
      </c>
      <c r="P11" s="26">
        <v>28221</v>
      </c>
      <c r="Q11" s="26">
        <v>53755.153370000007</v>
      </c>
      <c r="R11" s="26">
        <v>81168.548960000029</v>
      </c>
      <c r="S11" s="26">
        <v>114582.20968875677</v>
      </c>
      <c r="T11" s="26">
        <v>33247</v>
      </c>
      <c r="U11" s="26">
        <v>67527.554199999999</v>
      </c>
      <c r="V11" s="26">
        <v>99798.359730000011</v>
      </c>
      <c r="W11" s="26">
        <v>126761.80843999999</v>
      </c>
      <c r="X11" s="26">
        <v>32243</v>
      </c>
      <c r="Y11" s="26">
        <v>65326</v>
      </c>
      <c r="Z11" s="26">
        <v>97177</v>
      </c>
      <c r="AA11" s="26">
        <v>96696.250029999996</v>
      </c>
      <c r="AB11" s="26">
        <v>30456</v>
      </c>
      <c r="AC11" s="26">
        <v>60573</v>
      </c>
      <c r="AD11" s="26">
        <v>89596</v>
      </c>
      <c r="AE11" s="26">
        <v>121676.72969000001</v>
      </c>
      <c r="AF11" s="26">
        <v>30629</v>
      </c>
      <c r="AG11" s="26">
        <v>61318.398029999997</v>
      </c>
    </row>
    <row r="12" spans="1:33" customFormat="1" ht="16" x14ac:dyDescent="0.45">
      <c r="B12" s="67" t="s">
        <v>202</v>
      </c>
      <c r="C12" s="67" t="s">
        <v>143</v>
      </c>
      <c r="D12" s="26">
        <v>0</v>
      </c>
      <c r="E12" s="26">
        <v>0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6">
        <v>0</v>
      </c>
      <c r="M12" s="26">
        <v>0</v>
      </c>
      <c r="N12" s="26">
        <v>1318.4595299999999</v>
      </c>
      <c r="O12" s="26">
        <v>2535.3497600000005</v>
      </c>
      <c r="P12" s="26">
        <v>1696.9760999999999</v>
      </c>
      <c r="Q12" s="26">
        <v>3712.2385900000008</v>
      </c>
      <c r="R12" s="26">
        <v>6709.1502599999985</v>
      </c>
      <c r="S12" s="26">
        <v>9846</v>
      </c>
      <c r="T12" s="26">
        <v>3220.4966400000003</v>
      </c>
      <c r="U12" s="26">
        <v>6019.5768199999984</v>
      </c>
      <c r="V12" s="26">
        <v>8812.0327199999992</v>
      </c>
      <c r="W12" s="26">
        <v>12227.289229999998</v>
      </c>
      <c r="X12" s="26">
        <v>2793.1661799999997</v>
      </c>
      <c r="Y12" s="26">
        <v>5690.3289600000007</v>
      </c>
      <c r="Z12" s="26">
        <v>8258.2387400000025</v>
      </c>
      <c r="AA12" s="26">
        <v>9409.9668999999976</v>
      </c>
      <c r="AB12" s="26">
        <v>2136</v>
      </c>
      <c r="AC12" s="26">
        <v>3791.7398600000001</v>
      </c>
      <c r="AD12" s="26">
        <v>5593.8060500000001</v>
      </c>
      <c r="AE12" s="26">
        <v>7390.4493499999999</v>
      </c>
      <c r="AF12" s="26">
        <v>1754</v>
      </c>
      <c r="AG12" s="26">
        <v>4106.6384900000003</v>
      </c>
    </row>
    <row r="13" spans="1:33" customFormat="1" ht="16" x14ac:dyDescent="0.45">
      <c r="B13" s="67" t="s">
        <v>203</v>
      </c>
      <c r="C13" s="67" t="s">
        <v>144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  <c r="N13" s="26">
        <v>0</v>
      </c>
      <c r="O13" s="26">
        <v>0</v>
      </c>
      <c r="P13" s="26">
        <v>0</v>
      </c>
      <c r="Q13" s="26">
        <v>0</v>
      </c>
      <c r="R13" s="26">
        <v>0</v>
      </c>
      <c r="S13" s="26">
        <v>0</v>
      </c>
      <c r="T13" s="26">
        <v>0</v>
      </c>
      <c r="U13" s="26">
        <v>0</v>
      </c>
      <c r="V13" s="26">
        <v>0</v>
      </c>
      <c r="W13" s="26">
        <v>0</v>
      </c>
      <c r="X13" s="26">
        <v>0</v>
      </c>
      <c r="Y13" s="26">
        <v>0</v>
      </c>
      <c r="Z13" s="26">
        <v>0</v>
      </c>
      <c r="AA13" s="26">
        <v>0</v>
      </c>
      <c r="AB13" s="26">
        <v>0</v>
      </c>
      <c r="AC13" s="26">
        <v>0</v>
      </c>
      <c r="AD13" s="26">
        <v>0</v>
      </c>
      <c r="AE13" s="26">
        <v>0</v>
      </c>
      <c r="AF13" s="26">
        <v>0</v>
      </c>
      <c r="AG13" s="26">
        <v>0</v>
      </c>
    </row>
    <row r="14" spans="1:33" customFormat="1" ht="16" x14ac:dyDescent="0.45">
      <c r="B14" s="67" t="s">
        <v>204</v>
      </c>
      <c r="C14" s="67" t="s">
        <v>145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  <c r="N14" s="26">
        <v>0</v>
      </c>
      <c r="O14" s="26">
        <v>-407</v>
      </c>
      <c r="P14" s="26">
        <v>0</v>
      </c>
      <c r="Q14" s="26">
        <v>174</v>
      </c>
      <c r="R14" s="26">
        <v>0</v>
      </c>
      <c r="S14" s="26">
        <v>641</v>
      </c>
      <c r="T14" s="26">
        <v>9.2600000000002183</v>
      </c>
      <c r="U14" s="26">
        <v>-351.73999999999978</v>
      </c>
      <c r="V14" s="26">
        <v>401.48999999999978</v>
      </c>
      <c r="W14" s="26">
        <v>331</v>
      </c>
      <c r="X14" s="26">
        <v>-536</v>
      </c>
      <c r="Y14" s="26">
        <v>-31</v>
      </c>
      <c r="Z14" s="26">
        <v>9307</v>
      </c>
      <c r="AA14" s="26">
        <v>9952</v>
      </c>
      <c r="AB14" s="26">
        <v>1478</v>
      </c>
      <c r="AC14" s="26">
        <v>2984</v>
      </c>
      <c r="AD14" s="26">
        <v>5068</v>
      </c>
      <c r="AE14" s="26">
        <v>4692</v>
      </c>
      <c r="AF14" s="26">
        <v>1137</v>
      </c>
      <c r="AG14" s="26">
        <v>6469</v>
      </c>
    </row>
    <row r="15" spans="1:33" customFormat="1" ht="16" x14ac:dyDescent="0.45">
      <c r="B15" s="67" t="s">
        <v>205</v>
      </c>
      <c r="C15" s="67" t="s">
        <v>146</v>
      </c>
      <c r="D15" s="26">
        <v>0</v>
      </c>
      <c r="E15" s="26">
        <v>0</v>
      </c>
      <c r="F15" s="26">
        <v>13459</v>
      </c>
      <c r="G15" s="26">
        <v>21737</v>
      </c>
      <c r="H15" s="26">
        <v>0</v>
      </c>
      <c r="I15" s="26">
        <v>-16698</v>
      </c>
      <c r="J15" s="26">
        <v>-16698</v>
      </c>
      <c r="K15" s="26">
        <v>-13208</v>
      </c>
      <c r="L15" s="26">
        <v>0</v>
      </c>
      <c r="M15" s="26">
        <v>0</v>
      </c>
      <c r="N15" s="26">
        <v>0</v>
      </c>
      <c r="O15" s="26">
        <v>3806.8681995070501</v>
      </c>
      <c r="P15" s="26">
        <v>0</v>
      </c>
      <c r="Q15" s="26">
        <v>0</v>
      </c>
      <c r="R15" s="26">
        <v>0</v>
      </c>
      <c r="S15" s="26">
        <v>-726.10293811414954</v>
      </c>
      <c r="T15" s="26">
        <v>0</v>
      </c>
      <c r="U15" s="26">
        <v>0</v>
      </c>
      <c r="V15" s="26">
        <v>0</v>
      </c>
      <c r="W15" s="26">
        <v>-7014.8084399999998</v>
      </c>
      <c r="X15" s="26">
        <v>0</v>
      </c>
      <c r="Y15" s="26">
        <v>0</v>
      </c>
      <c r="Z15" s="26">
        <v>0</v>
      </c>
      <c r="AA15" s="26">
        <v>13881.749970000001</v>
      </c>
      <c r="AB15" s="26">
        <v>0</v>
      </c>
      <c r="AC15" s="26">
        <v>0</v>
      </c>
      <c r="AD15" s="26">
        <v>0</v>
      </c>
      <c r="AE15" s="26">
        <v>-22135.72969</v>
      </c>
      <c r="AF15" s="26">
        <v>0</v>
      </c>
      <c r="AG15" s="26">
        <v>2942.6019700000002</v>
      </c>
    </row>
    <row r="16" spans="1:33" customFormat="1" ht="16" x14ac:dyDescent="0.45">
      <c r="B16" s="67" t="s">
        <v>206</v>
      </c>
      <c r="C16" s="67" t="s">
        <v>147</v>
      </c>
      <c r="D16" s="26">
        <v>0</v>
      </c>
      <c r="E16" s="26">
        <v>1805</v>
      </c>
      <c r="F16" s="26">
        <v>1636</v>
      </c>
      <c r="G16" s="26">
        <v>2242</v>
      </c>
      <c r="H16" s="26">
        <v>-571</v>
      </c>
      <c r="I16" s="26">
        <v>-666</v>
      </c>
      <c r="J16" s="26">
        <v>-875</v>
      </c>
      <c r="K16" s="26">
        <v>-564</v>
      </c>
      <c r="L16" s="26">
        <v>-174</v>
      </c>
      <c r="M16" s="26">
        <v>151</v>
      </c>
      <c r="N16" s="26">
        <v>1008</v>
      </c>
      <c r="O16" s="26">
        <v>0</v>
      </c>
      <c r="P16" s="26">
        <v>244</v>
      </c>
      <c r="Q16" s="26">
        <v>0</v>
      </c>
      <c r="R16" s="26">
        <v>0</v>
      </c>
      <c r="S16" s="26">
        <v>0</v>
      </c>
      <c r="T16" s="26">
        <v>0</v>
      </c>
      <c r="U16" s="26">
        <v>0</v>
      </c>
      <c r="V16" s="26">
        <v>0</v>
      </c>
      <c r="W16" s="26">
        <v>0</v>
      </c>
      <c r="X16" s="26">
        <v>0</v>
      </c>
      <c r="Y16" s="26">
        <v>0</v>
      </c>
      <c r="Z16" s="26">
        <v>0</v>
      </c>
      <c r="AA16" s="26">
        <v>0</v>
      </c>
      <c r="AB16" s="26">
        <v>0</v>
      </c>
      <c r="AC16" s="26">
        <v>0</v>
      </c>
      <c r="AD16" s="26">
        <v>0</v>
      </c>
      <c r="AE16" s="26">
        <v>0</v>
      </c>
      <c r="AF16" s="26">
        <v>0</v>
      </c>
      <c r="AG16" s="26">
        <v>0</v>
      </c>
    </row>
    <row r="17" spans="1:33" ht="16" x14ac:dyDescent="0.45">
      <c r="B17" s="67" t="s">
        <v>207</v>
      </c>
      <c r="C17" s="67" t="s">
        <v>148</v>
      </c>
      <c r="D17" s="26">
        <v>-48</v>
      </c>
      <c r="E17" s="26">
        <v>-47</v>
      </c>
      <c r="F17" s="26">
        <v>-54</v>
      </c>
      <c r="G17" s="26">
        <v>348</v>
      </c>
      <c r="H17" s="26">
        <v>43</v>
      </c>
      <c r="I17" s="26">
        <v>38</v>
      </c>
      <c r="J17" s="26">
        <v>-224</v>
      </c>
      <c r="K17" s="26">
        <v>37</v>
      </c>
      <c r="L17" s="26">
        <v>0</v>
      </c>
      <c r="M17" s="26">
        <v>-918</v>
      </c>
      <c r="N17" s="26">
        <v>-918</v>
      </c>
      <c r="O17" s="26">
        <v>-918</v>
      </c>
      <c r="P17" s="26">
        <v>0</v>
      </c>
      <c r="Q17" s="26">
        <v>-108</v>
      </c>
      <c r="R17" s="26">
        <v>-108</v>
      </c>
      <c r="S17" s="26">
        <v>-108</v>
      </c>
      <c r="T17" s="26">
        <v>0</v>
      </c>
      <c r="U17" s="26">
        <v>-108.30999999999767</v>
      </c>
      <c r="V17" s="26">
        <v>-108.64999999999418</v>
      </c>
      <c r="W17" s="26">
        <v>-109</v>
      </c>
      <c r="X17" s="26">
        <v>0</v>
      </c>
      <c r="Y17" s="26">
        <v>0</v>
      </c>
      <c r="Z17" s="26">
        <v>0</v>
      </c>
      <c r="AA17" s="26">
        <v>0</v>
      </c>
      <c r="AB17" s="26">
        <v>0</v>
      </c>
      <c r="AC17" s="26">
        <v>0</v>
      </c>
      <c r="AD17" s="26">
        <v>0</v>
      </c>
      <c r="AE17" s="26">
        <v>0</v>
      </c>
      <c r="AF17" s="26">
        <v>0</v>
      </c>
      <c r="AG17" s="26">
        <v>0</v>
      </c>
    </row>
    <row r="18" spans="1:33" ht="16" x14ac:dyDescent="0.45">
      <c r="B18" s="67" t="s">
        <v>208</v>
      </c>
      <c r="C18" s="67" t="s">
        <v>149</v>
      </c>
      <c r="D18" s="26">
        <v>4461</v>
      </c>
      <c r="E18" s="26">
        <v>3950</v>
      </c>
      <c r="F18" s="26">
        <v>4852</v>
      </c>
      <c r="G18" s="26">
        <v>-31342</v>
      </c>
      <c r="H18" s="26">
        <v>-6526</v>
      </c>
      <c r="I18" s="26">
        <v>3386</v>
      </c>
      <c r="J18" s="26">
        <v>8367</v>
      </c>
      <c r="K18" s="26">
        <v>1026</v>
      </c>
      <c r="L18" s="26">
        <v>4587</v>
      </c>
      <c r="M18" s="26">
        <v>11949.869760000001</v>
      </c>
      <c r="N18" s="26">
        <v>17110.375370000002</v>
      </c>
      <c r="O18" s="26">
        <v>-3099.5500248767612</v>
      </c>
      <c r="P18" s="26">
        <v>2475.804080000004</v>
      </c>
      <c r="Q18" s="26">
        <v>4592.511849999999</v>
      </c>
      <c r="R18" s="26">
        <v>25241</v>
      </c>
      <c r="S18" s="26">
        <v>10828</v>
      </c>
      <c r="T18" s="26">
        <v>3261.75</v>
      </c>
      <c r="U18" s="26">
        <v>6599.34</v>
      </c>
      <c r="V18" s="26">
        <v>7008</v>
      </c>
      <c r="W18" s="26">
        <v>13398</v>
      </c>
      <c r="X18" s="26">
        <v>3118</v>
      </c>
      <c r="Y18" s="26">
        <v>6252</v>
      </c>
      <c r="Z18" s="26">
        <v>1133</v>
      </c>
      <c r="AA18" s="26">
        <v>-7677</v>
      </c>
      <c r="AB18" s="26">
        <v>950</v>
      </c>
      <c r="AC18" s="26">
        <v>812</v>
      </c>
      <c r="AD18" s="26">
        <v>2705</v>
      </c>
      <c r="AE18" s="26">
        <v>17631</v>
      </c>
      <c r="AF18" s="26">
        <v>-6235</v>
      </c>
      <c r="AG18" s="26">
        <v>8864</v>
      </c>
    </row>
    <row r="19" spans="1:33" ht="16" x14ac:dyDescent="0.45">
      <c r="B19" s="67" t="s">
        <v>258</v>
      </c>
      <c r="C19" s="67" t="s">
        <v>150</v>
      </c>
      <c r="D19" s="26">
        <v>520</v>
      </c>
      <c r="E19" s="26">
        <v>1124</v>
      </c>
      <c r="F19" s="26">
        <v>1248</v>
      </c>
      <c r="G19" s="26">
        <v>2010</v>
      </c>
      <c r="H19" s="26">
        <v>591</v>
      </c>
      <c r="I19" s="26">
        <v>1027</v>
      </c>
      <c r="J19" s="26">
        <v>1027</v>
      </c>
      <c r="K19" s="26">
        <v>508</v>
      </c>
      <c r="L19" s="26">
        <v>401</v>
      </c>
      <c r="M19" s="26">
        <v>2621</v>
      </c>
      <c r="N19" s="26">
        <v>2308.9102399999997</v>
      </c>
      <c r="O19" s="26">
        <v>996.85654</v>
      </c>
      <c r="P19" s="26">
        <v>7708.6459999999979</v>
      </c>
      <c r="Q19" s="26">
        <v>-2231.6525000000001</v>
      </c>
      <c r="R19" s="26">
        <v>-1807</v>
      </c>
      <c r="S19" s="26">
        <v>-867</v>
      </c>
      <c r="T19" s="26">
        <v>-330</v>
      </c>
      <c r="U19" s="26">
        <v>-179.74</v>
      </c>
      <c r="V19" s="26">
        <v>-221</v>
      </c>
      <c r="W19" s="26">
        <v>331</v>
      </c>
      <c r="X19" s="26">
        <v>-620</v>
      </c>
      <c r="Y19" s="26">
        <v>-5984</v>
      </c>
      <c r="Z19" s="26">
        <v>-481</v>
      </c>
      <c r="AA19" s="26">
        <v>1510</v>
      </c>
      <c r="AB19" s="26">
        <v>2403</v>
      </c>
      <c r="AC19" s="26">
        <v>1715</v>
      </c>
      <c r="AD19" s="26">
        <v>1164</v>
      </c>
      <c r="AE19" s="26">
        <v>78</v>
      </c>
      <c r="AF19" s="26">
        <v>-5189</v>
      </c>
      <c r="AG19" s="26">
        <v>-8328</v>
      </c>
    </row>
    <row r="20" spans="1:33" ht="16" x14ac:dyDescent="0.45">
      <c r="B20" s="67" t="s">
        <v>209</v>
      </c>
      <c r="C20" s="67" t="s">
        <v>151</v>
      </c>
      <c r="D20" s="26">
        <v>439</v>
      </c>
      <c r="E20" s="26">
        <v>183</v>
      </c>
      <c r="F20" s="26">
        <v>200</v>
      </c>
      <c r="G20" s="26">
        <v>2344</v>
      </c>
      <c r="H20" s="26">
        <v>-18</v>
      </c>
      <c r="I20" s="26">
        <v>8694</v>
      </c>
      <c r="J20" s="26">
        <v>18124</v>
      </c>
      <c r="K20" s="26">
        <v>22528</v>
      </c>
      <c r="L20" s="26">
        <v>0</v>
      </c>
      <c r="M20" s="26">
        <v>0</v>
      </c>
      <c r="N20" s="26">
        <v>0</v>
      </c>
      <c r="O20" s="26">
        <v>0</v>
      </c>
      <c r="P20" s="26">
        <v>0</v>
      </c>
      <c r="Q20" s="26">
        <v>0</v>
      </c>
      <c r="R20" s="26">
        <v>0</v>
      </c>
      <c r="S20" s="26">
        <v>0</v>
      </c>
      <c r="T20" s="26">
        <v>0</v>
      </c>
      <c r="U20" s="26">
        <v>105.05599000000001</v>
      </c>
      <c r="V20" s="26">
        <v>514.64280000000008</v>
      </c>
      <c r="W20" s="26">
        <v>54.714720000000057</v>
      </c>
      <c r="X20" s="26">
        <v>0</v>
      </c>
      <c r="Y20" s="26">
        <v>33</v>
      </c>
      <c r="Z20" s="26">
        <v>33</v>
      </c>
      <c r="AA20" s="26">
        <v>25.486229999999999</v>
      </c>
      <c r="AB20" s="26">
        <v>1</v>
      </c>
      <c r="AC20" s="26">
        <v>1</v>
      </c>
      <c r="AD20" s="26">
        <v>0</v>
      </c>
      <c r="AE20" s="26">
        <v>-372.72098999999997</v>
      </c>
      <c r="AF20" s="26">
        <v>0</v>
      </c>
      <c r="AG20" s="26">
        <v>0</v>
      </c>
    </row>
    <row r="21" spans="1:33" ht="16" x14ac:dyDescent="0.45">
      <c r="B21" s="67" t="s">
        <v>210</v>
      </c>
      <c r="C21" s="67" t="s">
        <v>152</v>
      </c>
      <c r="D21" s="26">
        <v>-988</v>
      </c>
      <c r="E21" s="26">
        <v>-1127</v>
      </c>
      <c r="F21" s="26">
        <v>-4390</v>
      </c>
      <c r="G21" s="26">
        <v>12267</v>
      </c>
      <c r="H21" s="26">
        <v>-10240</v>
      </c>
      <c r="I21" s="26">
        <v>-11160</v>
      </c>
      <c r="J21" s="26">
        <v>-13254</v>
      </c>
      <c r="K21" s="26">
        <v>-9159</v>
      </c>
      <c r="L21" s="26">
        <v>-2777.2313299999996</v>
      </c>
      <c r="M21" s="26">
        <v>2120.4371599999999</v>
      </c>
      <c r="N21" s="26">
        <v>-599.12774028699187</v>
      </c>
      <c r="O21" s="26">
        <v>-1356.2426800000001</v>
      </c>
      <c r="P21" s="26">
        <v>2300</v>
      </c>
      <c r="Q21" s="26">
        <v>-415</v>
      </c>
      <c r="R21" s="26">
        <v>-1130</v>
      </c>
      <c r="S21" s="26">
        <v>-1486</v>
      </c>
      <c r="T21" s="26">
        <v>330</v>
      </c>
      <c r="U21" s="26">
        <v>637</v>
      </c>
      <c r="V21" s="26">
        <v>-1729.1650599999998</v>
      </c>
      <c r="W21" s="26">
        <v>-1772</v>
      </c>
      <c r="X21" s="26">
        <v>-1869</v>
      </c>
      <c r="Y21" s="26">
        <v>-8849</v>
      </c>
      <c r="Z21" s="26">
        <v>-8523</v>
      </c>
      <c r="AA21" s="26">
        <v>-14788</v>
      </c>
      <c r="AB21" s="26">
        <v>3732</v>
      </c>
      <c r="AC21" s="26">
        <v>5067</v>
      </c>
      <c r="AD21" s="26">
        <v>4635.9503399999994</v>
      </c>
      <c r="AE21" s="26">
        <v>2256</v>
      </c>
      <c r="AF21" s="26">
        <v>2180</v>
      </c>
      <c r="AG21" s="26">
        <v>1755</v>
      </c>
    </row>
    <row r="22" spans="1:33" ht="16" x14ac:dyDescent="0.45">
      <c r="B22" s="67" t="s">
        <v>211</v>
      </c>
      <c r="C22" s="67" t="s">
        <v>153</v>
      </c>
      <c r="D22" s="26">
        <v>10082</v>
      </c>
      <c r="E22" s="26">
        <v>23961</v>
      </c>
      <c r="F22" s="26">
        <v>42058</v>
      </c>
      <c r="G22" s="26">
        <v>47296</v>
      </c>
      <c r="H22" s="26">
        <v>18270</v>
      </c>
      <c r="I22" s="26">
        <v>38163</v>
      </c>
      <c r="J22" s="26">
        <v>38222</v>
      </c>
      <c r="K22" s="26">
        <v>44082</v>
      </c>
      <c r="L22" s="26">
        <v>15026.869960000276</v>
      </c>
      <c r="M22" s="26">
        <v>16346</v>
      </c>
      <c r="N22" s="26">
        <v>64623.110804500488</v>
      </c>
      <c r="O22" s="26">
        <v>68893</v>
      </c>
      <c r="P22" s="26">
        <v>3819</v>
      </c>
      <c r="Q22" s="26">
        <v>7094</v>
      </c>
      <c r="R22" s="26">
        <v>15723</v>
      </c>
      <c r="S22" s="26">
        <v>42699</v>
      </c>
      <c r="T22" s="26">
        <v>11251.385489999999</v>
      </c>
      <c r="U22" s="26">
        <v>21380.932359999999</v>
      </c>
      <c r="V22" s="26">
        <v>30764.666909024676</v>
      </c>
      <c r="W22" s="26">
        <v>43449.557167912128</v>
      </c>
      <c r="X22" s="26">
        <v>12885</v>
      </c>
      <c r="Y22" s="26">
        <v>26743.557126716587</v>
      </c>
      <c r="Z22" s="26">
        <v>46583.594760380067</v>
      </c>
      <c r="AA22" s="26">
        <v>78474.708952977337</v>
      </c>
      <c r="AB22" s="26">
        <v>14258</v>
      </c>
      <c r="AC22" s="26">
        <v>20484.619799999447</v>
      </c>
      <c r="AD22" s="26">
        <v>35005.285309598636</v>
      </c>
      <c r="AE22" s="26">
        <v>28815.370526083978</v>
      </c>
      <c r="AF22" s="26">
        <v>27257</v>
      </c>
      <c r="AG22" s="26">
        <v>21092.137058344335</v>
      </c>
    </row>
    <row r="23" spans="1:33" ht="16" x14ac:dyDescent="0.45">
      <c r="A23" s="66"/>
      <c r="B23" s="67"/>
      <c r="C23" s="67"/>
      <c r="D23" s="70">
        <f t="shared" ref="D23:AD23" si="0">SUM(D9:D22)</f>
        <v>44348</v>
      </c>
      <c r="E23" s="70">
        <f t="shared" si="0"/>
        <v>96476</v>
      </c>
      <c r="F23" s="70">
        <f t="shared" si="0"/>
        <v>139684</v>
      </c>
      <c r="G23" s="70">
        <f t="shared" si="0"/>
        <v>197490</v>
      </c>
      <c r="H23" s="70">
        <f t="shared" si="0"/>
        <v>17360</v>
      </c>
      <c r="I23" s="70">
        <f t="shared" si="0"/>
        <v>63894</v>
      </c>
      <c r="J23" s="70">
        <f t="shared" si="0"/>
        <v>100118</v>
      </c>
      <c r="K23" s="70">
        <f t="shared" si="0"/>
        <v>143079</v>
      </c>
      <c r="L23" s="70">
        <f t="shared" si="0"/>
        <v>30104.638630000278</v>
      </c>
      <c r="M23" s="70">
        <f t="shared" si="0"/>
        <v>87882.713647461555</v>
      </c>
      <c r="N23" s="70">
        <f t="shared" si="0"/>
        <v>153400.56140016468</v>
      </c>
      <c r="O23" s="70">
        <f t="shared" si="0"/>
        <v>180559.35036135319</v>
      </c>
      <c r="P23" s="70">
        <f t="shared" si="0"/>
        <v>53755.252378461482</v>
      </c>
      <c r="Q23" s="70">
        <f t="shared" si="0"/>
        <v>78750.407508461489</v>
      </c>
      <c r="R23" s="70">
        <f t="shared" si="0"/>
        <v>139579.69922000001</v>
      </c>
      <c r="S23" s="70">
        <f t="shared" si="0"/>
        <v>191213.10675064265</v>
      </c>
      <c r="T23" s="70">
        <f t="shared" si="0"/>
        <v>53190.89213</v>
      </c>
      <c r="U23" s="70">
        <f t="shared" si="0"/>
        <v>109696.86936999997</v>
      </c>
      <c r="V23" s="70">
        <f t="shared" si="0"/>
        <v>152779.37709902471</v>
      </c>
      <c r="W23" s="70">
        <f t="shared" si="0"/>
        <v>206059.56111791212</v>
      </c>
      <c r="X23" s="70">
        <f t="shared" si="0"/>
        <v>42226.16618</v>
      </c>
      <c r="Y23" s="70">
        <f t="shared" si="0"/>
        <v>78477.886086716579</v>
      </c>
      <c r="Z23" s="70">
        <f t="shared" si="0"/>
        <v>131443.83350038007</v>
      </c>
      <c r="AA23" s="70">
        <f t="shared" si="0"/>
        <v>194155.16208297733</v>
      </c>
      <c r="AB23" s="70">
        <f t="shared" si="0"/>
        <v>63555</v>
      </c>
      <c r="AC23" s="70">
        <f t="shared" si="0"/>
        <v>117175.35965999945</v>
      </c>
      <c r="AD23" s="70">
        <f t="shared" si="0"/>
        <v>171042.04169959866</v>
      </c>
      <c r="AE23" s="70">
        <f>SUM(AE9:AE22)</f>
        <v>200957.09888608399</v>
      </c>
      <c r="AF23" s="70">
        <f>SUM(AF9:AF22)-1</f>
        <v>58255</v>
      </c>
      <c r="AG23" s="70">
        <f>SUM(AG11:AG22)+AG9</f>
        <v>108791.77554834433</v>
      </c>
    </row>
    <row r="24" spans="1:33" ht="16" x14ac:dyDescent="0.45">
      <c r="A24" s="66"/>
      <c r="B24" s="66" t="s">
        <v>212</v>
      </c>
      <c r="C24" s="66" t="s">
        <v>154</v>
      </c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</row>
    <row r="25" spans="1:33" ht="16" x14ac:dyDescent="0.45">
      <c r="B25" s="67" t="s">
        <v>213</v>
      </c>
      <c r="C25" s="67" t="s">
        <v>17</v>
      </c>
      <c r="D25" s="26">
        <v>-22278</v>
      </c>
      <c r="E25" s="26">
        <v>-618</v>
      </c>
      <c r="F25" s="26">
        <v>1078</v>
      </c>
      <c r="G25" s="26">
        <v>-1405</v>
      </c>
      <c r="H25" s="26">
        <v>2663</v>
      </c>
      <c r="I25" s="26">
        <v>2854</v>
      </c>
      <c r="J25" s="26">
        <v>-2200</v>
      </c>
      <c r="K25" s="26">
        <v>-8431</v>
      </c>
      <c r="L25" s="26">
        <v>-419</v>
      </c>
      <c r="M25" s="26">
        <v>-4004</v>
      </c>
      <c r="N25" s="26">
        <v>-3551.0000021289889</v>
      </c>
      <c r="O25" s="26">
        <v>3481</v>
      </c>
      <c r="P25" s="26">
        <v>-6304</v>
      </c>
      <c r="Q25" s="26">
        <v>-13025</v>
      </c>
      <c r="R25" s="26">
        <v>-19914</v>
      </c>
      <c r="S25" s="26">
        <v>-26541</v>
      </c>
      <c r="T25" s="26">
        <v>-3194.3700000000003</v>
      </c>
      <c r="U25" s="26">
        <v>-1541.1899999999982</v>
      </c>
      <c r="V25" s="26">
        <v>-4695.0199999999986</v>
      </c>
      <c r="W25" s="26">
        <v>-18278</v>
      </c>
      <c r="X25" s="26">
        <v>6101</v>
      </c>
      <c r="Y25" s="26">
        <v>3782</v>
      </c>
      <c r="Z25" s="26">
        <v>6194</v>
      </c>
      <c r="AA25" s="26">
        <v>6394</v>
      </c>
      <c r="AB25" s="26">
        <v>-16182</v>
      </c>
      <c r="AC25" s="26">
        <v>1119</v>
      </c>
      <c r="AD25" s="26">
        <v>-9140</v>
      </c>
      <c r="AE25" s="26">
        <v>-1995</v>
      </c>
      <c r="AF25" s="26">
        <v>-11941</v>
      </c>
      <c r="AG25" s="26">
        <v>-4257</v>
      </c>
    </row>
    <row r="26" spans="1:33" ht="16" x14ac:dyDescent="0.45">
      <c r="B26" s="67" t="s">
        <v>214</v>
      </c>
      <c r="C26" s="67" t="s">
        <v>155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0</v>
      </c>
      <c r="N26" s="26">
        <v>0</v>
      </c>
      <c r="O26" s="26">
        <v>0</v>
      </c>
      <c r="P26" s="26">
        <v>-3480.6460000000002</v>
      </c>
      <c r="Q26" s="26">
        <v>1498</v>
      </c>
      <c r="R26" s="26">
        <v>-3461</v>
      </c>
      <c r="S26" s="26">
        <v>-4167</v>
      </c>
      <c r="T26" s="26">
        <v>-308</v>
      </c>
      <c r="U26" s="26">
        <v>-2705</v>
      </c>
      <c r="V26" s="26">
        <v>-2482</v>
      </c>
      <c r="W26" s="26">
        <v>-3234</v>
      </c>
      <c r="X26" s="26">
        <v>501</v>
      </c>
      <c r="Y26" s="26">
        <v>2424</v>
      </c>
      <c r="Z26" s="26">
        <v>2763</v>
      </c>
      <c r="AA26" s="26">
        <v>1975</v>
      </c>
      <c r="AB26" s="26">
        <v>-2437</v>
      </c>
      <c r="AC26" s="26">
        <v>-3631</v>
      </c>
      <c r="AD26" s="26">
        <v>-5417</v>
      </c>
      <c r="AE26" s="26">
        <v>-5367</v>
      </c>
      <c r="AF26" s="26">
        <v>-1689</v>
      </c>
      <c r="AG26" s="26">
        <v>-2298</v>
      </c>
    </row>
    <row r="27" spans="1:33" ht="16" x14ac:dyDescent="0.45">
      <c r="B27" s="67" t="s">
        <v>215</v>
      </c>
      <c r="C27" s="67" t="s">
        <v>156</v>
      </c>
      <c r="D27" s="26">
        <v>-910</v>
      </c>
      <c r="E27" s="26">
        <v>-5291</v>
      </c>
      <c r="F27" s="26">
        <v>-2965</v>
      </c>
      <c r="G27" s="26">
        <v>-207</v>
      </c>
      <c r="H27" s="26">
        <v>-85</v>
      </c>
      <c r="I27" s="26">
        <v>-434</v>
      </c>
      <c r="J27" s="26">
        <v>-347</v>
      </c>
      <c r="K27" s="26">
        <v>-222</v>
      </c>
      <c r="L27" s="26">
        <v>-48</v>
      </c>
      <c r="M27" s="26">
        <v>-142</v>
      </c>
      <c r="N27" s="26">
        <v>-508.29999999999995</v>
      </c>
      <c r="O27" s="26">
        <v>99.344399923678736</v>
      </c>
      <c r="P27" s="26">
        <v>-1114</v>
      </c>
      <c r="Q27" s="26">
        <v>-279</v>
      </c>
      <c r="R27" s="26">
        <v>-248</v>
      </c>
      <c r="S27" s="26">
        <v>-794</v>
      </c>
      <c r="T27" s="26">
        <v>4.5399999999999636</v>
      </c>
      <c r="U27" s="26">
        <v>8.8099999999999454</v>
      </c>
      <c r="V27" s="26">
        <v>-33.75</v>
      </c>
      <c r="W27" s="26">
        <v>-596</v>
      </c>
      <c r="X27" s="26">
        <v>91</v>
      </c>
      <c r="Y27" s="26">
        <v>196</v>
      </c>
      <c r="Z27" s="26">
        <v>150</v>
      </c>
      <c r="AA27" s="26">
        <v>-99</v>
      </c>
      <c r="AB27" s="26">
        <v>190</v>
      </c>
      <c r="AC27" s="26">
        <v>132</v>
      </c>
      <c r="AD27" s="26">
        <v>-844</v>
      </c>
      <c r="AE27" s="26">
        <v>-673</v>
      </c>
      <c r="AF27" s="26">
        <v>226</v>
      </c>
      <c r="AG27" s="26">
        <v>-9</v>
      </c>
    </row>
    <row r="28" spans="1:33" ht="16" x14ac:dyDescent="0.45">
      <c r="B28" s="67" t="s">
        <v>216</v>
      </c>
      <c r="C28" s="67" t="s">
        <v>20</v>
      </c>
      <c r="D28" s="26">
        <v>3474</v>
      </c>
      <c r="E28" s="26">
        <v>2785</v>
      </c>
      <c r="F28" s="26">
        <v>4170</v>
      </c>
      <c r="G28" s="26">
        <v>2069</v>
      </c>
      <c r="H28" s="26">
        <v>14253</v>
      </c>
      <c r="I28" s="26">
        <v>6006</v>
      </c>
      <c r="J28" s="26">
        <v>8150</v>
      </c>
      <c r="K28" s="26">
        <v>9789</v>
      </c>
      <c r="L28" s="26">
        <v>1974</v>
      </c>
      <c r="M28" s="26">
        <v>-13094</v>
      </c>
      <c r="N28" s="26">
        <v>-12054</v>
      </c>
      <c r="O28" s="26">
        <v>-13449.873497424156</v>
      </c>
      <c r="P28" s="26">
        <v>-10323</v>
      </c>
      <c r="Q28" s="26">
        <v>-3073</v>
      </c>
      <c r="R28" s="26">
        <v>438</v>
      </c>
      <c r="S28" s="26">
        <v>-4906</v>
      </c>
      <c r="T28" s="26"/>
      <c r="U28" s="26"/>
      <c r="V28" s="26"/>
      <c r="W28" s="26">
        <v>-4300</v>
      </c>
      <c r="X28" s="26">
        <v>16536</v>
      </c>
      <c r="Y28" s="26">
        <v>19338</v>
      </c>
      <c r="Z28" s="26">
        <v>13440</v>
      </c>
      <c r="AA28" s="26">
        <v>12401</v>
      </c>
      <c r="AB28" s="26">
        <v>4399</v>
      </c>
      <c r="AC28" s="26">
        <v>5810</v>
      </c>
      <c r="AD28" s="26">
        <v>4699</v>
      </c>
      <c r="AE28" s="26">
        <v>-2185</v>
      </c>
      <c r="AF28" s="26">
        <v>-2340</v>
      </c>
      <c r="AG28" s="26">
        <v>-2369</v>
      </c>
    </row>
    <row r="29" spans="1:33" ht="16" x14ac:dyDescent="0.45">
      <c r="B29" s="67" t="s">
        <v>217</v>
      </c>
      <c r="C29" s="67" t="s">
        <v>21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26">
        <v>0</v>
      </c>
      <c r="J29" s="26">
        <v>0</v>
      </c>
      <c r="K29" s="26">
        <v>0</v>
      </c>
      <c r="L29" s="26">
        <v>0</v>
      </c>
      <c r="M29" s="26">
        <v>0</v>
      </c>
      <c r="N29" s="26">
        <v>0</v>
      </c>
      <c r="O29" s="26">
        <v>0</v>
      </c>
      <c r="P29" s="26">
        <v>0</v>
      </c>
      <c r="Q29" s="26">
        <v>0</v>
      </c>
      <c r="R29" s="26">
        <v>0</v>
      </c>
      <c r="S29" s="26">
        <v>0</v>
      </c>
      <c r="T29" s="26">
        <v>-2755.5400000000009</v>
      </c>
      <c r="U29" s="26">
        <v>883.15000000000146</v>
      </c>
      <c r="V29" s="26">
        <v>2852.51</v>
      </c>
      <c r="W29" s="26">
        <v>1252</v>
      </c>
      <c r="X29" s="26">
        <v>-5427</v>
      </c>
      <c r="Y29" s="26">
        <v>-1028</v>
      </c>
      <c r="Z29" s="26">
        <v>107</v>
      </c>
      <c r="AA29" s="26">
        <v>538</v>
      </c>
      <c r="AB29" s="26">
        <v>-535</v>
      </c>
      <c r="AC29" s="26">
        <v>-1964</v>
      </c>
      <c r="AD29" s="26">
        <v>-598</v>
      </c>
      <c r="AE29" s="26">
        <v>-150</v>
      </c>
      <c r="AF29" s="26">
        <v>-6302</v>
      </c>
      <c r="AG29" s="26">
        <v>2948.4342684192025</v>
      </c>
    </row>
    <row r="30" spans="1:33" ht="16" x14ac:dyDescent="0.45">
      <c r="B30" s="67" t="s">
        <v>218</v>
      </c>
      <c r="C30" s="67" t="s">
        <v>23</v>
      </c>
      <c r="D30" s="26">
        <v>282</v>
      </c>
      <c r="E30" s="26">
        <v>1249</v>
      </c>
      <c r="F30" s="26">
        <v>2262</v>
      </c>
      <c r="G30" s="26">
        <v>3168</v>
      </c>
      <c r="H30" s="26">
        <v>242</v>
      </c>
      <c r="I30" s="26">
        <v>-2382</v>
      </c>
      <c r="J30" s="26">
        <v>-1215</v>
      </c>
      <c r="K30" s="26">
        <v>-100</v>
      </c>
      <c r="L30" s="26">
        <v>-3512</v>
      </c>
      <c r="M30" s="26">
        <v>-2808</v>
      </c>
      <c r="N30" s="26">
        <v>-1554</v>
      </c>
      <c r="O30" s="26">
        <v>-126.12955542835336</v>
      </c>
      <c r="P30" s="26">
        <v>1048</v>
      </c>
      <c r="Q30" s="26">
        <v>-4106</v>
      </c>
      <c r="R30" s="26">
        <v>-2921</v>
      </c>
      <c r="S30" s="26">
        <v>-1964</v>
      </c>
      <c r="T30" s="26">
        <v>159.79999999999973</v>
      </c>
      <c r="U30" s="26">
        <v>747.39609999999993</v>
      </c>
      <c r="V30" s="26">
        <v>2010.70237</v>
      </c>
      <c r="W30" s="26">
        <v>-1815.5296599999999</v>
      </c>
      <c r="X30" s="26">
        <v>92.288089999999997</v>
      </c>
      <c r="Y30" s="26">
        <v>1711.62589</v>
      </c>
      <c r="Z30" s="26">
        <v>3432.8505100000002</v>
      </c>
      <c r="AA30" s="26">
        <v>1492.7250799999999</v>
      </c>
      <c r="AB30" s="26">
        <v>-195</v>
      </c>
      <c r="AC30" s="26">
        <v>620.01194999999996</v>
      </c>
      <c r="AD30" s="26">
        <v>1665.37663</v>
      </c>
      <c r="AE30" s="26">
        <v>-1482.9272900000001</v>
      </c>
      <c r="AF30" s="26">
        <v>29</v>
      </c>
      <c r="AG30" s="26">
        <v>1113.2666300000001</v>
      </c>
    </row>
    <row r="31" spans="1:33" ht="16" x14ac:dyDescent="0.45">
      <c r="B31" s="67" t="s">
        <v>259</v>
      </c>
      <c r="C31" s="67" t="s">
        <v>30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  <c r="N31" s="26">
        <v>0</v>
      </c>
      <c r="O31" s="26">
        <v>0</v>
      </c>
      <c r="P31" s="26">
        <v>0</v>
      </c>
      <c r="Q31" s="26">
        <v>0</v>
      </c>
      <c r="R31" s="26">
        <v>0</v>
      </c>
      <c r="S31" s="26">
        <v>0</v>
      </c>
      <c r="T31" s="26">
        <v>0</v>
      </c>
      <c r="U31" s="26">
        <v>0</v>
      </c>
      <c r="V31" s="26">
        <v>0</v>
      </c>
      <c r="W31" s="26">
        <v>0</v>
      </c>
      <c r="X31" s="26">
        <v>0</v>
      </c>
      <c r="Y31" s="26">
        <v>0</v>
      </c>
      <c r="Z31" s="26">
        <v>0</v>
      </c>
      <c r="AA31" s="26">
        <v>0</v>
      </c>
      <c r="AB31" s="26">
        <v>0</v>
      </c>
      <c r="AC31" s="26">
        <v>0</v>
      </c>
      <c r="AD31" s="26">
        <v>0</v>
      </c>
      <c r="AE31" s="26">
        <v>0</v>
      </c>
      <c r="AF31" s="26">
        <v>0</v>
      </c>
      <c r="AG31" s="26">
        <v>0</v>
      </c>
    </row>
    <row r="32" spans="1:33" ht="16" x14ac:dyDescent="0.45">
      <c r="B32" s="67" t="s">
        <v>219</v>
      </c>
      <c r="C32" s="67" t="s">
        <v>32</v>
      </c>
      <c r="D32" s="26">
        <v>-33</v>
      </c>
      <c r="E32" s="26">
        <v>-137</v>
      </c>
      <c r="F32" s="26">
        <v>-227</v>
      </c>
      <c r="G32" s="26">
        <v>-970</v>
      </c>
      <c r="H32" s="26">
        <v>423</v>
      </c>
      <c r="I32" s="26">
        <v>425</v>
      </c>
      <c r="J32" s="26">
        <v>-151</v>
      </c>
      <c r="K32" s="26">
        <v>-1042</v>
      </c>
      <c r="L32" s="26">
        <v>57</v>
      </c>
      <c r="M32" s="26">
        <v>-1053</v>
      </c>
      <c r="N32" s="26">
        <v>-1198</v>
      </c>
      <c r="O32" s="26">
        <v>-1480.9519175729822</v>
      </c>
      <c r="P32" s="26">
        <v>-1500</v>
      </c>
      <c r="Q32" s="26">
        <v>-1108</v>
      </c>
      <c r="R32" s="26">
        <v>-1489</v>
      </c>
      <c r="S32" s="26">
        <v>-2314</v>
      </c>
      <c r="T32" s="26">
        <v>-179.43000000000029</v>
      </c>
      <c r="U32" s="26">
        <v>-1042.5699999999997</v>
      </c>
      <c r="V32" s="26">
        <v>-1241.6000000000004</v>
      </c>
      <c r="W32" s="26">
        <v>-2065</v>
      </c>
      <c r="X32" s="26">
        <v>-118</v>
      </c>
      <c r="Y32" s="26">
        <v>458</v>
      </c>
      <c r="Z32" s="26">
        <v>-2679</v>
      </c>
      <c r="AA32" s="26">
        <v>-1551</v>
      </c>
      <c r="AB32" s="26">
        <v>-1283</v>
      </c>
      <c r="AC32" s="26">
        <v>-2486</v>
      </c>
      <c r="AD32" s="26">
        <v>-3677</v>
      </c>
      <c r="AE32" s="26">
        <v>-4234</v>
      </c>
      <c r="AF32" s="26">
        <v>-4251</v>
      </c>
      <c r="AG32" s="26">
        <v>-4705</v>
      </c>
    </row>
    <row r="33" spans="1:33" ht="16" x14ac:dyDescent="0.45">
      <c r="B33" s="67" t="s">
        <v>220</v>
      </c>
      <c r="C33" s="67" t="s">
        <v>26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26">
        <v>0</v>
      </c>
      <c r="J33" s="26">
        <v>0</v>
      </c>
      <c r="K33" s="26">
        <v>0</v>
      </c>
      <c r="L33" s="26">
        <v>-2008</v>
      </c>
      <c r="M33" s="26">
        <v>-5867</v>
      </c>
      <c r="N33" s="26">
        <v>-12356.45953</v>
      </c>
      <c r="O33" s="26">
        <v>-19685</v>
      </c>
      <c r="P33" s="26">
        <v>-9750.9760999999999</v>
      </c>
      <c r="Q33" s="26">
        <v>-18737.238590000001</v>
      </c>
      <c r="R33" s="26">
        <v>-25536</v>
      </c>
      <c r="S33" s="26">
        <v>-25930</v>
      </c>
      <c r="T33" s="26">
        <v>-870.07664000000204</v>
      </c>
      <c r="U33" s="26">
        <v>-2553.2068199999994</v>
      </c>
      <c r="V33" s="26">
        <v>-3677</v>
      </c>
      <c r="W33" s="26">
        <v>-5090</v>
      </c>
      <c r="X33" s="26">
        <v>-1594.4525400000027</v>
      </c>
      <c r="Y33" s="26">
        <v>-2322.2743700000046</v>
      </c>
      <c r="Z33" s="26">
        <v>-3658.9389700000061</v>
      </c>
      <c r="AA33" s="26">
        <v>-1892.5986999999971</v>
      </c>
      <c r="AB33" s="26">
        <v>-1048</v>
      </c>
      <c r="AC33" s="26">
        <v>-2894</v>
      </c>
      <c r="AD33" s="26">
        <v>-6952</v>
      </c>
      <c r="AE33" s="26">
        <v>-12020</v>
      </c>
      <c r="AF33" s="26">
        <v>-3451</v>
      </c>
      <c r="AG33" s="26">
        <v>-3282</v>
      </c>
    </row>
    <row r="34" spans="1:33" ht="16" x14ac:dyDescent="0.45">
      <c r="B34" s="67" t="s">
        <v>221</v>
      </c>
      <c r="C34" s="67" t="s">
        <v>24</v>
      </c>
      <c r="D34" s="26">
        <v>1430</v>
      </c>
      <c r="E34" s="26">
        <v>181</v>
      </c>
      <c r="F34" s="26">
        <v>-90</v>
      </c>
      <c r="G34" s="26">
        <v>-1887</v>
      </c>
      <c r="H34" s="26">
        <v>1438</v>
      </c>
      <c r="I34" s="26">
        <v>2157</v>
      </c>
      <c r="J34" s="26">
        <v>3037</v>
      </c>
      <c r="K34" s="26">
        <v>1260</v>
      </c>
      <c r="L34" s="26">
        <v>102</v>
      </c>
      <c r="M34" s="26">
        <v>-552.80898604613503</v>
      </c>
      <c r="N34" s="26">
        <v>-581.11080450049212</v>
      </c>
      <c r="O34" s="26">
        <v>1742</v>
      </c>
      <c r="P34" s="26">
        <v>-2507</v>
      </c>
      <c r="Q34" s="26">
        <v>292.10900094041699</v>
      </c>
      <c r="R34" s="26">
        <v>-376.46726330731508</v>
      </c>
      <c r="S34" s="26">
        <v>-616</v>
      </c>
      <c r="T34" s="26">
        <v>-257.77000000000044</v>
      </c>
      <c r="U34" s="26">
        <v>-3361.42</v>
      </c>
      <c r="V34" s="26">
        <v>-5222.0200000000004</v>
      </c>
      <c r="W34" s="26">
        <v>-5841</v>
      </c>
      <c r="X34" s="26">
        <v>-312</v>
      </c>
      <c r="Y34" s="26">
        <v>1477</v>
      </c>
      <c r="Z34" s="26">
        <v>1679</v>
      </c>
      <c r="AA34" s="26">
        <v>6061</v>
      </c>
      <c r="AB34" s="26">
        <v>-802</v>
      </c>
      <c r="AC34" s="26">
        <v>-2289</v>
      </c>
      <c r="AD34" s="26">
        <v>-871</v>
      </c>
      <c r="AE34" s="26">
        <v>-378</v>
      </c>
      <c r="AF34" s="26">
        <v>-2289</v>
      </c>
      <c r="AG34" s="26">
        <v>-4261</v>
      </c>
    </row>
    <row r="35" spans="1:33" ht="16" x14ac:dyDescent="0.45">
      <c r="B35" s="66" t="s">
        <v>222</v>
      </c>
      <c r="C35" s="66" t="s">
        <v>157</v>
      </c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</row>
    <row r="36" spans="1:33" ht="16" x14ac:dyDescent="0.45">
      <c r="B36" s="67" t="s">
        <v>223</v>
      </c>
      <c r="C36" s="67" t="s">
        <v>37</v>
      </c>
      <c r="D36" s="26">
        <v>-1536</v>
      </c>
      <c r="E36" s="26">
        <v>-3078</v>
      </c>
      <c r="F36" s="26">
        <v>-5480</v>
      </c>
      <c r="G36" s="26">
        <v>-3527</v>
      </c>
      <c r="H36" s="26">
        <v>-1273</v>
      </c>
      <c r="I36" s="26">
        <v>2142</v>
      </c>
      <c r="J36" s="26">
        <v>-42</v>
      </c>
      <c r="K36" s="26">
        <v>-2754</v>
      </c>
      <c r="L36" s="26">
        <v>8415</v>
      </c>
      <c r="M36" s="26">
        <v>7692</v>
      </c>
      <c r="N36" s="26">
        <v>15670.300002128988</v>
      </c>
      <c r="O36" s="26">
        <v>12384.350505628696</v>
      </c>
      <c r="P36" s="26">
        <v>238.56838000000062</v>
      </c>
      <c r="Q36" s="26">
        <v>2293.1316418480346</v>
      </c>
      <c r="R36" s="26">
        <v>-2159.9416010061759</v>
      </c>
      <c r="S36" s="26">
        <v>-3753</v>
      </c>
      <c r="T36" s="26">
        <v>199.84000000000248</v>
      </c>
      <c r="U36" s="26">
        <v>2353.1300000000006</v>
      </c>
      <c r="V36" s="26">
        <v>2591.1700000000014</v>
      </c>
      <c r="W36" s="26">
        <v>10991</v>
      </c>
      <c r="X36" s="26">
        <v>-2211</v>
      </c>
      <c r="Y36" s="26">
        <v>-3382</v>
      </c>
      <c r="Z36" s="26">
        <v>-6723</v>
      </c>
      <c r="AA36" s="26">
        <v>-6023</v>
      </c>
      <c r="AB36" s="26">
        <v>1922</v>
      </c>
      <c r="AC36" s="26">
        <v>3874</v>
      </c>
      <c r="AD36" s="26">
        <v>3158</v>
      </c>
      <c r="AE36" s="26">
        <v>8127.3416100000004</v>
      </c>
      <c r="AF36" s="26">
        <v>-566</v>
      </c>
      <c r="AG36" s="26">
        <v>-2840.8826900000004</v>
      </c>
    </row>
    <row r="37" spans="1:33" ht="16" x14ac:dyDescent="0.45">
      <c r="B37" s="67" t="s">
        <v>224</v>
      </c>
      <c r="C37" s="67" t="s">
        <v>39</v>
      </c>
      <c r="D37" s="26">
        <v>-1695</v>
      </c>
      <c r="E37" s="26">
        <v>-358</v>
      </c>
      <c r="F37" s="26">
        <v>-268</v>
      </c>
      <c r="G37" s="26">
        <v>-2955</v>
      </c>
      <c r="H37" s="26">
        <v>-1898</v>
      </c>
      <c r="I37" s="26">
        <v>1578</v>
      </c>
      <c r="J37" s="26">
        <v>1881</v>
      </c>
      <c r="K37" s="26">
        <v>-1079</v>
      </c>
      <c r="L37" s="26">
        <v>-1285</v>
      </c>
      <c r="M37" s="26">
        <v>1141</v>
      </c>
      <c r="N37" s="26">
        <v>3392</v>
      </c>
      <c r="O37" s="26">
        <v>1044.6937607326845</v>
      </c>
      <c r="P37" s="26">
        <v>6461</v>
      </c>
      <c r="Q37" s="26">
        <v>5092</v>
      </c>
      <c r="R37" s="26">
        <v>7235</v>
      </c>
      <c r="S37" s="26">
        <v>4081</v>
      </c>
      <c r="T37" s="26">
        <v>4041.5599999999977</v>
      </c>
      <c r="U37" s="26">
        <v>4599.57</v>
      </c>
      <c r="V37" s="26">
        <v>7620.0499999999993</v>
      </c>
      <c r="W37" s="26">
        <v>4236</v>
      </c>
      <c r="X37" s="26">
        <v>3294</v>
      </c>
      <c r="Y37" s="26">
        <v>-751</v>
      </c>
      <c r="Z37" s="26">
        <v>721</v>
      </c>
      <c r="AA37" s="26">
        <v>-3920</v>
      </c>
      <c r="AB37" s="26">
        <v>3691</v>
      </c>
      <c r="AC37" s="26">
        <v>6277</v>
      </c>
      <c r="AD37" s="26">
        <v>13632</v>
      </c>
      <c r="AE37" s="26">
        <v>6401</v>
      </c>
      <c r="AF37" s="26">
        <v>-1766</v>
      </c>
      <c r="AG37" s="26">
        <v>-2403</v>
      </c>
    </row>
    <row r="38" spans="1:33" ht="16" x14ac:dyDescent="0.45">
      <c r="B38" s="67" t="s">
        <v>225</v>
      </c>
      <c r="C38" s="67" t="s">
        <v>158</v>
      </c>
      <c r="D38" s="26">
        <v>0</v>
      </c>
      <c r="E38" s="26">
        <v>0</v>
      </c>
      <c r="F38" s="26">
        <v>0</v>
      </c>
      <c r="G38" s="26">
        <v>0</v>
      </c>
      <c r="H38" s="26">
        <v>0</v>
      </c>
      <c r="I38" s="26">
        <v>0</v>
      </c>
      <c r="J38" s="26">
        <v>0</v>
      </c>
      <c r="K38" s="26">
        <v>0</v>
      </c>
      <c r="L38" s="26">
        <v>0</v>
      </c>
      <c r="M38" s="26">
        <v>0</v>
      </c>
      <c r="N38" s="26">
        <v>0</v>
      </c>
      <c r="O38" s="26">
        <v>-195</v>
      </c>
      <c r="P38" s="26">
        <v>0</v>
      </c>
      <c r="Q38" s="26">
        <v>0</v>
      </c>
      <c r="R38" s="26">
        <v>0</v>
      </c>
      <c r="S38" s="26">
        <v>0</v>
      </c>
      <c r="T38" s="26">
        <v>0</v>
      </c>
      <c r="U38" s="26">
        <v>0</v>
      </c>
      <c r="V38" s="26">
        <v>0</v>
      </c>
      <c r="W38" s="26">
        <v>0</v>
      </c>
      <c r="X38" s="26">
        <v>0</v>
      </c>
      <c r="Y38" s="26">
        <v>0</v>
      </c>
      <c r="Z38" s="26">
        <v>0</v>
      </c>
      <c r="AA38" s="26">
        <v>0</v>
      </c>
      <c r="AB38" s="26">
        <v>0</v>
      </c>
      <c r="AC38" s="26">
        <v>0</v>
      </c>
      <c r="AD38" s="26">
        <v>0</v>
      </c>
      <c r="AE38" s="26">
        <v>0</v>
      </c>
      <c r="AF38" s="26">
        <v>0</v>
      </c>
      <c r="AG38" s="26">
        <v>0</v>
      </c>
    </row>
    <row r="39" spans="1:33" ht="16" x14ac:dyDescent="0.45">
      <c r="B39" s="67" t="s">
        <v>226</v>
      </c>
      <c r="C39" s="67" t="s">
        <v>159</v>
      </c>
      <c r="D39" s="26">
        <v>-3971</v>
      </c>
      <c r="E39" s="26">
        <v>-4658</v>
      </c>
      <c r="F39" s="26">
        <v>-8665</v>
      </c>
      <c r="G39" s="26">
        <v>-167</v>
      </c>
      <c r="H39" s="26">
        <v>5053</v>
      </c>
      <c r="I39" s="26">
        <v>1760</v>
      </c>
      <c r="J39" s="26">
        <v>3698</v>
      </c>
      <c r="K39" s="26">
        <v>427</v>
      </c>
      <c r="L39" s="26">
        <v>151</v>
      </c>
      <c r="M39" s="26">
        <v>773</v>
      </c>
      <c r="N39" s="26">
        <v>1877</v>
      </c>
      <c r="O39" s="26">
        <v>1329.9599313108185</v>
      </c>
      <c r="P39" s="26">
        <v>1989</v>
      </c>
      <c r="Q39" s="26">
        <v>425</v>
      </c>
      <c r="R39" s="26">
        <v>682</v>
      </c>
      <c r="S39" s="26">
        <v>3494</v>
      </c>
      <c r="T39" s="26">
        <v>-2491.8999999999996</v>
      </c>
      <c r="U39" s="26">
        <v>-1761.12</v>
      </c>
      <c r="V39" s="26">
        <v>-1284.1599999999999</v>
      </c>
      <c r="W39" s="26">
        <v>705</v>
      </c>
      <c r="X39" s="26">
        <v>-2536</v>
      </c>
      <c r="Y39" s="26">
        <v>-1858</v>
      </c>
      <c r="Z39" s="26">
        <v>-4315</v>
      </c>
      <c r="AA39" s="26">
        <v>-3199</v>
      </c>
      <c r="AB39" s="26">
        <v>-1418</v>
      </c>
      <c r="AC39" s="26">
        <v>358</v>
      </c>
      <c r="AD39" s="26">
        <v>1046</v>
      </c>
      <c r="AE39" s="26">
        <v>5220</v>
      </c>
      <c r="AF39" s="26">
        <v>5499</v>
      </c>
      <c r="AG39" s="26">
        <v>968</v>
      </c>
    </row>
    <row r="40" spans="1:33" ht="16" x14ac:dyDescent="0.45">
      <c r="B40" s="67" t="s">
        <v>260</v>
      </c>
      <c r="C40" s="67" t="s">
        <v>41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>
        <v>0</v>
      </c>
      <c r="N40" s="26">
        <v>0</v>
      </c>
      <c r="O40" s="26">
        <v>0</v>
      </c>
      <c r="P40" s="26">
        <v>0</v>
      </c>
      <c r="Q40" s="26">
        <v>0</v>
      </c>
      <c r="R40" s="26">
        <v>0</v>
      </c>
      <c r="S40" s="26">
        <v>0</v>
      </c>
      <c r="T40" s="26">
        <v>0</v>
      </c>
      <c r="U40" s="26">
        <v>0</v>
      </c>
      <c r="V40" s="26">
        <v>0</v>
      </c>
      <c r="W40" s="26">
        <v>0</v>
      </c>
      <c r="X40" s="26">
        <v>0</v>
      </c>
      <c r="Y40" s="26">
        <v>0</v>
      </c>
      <c r="Z40" s="26">
        <v>0</v>
      </c>
      <c r="AA40" s="26">
        <v>0</v>
      </c>
      <c r="AB40" s="26">
        <v>0</v>
      </c>
      <c r="AC40" s="26">
        <v>0</v>
      </c>
      <c r="AD40" s="26">
        <v>0</v>
      </c>
      <c r="AE40" s="26">
        <v>0</v>
      </c>
      <c r="AF40" s="26">
        <v>0</v>
      </c>
      <c r="AG40" s="26">
        <v>0</v>
      </c>
    </row>
    <row r="41" spans="1:33" ht="16" x14ac:dyDescent="0.45">
      <c r="B41" s="67" t="s">
        <v>227</v>
      </c>
      <c r="C41" s="67" t="s">
        <v>160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  <c r="P41" s="26">
        <v>0</v>
      </c>
      <c r="Q41" s="26">
        <v>0</v>
      </c>
      <c r="R41" s="26">
        <v>0</v>
      </c>
      <c r="S41" s="26">
        <v>0</v>
      </c>
      <c r="T41" s="26">
        <v>0</v>
      </c>
      <c r="U41" s="26">
        <v>0</v>
      </c>
      <c r="V41" s="26">
        <v>0</v>
      </c>
      <c r="W41" s="26">
        <v>0</v>
      </c>
      <c r="X41" s="26">
        <v>0</v>
      </c>
      <c r="Y41" s="26">
        <v>0</v>
      </c>
      <c r="Z41" s="26">
        <v>0</v>
      </c>
      <c r="AA41" s="26">
        <v>0</v>
      </c>
      <c r="AB41" s="26">
        <v>0</v>
      </c>
      <c r="AC41" s="26">
        <v>0</v>
      </c>
      <c r="AD41" s="26">
        <v>0</v>
      </c>
      <c r="AE41" s="26">
        <v>0</v>
      </c>
      <c r="AF41" s="26">
        <v>0</v>
      </c>
      <c r="AG41" s="26">
        <v>0</v>
      </c>
    </row>
    <row r="42" spans="1:33" ht="16" x14ac:dyDescent="0.45">
      <c r="A42" s="66"/>
      <c r="B42" s="66" t="s">
        <v>228</v>
      </c>
      <c r="C42" s="66" t="s">
        <v>161</v>
      </c>
      <c r="D42" s="70">
        <f t="shared" ref="D42:AD42" si="1">SUM(D23:D41)</f>
        <v>19111</v>
      </c>
      <c r="E42" s="70">
        <f t="shared" si="1"/>
        <v>86551</v>
      </c>
      <c r="F42" s="70">
        <f t="shared" si="1"/>
        <v>129499</v>
      </c>
      <c r="G42" s="70">
        <f t="shared" si="1"/>
        <v>191609</v>
      </c>
      <c r="H42" s="70">
        <f t="shared" si="1"/>
        <v>38176</v>
      </c>
      <c r="I42" s="70">
        <f t="shared" si="1"/>
        <v>78000</v>
      </c>
      <c r="J42" s="70">
        <f t="shared" si="1"/>
        <v>112929</v>
      </c>
      <c r="K42" s="70">
        <f t="shared" si="1"/>
        <v>140927</v>
      </c>
      <c r="L42" s="70">
        <f t="shared" si="1"/>
        <v>33531.638630000278</v>
      </c>
      <c r="M42" s="70">
        <f t="shared" si="1"/>
        <v>69967.904661415421</v>
      </c>
      <c r="N42" s="70">
        <f t="shared" si="1"/>
        <v>142536.99106566419</v>
      </c>
      <c r="O42" s="70">
        <f t="shared" si="1"/>
        <v>165703.74398852361</v>
      </c>
      <c r="P42" s="70">
        <f t="shared" si="1"/>
        <v>28512.198658461482</v>
      </c>
      <c r="Q42" s="70">
        <f t="shared" si="1"/>
        <v>48022.409561249937</v>
      </c>
      <c r="R42" s="70">
        <f t="shared" si="1"/>
        <v>91829.290355686506</v>
      </c>
      <c r="S42" s="70">
        <f t="shared" si="1"/>
        <v>127803.10675064265</v>
      </c>
      <c r="T42" s="70">
        <f t="shared" si="1"/>
        <v>47539.545490000004</v>
      </c>
      <c r="U42" s="70">
        <f t="shared" si="1"/>
        <v>105324.41864999998</v>
      </c>
      <c r="V42" s="70">
        <f t="shared" si="1"/>
        <v>149218.25946902475</v>
      </c>
      <c r="W42" s="70">
        <f t="shared" si="1"/>
        <v>182024.03145791212</v>
      </c>
      <c r="X42" s="70">
        <f t="shared" si="1"/>
        <v>56643.001729999996</v>
      </c>
      <c r="Y42" s="70">
        <f t="shared" si="1"/>
        <v>98523.237606716575</v>
      </c>
      <c r="Z42" s="70">
        <f t="shared" si="1"/>
        <v>142554.74504038005</v>
      </c>
      <c r="AA42" s="70">
        <v>206334</v>
      </c>
      <c r="AB42" s="70">
        <f t="shared" si="1"/>
        <v>49857</v>
      </c>
      <c r="AC42" s="70">
        <f t="shared" si="1"/>
        <v>122101.37160999945</v>
      </c>
      <c r="AD42" s="70">
        <f t="shared" si="1"/>
        <v>167743.41832959867</v>
      </c>
      <c r="AE42" s="70">
        <v>192220</v>
      </c>
      <c r="AF42" s="70">
        <f>SUM(AF23:AF41)+1</f>
        <v>29415</v>
      </c>
      <c r="AG42" s="70">
        <f t="shared" ref="AG42" si="2">SUM(AG23:AG41)</f>
        <v>87396.593756763541</v>
      </c>
    </row>
    <row r="43" spans="1:33" ht="16" x14ac:dyDescent="0.45">
      <c r="B43" s="67" t="s">
        <v>229</v>
      </c>
      <c r="C43" s="67" t="s">
        <v>162</v>
      </c>
      <c r="D43" s="26">
        <v>0</v>
      </c>
      <c r="E43" s="26">
        <v>-141</v>
      </c>
      <c r="F43" s="26">
        <v>-678</v>
      </c>
      <c r="G43" s="26">
        <v>-980</v>
      </c>
      <c r="H43" s="26">
        <v>0</v>
      </c>
      <c r="I43" s="26">
        <v>-3042</v>
      </c>
      <c r="J43" s="26">
        <v>-5478</v>
      </c>
      <c r="K43" s="26">
        <v>-6543</v>
      </c>
      <c r="L43" s="26">
        <v>-868</v>
      </c>
      <c r="M43" s="26">
        <v>-2187</v>
      </c>
      <c r="N43" s="26">
        <v>-2214</v>
      </c>
      <c r="O43" s="26">
        <v>-513.4928000000001</v>
      </c>
      <c r="P43" s="26">
        <v>-9.6469199999999997</v>
      </c>
      <c r="Q43" s="26">
        <v>-384.38427000000001</v>
      </c>
      <c r="R43" s="26">
        <v>-2756</v>
      </c>
      <c r="S43" s="26">
        <v>-1779</v>
      </c>
      <c r="T43" s="26">
        <v>-210.56</v>
      </c>
      <c r="U43" s="26">
        <v>-157.08000000000001</v>
      </c>
      <c r="V43" s="26">
        <v>-717</v>
      </c>
      <c r="W43" s="26">
        <v>-4687</v>
      </c>
      <c r="X43" s="26">
        <v>-588</v>
      </c>
      <c r="Y43" s="26">
        <v>-1212</v>
      </c>
      <c r="Z43" s="26">
        <v>-1521</v>
      </c>
      <c r="AA43" s="26">
        <v>-2358</v>
      </c>
      <c r="AB43" s="26">
        <v>-284</v>
      </c>
      <c r="AC43" s="26">
        <v>-1660</v>
      </c>
      <c r="AD43" s="26">
        <v>-2969</v>
      </c>
      <c r="AE43" s="26">
        <v>-9323</v>
      </c>
      <c r="AF43" s="26">
        <v>-1673</v>
      </c>
      <c r="AG43" s="26">
        <v>-2734.3762557379669</v>
      </c>
    </row>
    <row r="44" spans="1:33" ht="16" x14ac:dyDescent="0.45">
      <c r="B44" s="67" t="s">
        <v>230</v>
      </c>
      <c r="C44" s="67" t="s">
        <v>163</v>
      </c>
      <c r="D44" s="26">
        <v>435</v>
      </c>
      <c r="E44" s="26">
        <v>954</v>
      </c>
      <c r="F44" s="26">
        <v>19464</v>
      </c>
      <c r="G44" s="26">
        <v>4531</v>
      </c>
      <c r="H44" s="26">
        <v>2553</v>
      </c>
      <c r="I44" s="26">
        <v>2221</v>
      </c>
      <c r="J44" s="26">
        <v>3813</v>
      </c>
      <c r="K44" s="26">
        <v>926</v>
      </c>
      <c r="L44" s="26">
        <v>1505.3431900000003</v>
      </c>
      <c r="M44" s="26">
        <v>-1809.3212799999999</v>
      </c>
      <c r="N44" s="26">
        <v>-464.68220971300832</v>
      </c>
      <c r="O44" s="26">
        <v>201.68687</v>
      </c>
      <c r="P44" s="26">
        <v>104</v>
      </c>
      <c r="Q44" s="26">
        <v>215</v>
      </c>
      <c r="R44" s="26">
        <v>280</v>
      </c>
      <c r="S44" s="26">
        <v>458</v>
      </c>
      <c r="T44" s="26">
        <v>107</v>
      </c>
      <c r="U44" s="26">
        <v>536</v>
      </c>
      <c r="V44" s="26">
        <v>756</v>
      </c>
      <c r="W44" s="26">
        <v>1056</v>
      </c>
      <c r="X44" s="26">
        <v>274</v>
      </c>
      <c r="Y44" s="26">
        <v>638</v>
      </c>
      <c r="Z44" s="26">
        <v>779</v>
      </c>
      <c r="AA44" s="26">
        <v>1041</v>
      </c>
      <c r="AB44" s="26">
        <v>244</v>
      </c>
      <c r="AC44" s="26">
        <v>632</v>
      </c>
      <c r="AD44" s="26">
        <v>1010</v>
      </c>
      <c r="AE44" s="26">
        <v>1279</v>
      </c>
      <c r="AF44" s="26">
        <v>255</v>
      </c>
      <c r="AG44" s="26">
        <v>516</v>
      </c>
    </row>
    <row r="45" spans="1:33" ht="16" x14ac:dyDescent="0.45">
      <c r="B45" s="67" t="s">
        <v>231</v>
      </c>
      <c r="C45" s="67" t="s">
        <v>164</v>
      </c>
      <c r="D45" s="26">
        <v>-9500</v>
      </c>
      <c r="E45" s="26">
        <v>-18961</v>
      </c>
      <c r="F45" s="26">
        <v>-28055</v>
      </c>
      <c r="G45" s="26">
        <v>-36598</v>
      </c>
      <c r="H45" s="26">
        <v>-8684</v>
      </c>
      <c r="I45" s="26">
        <v>-16813</v>
      </c>
      <c r="J45" s="26">
        <v>-22751</v>
      </c>
      <c r="K45" s="26">
        <v>-27045</v>
      </c>
      <c r="L45" s="26">
        <v>-6754.96</v>
      </c>
      <c r="M45" s="26">
        <v>-13751.413</v>
      </c>
      <c r="N45" s="26">
        <v>-21714.115530000003</v>
      </c>
      <c r="O45" s="26">
        <v>-29831.98684947236</v>
      </c>
      <c r="P45" s="26">
        <v>-8186.3015199999982</v>
      </c>
      <c r="Q45" s="26">
        <v>-17545.668293403254</v>
      </c>
      <c r="R45" s="26">
        <v>-26165.233993403257</v>
      </c>
      <c r="S45" s="26">
        <v>-34058</v>
      </c>
      <c r="T45" s="26">
        <v>-8761.7149200000003</v>
      </c>
      <c r="U45" s="26">
        <v>-17653.552380000005</v>
      </c>
      <c r="V45" s="26">
        <v>-27377.161860000011</v>
      </c>
      <c r="W45" s="26">
        <v>-38544.988760000015</v>
      </c>
      <c r="X45" s="26">
        <v>-11190.8652</v>
      </c>
      <c r="Y45" s="26">
        <v>-20006</v>
      </c>
      <c r="Z45" s="26">
        <v>-30862</v>
      </c>
      <c r="AA45" s="26">
        <v>-41136</v>
      </c>
      <c r="AB45" s="26">
        <v>-10685</v>
      </c>
      <c r="AC45" s="26">
        <v>-20349</v>
      </c>
      <c r="AD45" s="26">
        <v>-31828</v>
      </c>
      <c r="AE45" s="26">
        <v>-42918</v>
      </c>
      <c r="AF45" s="26">
        <v>-12488</v>
      </c>
      <c r="AG45" s="26">
        <v>-22908</v>
      </c>
    </row>
    <row r="46" spans="1:33" ht="16" x14ac:dyDescent="0.45">
      <c r="A46" s="66"/>
      <c r="B46" s="66" t="s">
        <v>232</v>
      </c>
      <c r="C46" s="66" t="s">
        <v>136</v>
      </c>
      <c r="D46" s="70">
        <f t="shared" ref="D46:AF46" si="3">SUM(D42:D45)</f>
        <v>10046</v>
      </c>
      <c r="E46" s="70">
        <f t="shared" si="3"/>
        <v>68403</v>
      </c>
      <c r="F46" s="70">
        <f t="shared" si="3"/>
        <v>120230</v>
      </c>
      <c r="G46" s="70">
        <f t="shared" si="3"/>
        <v>158562</v>
      </c>
      <c r="H46" s="70">
        <f t="shared" si="3"/>
        <v>32045</v>
      </c>
      <c r="I46" s="70">
        <f t="shared" si="3"/>
        <v>60366</v>
      </c>
      <c r="J46" s="70">
        <f t="shared" si="3"/>
        <v>88513</v>
      </c>
      <c r="K46" s="70">
        <f t="shared" si="3"/>
        <v>108265</v>
      </c>
      <c r="L46" s="70">
        <f t="shared" si="3"/>
        <v>27414.021820000278</v>
      </c>
      <c r="M46" s="70">
        <f t="shared" si="3"/>
        <v>52220.170381415417</v>
      </c>
      <c r="N46" s="70">
        <f t="shared" si="3"/>
        <v>118144.19332595117</v>
      </c>
      <c r="O46" s="70">
        <f t="shared" si="3"/>
        <v>135559.95120905124</v>
      </c>
      <c r="P46" s="70">
        <f t="shared" si="3"/>
        <v>20420.250218461486</v>
      </c>
      <c r="Q46" s="70">
        <f t="shared" si="3"/>
        <v>30307.35699784668</v>
      </c>
      <c r="R46" s="70">
        <f t="shared" si="3"/>
        <v>63188.056362283249</v>
      </c>
      <c r="S46" s="70">
        <f t="shared" si="3"/>
        <v>92424.106750642648</v>
      </c>
      <c r="T46" s="70">
        <f t="shared" si="3"/>
        <v>38674.270570000008</v>
      </c>
      <c r="U46" s="70">
        <f t="shared" si="3"/>
        <v>88049.786269999968</v>
      </c>
      <c r="V46" s="70">
        <f t="shared" si="3"/>
        <v>121880.09760902474</v>
      </c>
      <c r="W46" s="70">
        <f t="shared" si="3"/>
        <v>139848.04269791211</v>
      </c>
      <c r="X46" s="70">
        <f t="shared" si="3"/>
        <v>45138.136529999996</v>
      </c>
      <c r="Y46" s="70">
        <f t="shared" si="3"/>
        <v>77943.237606716575</v>
      </c>
      <c r="Z46" s="70">
        <f t="shared" si="3"/>
        <v>110950.74504038005</v>
      </c>
      <c r="AA46" s="70">
        <f t="shared" si="3"/>
        <v>163881</v>
      </c>
      <c r="AB46" s="70">
        <f t="shared" si="3"/>
        <v>39132</v>
      </c>
      <c r="AC46" s="70">
        <f t="shared" si="3"/>
        <v>100724.37160999945</v>
      </c>
      <c r="AD46" s="70">
        <f t="shared" si="3"/>
        <v>133956.41832959867</v>
      </c>
      <c r="AE46" s="70">
        <f>SUM(AE42:AE45)</f>
        <v>141258</v>
      </c>
      <c r="AF46" s="70">
        <f t="shared" si="3"/>
        <v>15509</v>
      </c>
      <c r="AG46" s="70">
        <f>SUM(AG42:AG45)+0.3</f>
        <v>62270.517501025577</v>
      </c>
    </row>
    <row r="47" spans="1:33" ht="16" x14ac:dyDescent="0.45">
      <c r="B47" s="66" t="s">
        <v>233</v>
      </c>
      <c r="C47" s="66" t="s">
        <v>165</v>
      </c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78"/>
    </row>
    <row r="48" spans="1:33" ht="16" x14ac:dyDescent="0.45">
      <c r="B48" s="67" t="s">
        <v>234</v>
      </c>
      <c r="C48" s="67" t="s">
        <v>166</v>
      </c>
      <c r="D48" s="26">
        <v>-461</v>
      </c>
      <c r="E48" s="26">
        <v>-1962</v>
      </c>
      <c r="F48" s="26">
        <v>-9048</v>
      </c>
      <c r="G48" s="26">
        <v>-37097</v>
      </c>
      <c r="H48" s="26">
        <v>-4116</v>
      </c>
      <c r="I48" s="26">
        <v>-10196</v>
      </c>
      <c r="J48" s="26">
        <v>-18474</v>
      </c>
      <c r="K48" s="26">
        <v>-43747</v>
      </c>
      <c r="L48" s="26">
        <v>-14089.156710000299</v>
      </c>
      <c r="M48" s="26">
        <v>-28309</v>
      </c>
      <c r="N48" s="26">
        <v>-168807.04763785156</v>
      </c>
      <c r="O48" s="26">
        <v>-162036.13081040067</v>
      </c>
      <c r="P48" s="26">
        <v>-32128</v>
      </c>
      <c r="Q48" s="26">
        <v>-54740</v>
      </c>
      <c r="R48" s="26">
        <v>-79055</v>
      </c>
      <c r="S48" s="26">
        <v>-99947.014479999998</v>
      </c>
      <c r="T48" s="26">
        <v>-15476</v>
      </c>
      <c r="U48" s="26">
        <v>-29778.082119999999</v>
      </c>
      <c r="V48" s="26">
        <v>-46813.672890000002</v>
      </c>
      <c r="W48" s="26">
        <v>-72065.472049999997</v>
      </c>
      <c r="X48" s="26">
        <v>-21622</v>
      </c>
      <c r="Y48" s="26">
        <v>-44898</v>
      </c>
      <c r="Z48" s="26">
        <v>-68566</v>
      </c>
      <c r="AA48" s="26">
        <v>-118640</v>
      </c>
      <c r="AB48" s="26">
        <v>-18450</v>
      </c>
      <c r="AC48" s="26">
        <v>-42502</v>
      </c>
      <c r="AD48" s="26">
        <v>-75587</v>
      </c>
      <c r="AE48" s="26">
        <v>-82689.341610000003</v>
      </c>
      <c r="AF48" s="26">
        <v>-26082</v>
      </c>
      <c r="AG48" s="26">
        <v>-52254.125290000004</v>
      </c>
    </row>
    <row r="49" spans="1:33" ht="16" x14ac:dyDescent="0.45">
      <c r="B49" s="67" t="s">
        <v>235</v>
      </c>
      <c r="C49" s="67" t="s">
        <v>25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-6963</v>
      </c>
      <c r="L49" s="26">
        <v>562</v>
      </c>
      <c r="M49" s="26">
        <v>0</v>
      </c>
      <c r="N49" s="26">
        <v>0</v>
      </c>
      <c r="O49" s="26">
        <v>6267.5053812382357</v>
      </c>
      <c r="P49" s="26">
        <v>0</v>
      </c>
      <c r="Q49" s="26">
        <v>0</v>
      </c>
      <c r="R49" s="26">
        <v>0</v>
      </c>
      <c r="S49" s="26">
        <v>695</v>
      </c>
      <c r="T49" s="26">
        <v>0</v>
      </c>
      <c r="U49" s="26">
        <v>0</v>
      </c>
      <c r="V49" s="26">
        <v>0</v>
      </c>
      <c r="W49" s="26">
        <v>0</v>
      </c>
      <c r="X49" s="26">
        <v>0</v>
      </c>
      <c r="Y49" s="26">
        <v>0</v>
      </c>
      <c r="Z49" s="26">
        <v>0</v>
      </c>
      <c r="AA49" s="26">
        <v>0</v>
      </c>
      <c r="AB49" s="26">
        <v>0</v>
      </c>
      <c r="AC49" s="26">
        <v>0</v>
      </c>
      <c r="AD49" s="26">
        <v>0</v>
      </c>
      <c r="AE49" s="26">
        <v>0</v>
      </c>
      <c r="AF49" s="26">
        <v>0</v>
      </c>
      <c r="AG49" s="26">
        <v>0</v>
      </c>
    </row>
    <row r="50" spans="1:33" ht="16" x14ac:dyDescent="0.45">
      <c r="B50" s="67" t="s">
        <v>236</v>
      </c>
      <c r="C50" s="67" t="s">
        <v>167</v>
      </c>
      <c r="D50" s="26">
        <v>292</v>
      </c>
      <c r="E50" s="26">
        <v>609</v>
      </c>
      <c r="F50" s="26">
        <v>588</v>
      </c>
      <c r="G50" s="26">
        <v>2371</v>
      </c>
      <c r="H50" s="26">
        <v>12</v>
      </c>
      <c r="I50" s="26">
        <v>1580</v>
      </c>
      <c r="J50" s="26">
        <v>1580</v>
      </c>
      <c r="K50" s="26">
        <v>42612</v>
      </c>
      <c r="L50" s="26">
        <v>0</v>
      </c>
      <c r="M50" s="26">
        <v>0</v>
      </c>
      <c r="N50" s="26">
        <v>0</v>
      </c>
      <c r="O50" s="26">
        <v>0</v>
      </c>
      <c r="P50" s="26">
        <v>0</v>
      </c>
      <c r="Q50" s="26">
        <v>0</v>
      </c>
      <c r="R50" s="26">
        <v>0</v>
      </c>
      <c r="S50" s="26">
        <v>0</v>
      </c>
      <c r="T50" s="26">
        <v>0</v>
      </c>
      <c r="U50" s="26">
        <v>399.94400999999999</v>
      </c>
      <c r="V50" s="26">
        <v>749.35719999999992</v>
      </c>
      <c r="W50" s="26">
        <v>771.28527999999994</v>
      </c>
      <c r="X50" s="26">
        <v>0</v>
      </c>
      <c r="Y50" s="26">
        <v>0</v>
      </c>
      <c r="Z50" s="26">
        <v>0</v>
      </c>
      <c r="AA50" s="26">
        <v>10.513770000000001</v>
      </c>
      <c r="AB50" s="26">
        <v>0</v>
      </c>
      <c r="AC50" s="26">
        <v>0</v>
      </c>
      <c r="AD50" s="26">
        <v>0</v>
      </c>
      <c r="AE50" s="26">
        <v>372.72098999999997</v>
      </c>
      <c r="AF50" s="26">
        <v>0</v>
      </c>
      <c r="AG50" s="26">
        <v>0</v>
      </c>
    </row>
    <row r="51" spans="1:33" ht="16" x14ac:dyDescent="0.45">
      <c r="B51" s="67" t="s">
        <v>237</v>
      </c>
      <c r="C51" s="67" t="s">
        <v>22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0</v>
      </c>
      <c r="O51" s="26">
        <v>0</v>
      </c>
      <c r="P51" s="26">
        <v>0</v>
      </c>
      <c r="Q51" s="26">
        <v>0</v>
      </c>
      <c r="R51" s="26">
        <v>0</v>
      </c>
      <c r="S51" s="26">
        <v>0</v>
      </c>
      <c r="T51" s="26">
        <v>0</v>
      </c>
      <c r="U51" s="26">
        <v>0</v>
      </c>
      <c r="V51" s="26">
        <v>0</v>
      </c>
      <c r="W51" s="26">
        <v>0</v>
      </c>
      <c r="X51" s="26">
        <v>0</v>
      </c>
      <c r="Y51" s="26">
        <v>0</v>
      </c>
      <c r="Z51" s="26">
        <v>0</v>
      </c>
      <c r="AA51" s="26">
        <v>0</v>
      </c>
      <c r="AB51" s="26">
        <v>0</v>
      </c>
      <c r="AC51" s="26">
        <v>0</v>
      </c>
      <c r="AD51" s="26">
        <v>0</v>
      </c>
      <c r="AE51" s="26">
        <v>0</v>
      </c>
      <c r="AF51" s="26">
        <v>0</v>
      </c>
      <c r="AG51" s="26">
        <v>0</v>
      </c>
    </row>
    <row r="52" spans="1:33" ht="16" x14ac:dyDescent="0.45">
      <c r="B52" s="67" t="s">
        <v>238</v>
      </c>
      <c r="C52" s="67" t="s">
        <v>168</v>
      </c>
      <c r="D52" s="26">
        <v>0</v>
      </c>
      <c r="E52" s="26">
        <v>0</v>
      </c>
      <c r="F52" s="26">
        <v>0</v>
      </c>
      <c r="G52" s="26">
        <v>-30369</v>
      </c>
      <c r="H52" s="26">
        <v>0</v>
      </c>
      <c r="I52" s="26">
        <v>-305</v>
      </c>
      <c r="J52" s="26">
        <v>-58382</v>
      </c>
      <c r="K52" s="26">
        <v>-59417</v>
      </c>
      <c r="L52" s="26">
        <v>0</v>
      </c>
      <c r="M52" s="26">
        <v>-18364.976200000001</v>
      </c>
      <c r="N52" s="26">
        <v>-18503.79149</v>
      </c>
      <c r="O52" s="26">
        <v>-266561.02101999999</v>
      </c>
      <c r="P52" s="26">
        <v>-16277</v>
      </c>
      <c r="Q52" s="26">
        <v>-32810</v>
      </c>
      <c r="R52" s="26">
        <v>-41768</v>
      </c>
      <c r="S52" s="26">
        <v>-46178</v>
      </c>
      <c r="T52" s="26">
        <v>0</v>
      </c>
      <c r="U52" s="26">
        <v>-12352</v>
      </c>
      <c r="V52" s="26">
        <v>-77960.904139999999</v>
      </c>
      <c r="W52" s="26">
        <v>-146720</v>
      </c>
      <c r="X52" s="26">
        <v>-25976</v>
      </c>
      <c r="Y52" s="26">
        <v>-79799</v>
      </c>
      <c r="Z52" s="26">
        <v>-141603</v>
      </c>
      <c r="AA52" s="26">
        <v>-232750</v>
      </c>
      <c r="AB52" s="26">
        <v>-66180</v>
      </c>
      <c r="AC52" s="26">
        <v>-130117</v>
      </c>
      <c r="AD52" s="26">
        <v>-210367.58693000002</v>
      </c>
      <c r="AE52" s="26">
        <v>-304577</v>
      </c>
      <c r="AF52" s="26">
        <v>-53540</v>
      </c>
      <c r="AG52" s="26">
        <v>-115598</v>
      </c>
    </row>
    <row r="53" spans="1:33" ht="16" x14ac:dyDescent="0.45">
      <c r="A53" s="66"/>
      <c r="B53" s="67" t="s">
        <v>239</v>
      </c>
      <c r="C53" s="67" t="s">
        <v>169</v>
      </c>
      <c r="D53" s="26">
        <v>514</v>
      </c>
      <c r="E53" s="26">
        <v>883</v>
      </c>
      <c r="F53" s="26">
        <v>1417</v>
      </c>
      <c r="G53" s="26">
        <v>11317</v>
      </c>
      <c r="H53" s="26">
        <v>724</v>
      </c>
      <c r="I53" s="26">
        <v>1694</v>
      </c>
      <c r="J53" s="26">
        <v>74885</v>
      </c>
      <c r="K53" s="26">
        <v>76963</v>
      </c>
      <c r="L53" s="26">
        <v>0</v>
      </c>
      <c r="M53" s="26">
        <v>18583.334149999999</v>
      </c>
      <c r="N53" s="26">
        <v>18583.334149999999</v>
      </c>
      <c r="O53" s="26">
        <v>253851.73196999999</v>
      </c>
      <c r="P53" s="26">
        <v>24215</v>
      </c>
      <c r="Q53" s="26">
        <v>34333</v>
      </c>
      <c r="R53" s="26">
        <v>49457</v>
      </c>
      <c r="S53" s="26">
        <v>51361</v>
      </c>
      <c r="T53" s="26">
        <v>4464</v>
      </c>
      <c r="U53" s="26">
        <v>4516</v>
      </c>
      <c r="V53" s="26">
        <v>29009.034769999998</v>
      </c>
      <c r="W53" s="26">
        <v>135812</v>
      </c>
      <c r="X53" s="26">
        <v>14770</v>
      </c>
      <c r="Y53" s="26">
        <v>53424</v>
      </c>
      <c r="Z53" s="26">
        <v>129297</v>
      </c>
      <c r="AA53" s="26">
        <v>207536</v>
      </c>
      <c r="AB53" s="26">
        <v>66243</v>
      </c>
      <c r="AC53" s="26">
        <v>130795</v>
      </c>
      <c r="AD53" s="26">
        <v>219027.35243</v>
      </c>
      <c r="AE53" s="26">
        <v>292441</v>
      </c>
      <c r="AF53" s="26">
        <v>101708</v>
      </c>
      <c r="AG53" s="26">
        <v>152728</v>
      </c>
    </row>
    <row r="54" spans="1:33" ht="16" x14ac:dyDescent="0.45">
      <c r="A54" s="66"/>
      <c r="B54" s="66" t="s">
        <v>240</v>
      </c>
      <c r="C54" s="66" t="s">
        <v>137</v>
      </c>
      <c r="D54" s="70">
        <f t="shared" ref="D54:AG54" si="4">SUM(D48:D53)</f>
        <v>345</v>
      </c>
      <c r="E54" s="70">
        <f t="shared" si="4"/>
        <v>-470</v>
      </c>
      <c r="F54" s="70">
        <f t="shared" si="4"/>
        <v>-7043</v>
      </c>
      <c r="G54" s="70">
        <f t="shared" si="4"/>
        <v>-53778</v>
      </c>
      <c r="H54" s="70">
        <f t="shared" si="4"/>
        <v>-3380</v>
      </c>
      <c r="I54" s="70">
        <f t="shared" si="4"/>
        <v>-7227</v>
      </c>
      <c r="J54" s="70">
        <f t="shared" si="4"/>
        <v>-391</v>
      </c>
      <c r="K54" s="70">
        <f t="shared" si="4"/>
        <v>9448</v>
      </c>
      <c r="L54" s="70">
        <f t="shared" si="4"/>
        <v>-13527.156710000299</v>
      </c>
      <c r="M54" s="70">
        <f t="shared" si="4"/>
        <v>-28090.642050000006</v>
      </c>
      <c r="N54" s="70">
        <f t="shared" si="4"/>
        <v>-168727.50497785155</v>
      </c>
      <c r="O54" s="70">
        <f t="shared" si="4"/>
        <v>-168477.9144791624</v>
      </c>
      <c r="P54" s="70">
        <f t="shared" si="4"/>
        <v>-24190</v>
      </c>
      <c r="Q54" s="70">
        <f t="shared" si="4"/>
        <v>-53217</v>
      </c>
      <c r="R54" s="70">
        <f t="shared" si="4"/>
        <v>-71366</v>
      </c>
      <c r="S54" s="70">
        <f t="shared" si="4"/>
        <v>-94069.014480000013</v>
      </c>
      <c r="T54" s="70">
        <f t="shared" si="4"/>
        <v>-11012</v>
      </c>
      <c r="U54" s="70">
        <f t="shared" si="4"/>
        <v>-37214.13811</v>
      </c>
      <c r="V54" s="70">
        <f t="shared" si="4"/>
        <v>-95016.185060000003</v>
      </c>
      <c r="W54" s="70">
        <f t="shared" si="4"/>
        <v>-82202.18677</v>
      </c>
      <c r="X54" s="70">
        <f t="shared" si="4"/>
        <v>-32828</v>
      </c>
      <c r="Y54" s="70">
        <f t="shared" si="4"/>
        <v>-71273</v>
      </c>
      <c r="Z54" s="70">
        <f t="shared" si="4"/>
        <v>-80872</v>
      </c>
      <c r="AA54" s="70">
        <f t="shared" si="4"/>
        <v>-143843.48622999998</v>
      </c>
      <c r="AB54" s="70">
        <f t="shared" si="4"/>
        <v>-18387</v>
      </c>
      <c r="AC54" s="70">
        <f t="shared" si="4"/>
        <v>-41824</v>
      </c>
      <c r="AD54" s="70">
        <f t="shared" si="4"/>
        <v>-66927.234499999991</v>
      </c>
      <c r="AE54" s="70">
        <f>SUM(AE48:AE53)</f>
        <v>-94452.620620000002</v>
      </c>
      <c r="AF54" s="70">
        <f t="shared" si="4"/>
        <v>22086</v>
      </c>
      <c r="AG54" s="70">
        <f t="shared" si="4"/>
        <v>-15124.125289999996</v>
      </c>
    </row>
    <row r="55" spans="1:33" ht="16" x14ac:dyDescent="0.45">
      <c r="B55" s="66" t="s">
        <v>241</v>
      </c>
      <c r="C55" s="66" t="s">
        <v>170</v>
      </c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</row>
    <row r="56" spans="1:33" ht="16" x14ac:dyDescent="0.45">
      <c r="B56" s="67" t="s">
        <v>242</v>
      </c>
      <c r="C56" s="67" t="s">
        <v>171</v>
      </c>
      <c r="D56" s="26">
        <v>6179</v>
      </c>
      <c r="E56" s="26">
        <v>6179</v>
      </c>
      <c r="F56" s="26">
        <v>6179</v>
      </c>
      <c r="G56" s="26">
        <v>6179</v>
      </c>
      <c r="H56" s="26">
        <v>0</v>
      </c>
      <c r="I56" s="26">
        <v>0</v>
      </c>
      <c r="J56" s="26">
        <v>0</v>
      </c>
      <c r="K56" s="26">
        <v>0</v>
      </c>
      <c r="L56" s="26">
        <v>25450</v>
      </c>
      <c r="M56" s="26">
        <v>25450</v>
      </c>
      <c r="N56" s="26">
        <v>84833.796999999991</v>
      </c>
      <c r="O56" s="26">
        <v>127752.00254433122</v>
      </c>
      <c r="P56" s="26">
        <v>20033</v>
      </c>
      <c r="Q56" s="26">
        <v>56694.207580000002</v>
      </c>
      <c r="R56" s="26">
        <v>101699.71643051495</v>
      </c>
      <c r="S56" s="26">
        <v>142700</v>
      </c>
      <c r="T56" s="26">
        <v>45966</v>
      </c>
      <c r="U56" s="26">
        <v>45966</v>
      </c>
      <c r="V56" s="26">
        <v>163614.84846000001</v>
      </c>
      <c r="W56" s="26">
        <v>222376.43943</v>
      </c>
      <c r="X56" s="26">
        <v>20042.088390000001</v>
      </c>
      <c r="Y56" s="26">
        <v>45335.147129999998</v>
      </c>
      <c r="Z56" s="26">
        <v>50774</v>
      </c>
      <c r="AA56" s="26">
        <v>104444</v>
      </c>
      <c r="AB56" s="26">
        <v>34193</v>
      </c>
      <c r="AC56" s="26">
        <v>34193</v>
      </c>
      <c r="AD56" s="26">
        <v>34193</v>
      </c>
      <c r="AE56" s="26">
        <v>76914</v>
      </c>
      <c r="AF56" s="26">
        <v>0</v>
      </c>
      <c r="AG56" s="26">
        <v>11955</v>
      </c>
    </row>
    <row r="57" spans="1:33" ht="16" x14ac:dyDescent="0.45">
      <c r="B57" s="67" t="s">
        <v>243</v>
      </c>
      <c r="C57" s="67" t="s">
        <v>172</v>
      </c>
      <c r="D57" s="26">
        <v>-24463</v>
      </c>
      <c r="E57" s="26">
        <v>-63331</v>
      </c>
      <c r="F57" s="26">
        <v>-85746</v>
      </c>
      <c r="G57" s="26">
        <v>-110410</v>
      </c>
      <c r="H57" s="26">
        <v>-24135</v>
      </c>
      <c r="I57" s="26">
        <v>-43270</v>
      </c>
      <c r="J57" s="26">
        <v>-59015</v>
      </c>
      <c r="K57" s="26">
        <v>-120424</v>
      </c>
      <c r="L57" s="26">
        <v>-16111.529</v>
      </c>
      <c r="M57" s="26">
        <v>-34145.375999999997</v>
      </c>
      <c r="N57" s="26">
        <v>-52371.061750000008</v>
      </c>
      <c r="O57" s="26">
        <v>-70921.546000000002</v>
      </c>
      <c r="P57" s="26">
        <v>-20786.042819999999</v>
      </c>
      <c r="Q57" s="26">
        <v>-69214.569214264004</v>
      </c>
      <c r="R57" s="26">
        <v>-102492.08843426401</v>
      </c>
      <c r="S57" s="26">
        <v>-154756</v>
      </c>
      <c r="T57" s="26">
        <v>-57991.709189999994</v>
      </c>
      <c r="U57" s="26">
        <v>-81436.162730000011</v>
      </c>
      <c r="V57" s="26">
        <v>-183730.41757000005</v>
      </c>
      <c r="W57" s="26">
        <v>-270566.95581000007</v>
      </c>
      <c r="X57" s="26">
        <v>-22805.970789999992</v>
      </c>
      <c r="Y57" s="26">
        <v>-48270</v>
      </c>
      <c r="Z57" s="26">
        <v>-75546</v>
      </c>
      <c r="AA57" s="26">
        <v>-119964</v>
      </c>
      <c r="AB57" s="26">
        <v>-47715</v>
      </c>
      <c r="AC57" s="26">
        <v>-84616</v>
      </c>
      <c r="AD57" s="26">
        <v>-182843</v>
      </c>
      <c r="AE57" s="26">
        <v>-211637</v>
      </c>
      <c r="AF57" s="26">
        <v>-38276</v>
      </c>
      <c r="AG57" s="26">
        <v>-61899</v>
      </c>
    </row>
    <row r="58" spans="1:33" ht="16" x14ac:dyDescent="0.45">
      <c r="B58" s="67" t="s">
        <v>261</v>
      </c>
      <c r="C58" s="67" t="s">
        <v>196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0</v>
      </c>
      <c r="W58" s="26">
        <v>0</v>
      </c>
      <c r="X58" s="26">
        <v>0</v>
      </c>
      <c r="Y58" s="26">
        <v>0</v>
      </c>
      <c r="Z58" s="26">
        <v>0</v>
      </c>
      <c r="AA58" s="26">
        <v>0</v>
      </c>
      <c r="AB58" s="26">
        <v>0</v>
      </c>
      <c r="AC58" s="26">
        <v>0</v>
      </c>
      <c r="AD58" s="26">
        <v>98200</v>
      </c>
      <c r="AE58" s="26">
        <v>98200</v>
      </c>
      <c r="AF58" s="26">
        <v>0</v>
      </c>
      <c r="AG58" s="26">
        <v>0</v>
      </c>
    </row>
    <row r="59" spans="1:33" ht="16" x14ac:dyDescent="0.45">
      <c r="B59" s="67" t="s">
        <v>244</v>
      </c>
      <c r="C59" s="67" t="s">
        <v>173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/>
      <c r="U59" s="26">
        <v>0</v>
      </c>
      <c r="V59" s="26">
        <v>0</v>
      </c>
      <c r="W59" s="26">
        <v>0</v>
      </c>
      <c r="X59" s="26">
        <v>0</v>
      </c>
      <c r="Y59" s="26">
        <v>0</v>
      </c>
      <c r="Z59" s="26">
        <v>0</v>
      </c>
      <c r="AA59" s="26">
        <v>0</v>
      </c>
      <c r="AB59" s="26">
        <v>0</v>
      </c>
      <c r="AC59" s="26">
        <v>0</v>
      </c>
      <c r="AD59" s="26">
        <v>0</v>
      </c>
      <c r="AE59" s="26">
        <v>0</v>
      </c>
      <c r="AF59" s="26">
        <v>0</v>
      </c>
      <c r="AG59" s="26">
        <v>0</v>
      </c>
    </row>
    <row r="60" spans="1:33" ht="16" x14ac:dyDescent="0.45">
      <c r="B60" s="67" t="s">
        <v>245</v>
      </c>
      <c r="C60" s="67" t="s">
        <v>174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-390</v>
      </c>
      <c r="O60" s="26">
        <v>-4634.7060926440281</v>
      </c>
      <c r="P60" s="26">
        <v>-5543.712271518426</v>
      </c>
      <c r="Q60" s="26">
        <v>8246</v>
      </c>
      <c r="R60" s="26">
        <v>-8981</v>
      </c>
      <c r="S60" s="26">
        <v>-12411</v>
      </c>
      <c r="T60" s="26">
        <v>-2274.1341999999991</v>
      </c>
      <c r="U60" s="26">
        <v>-4629.5052600000017</v>
      </c>
      <c r="V60" s="26">
        <v>-7544.5381900000011</v>
      </c>
      <c r="W60" s="26">
        <v>-9351.0831900000012</v>
      </c>
      <c r="X60" s="26">
        <v>-1288</v>
      </c>
      <c r="Y60" s="26">
        <v>-3029</v>
      </c>
      <c r="Z60" s="26">
        <v>-4333</v>
      </c>
      <c r="AA60" s="26">
        <v>-5406</v>
      </c>
      <c r="AB60" s="26">
        <v>-1417</v>
      </c>
      <c r="AC60" s="26">
        <v>-2895</v>
      </c>
      <c r="AD60" s="26">
        <v>-4275</v>
      </c>
      <c r="AE60" s="26">
        <v>-4875</v>
      </c>
      <c r="AF60" s="26">
        <v>-1351</v>
      </c>
      <c r="AG60" s="26">
        <v>-2715</v>
      </c>
    </row>
    <row r="61" spans="1:33" ht="16" x14ac:dyDescent="0.45">
      <c r="B61" s="67" t="s">
        <v>246</v>
      </c>
      <c r="C61" s="67" t="s">
        <v>175</v>
      </c>
      <c r="D61" s="26">
        <v>-1944</v>
      </c>
      <c r="E61" s="26">
        <v>-3448</v>
      </c>
      <c r="F61" s="26">
        <v>-6019</v>
      </c>
      <c r="G61" s="26">
        <v>-6810</v>
      </c>
      <c r="H61" s="26">
        <v>-105</v>
      </c>
      <c r="I61" s="26">
        <v>-1543</v>
      </c>
      <c r="J61" s="26">
        <v>-2095</v>
      </c>
      <c r="K61" s="26">
        <v>-3356</v>
      </c>
      <c r="L61" s="26">
        <v>-587</v>
      </c>
      <c r="M61" s="26">
        <v>-1770.4092800000001</v>
      </c>
      <c r="N61" s="26">
        <v>-2926.29135</v>
      </c>
      <c r="O61" s="26">
        <v>-3930.4886699999997</v>
      </c>
      <c r="P61" s="26">
        <v>-1016.64013</v>
      </c>
      <c r="Q61" s="26">
        <v>0</v>
      </c>
      <c r="R61" s="26">
        <v>-2243.4547699999998</v>
      </c>
      <c r="S61" s="26">
        <v>-1601</v>
      </c>
      <c r="T61" s="26">
        <v>-708.21263999999985</v>
      </c>
      <c r="U61" s="26">
        <v>-1472.2931399999995</v>
      </c>
      <c r="V61" s="26">
        <v>-2739.2192700000001</v>
      </c>
      <c r="W61" s="26">
        <v>-4476.5771599999998</v>
      </c>
      <c r="X61" s="26">
        <v>-760.40696000000014</v>
      </c>
      <c r="Y61" s="26">
        <v>-1306.2566299999999</v>
      </c>
      <c r="Z61" s="26">
        <v>-1990.8703999999998</v>
      </c>
      <c r="AA61" s="26">
        <v>-2439.4722800000004</v>
      </c>
      <c r="AB61" s="26">
        <v>-813.76559000000009</v>
      </c>
      <c r="AC61" s="26">
        <v>-1778.8966499999999</v>
      </c>
      <c r="AD61" s="26">
        <v>-5624.3761900000018</v>
      </c>
      <c r="AE61" s="26">
        <v>-7416.6115336493167</v>
      </c>
      <c r="AF61" s="26">
        <v>-272</v>
      </c>
      <c r="AG61" s="26">
        <v>-2115.8878700000005</v>
      </c>
    </row>
    <row r="62" spans="1:33" ht="16" x14ac:dyDescent="0.45">
      <c r="B62" s="67" t="s">
        <v>247</v>
      </c>
      <c r="C62" s="67" t="s">
        <v>176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604.43161999999995</v>
      </c>
      <c r="Q62" s="26">
        <v>574.86835815196639</v>
      </c>
      <c r="R62" s="26">
        <v>556.94160100617762</v>
      </c>
      <c r="S62" s="26">
        <v>0</v>
      </c>
      <c r="T62" s="26">
        <v>0</v>
      </c>
      <c r="U62" s="26">
        <v>0</v>
      </c>
      <c r="V62" s="26">
        <v>0</v>
      </c>
      <c r="W62" s="26">
        <v>0</v>
      </c>
      <c r="X62" s="26">
        <v>0</v>
      </c>
      <c r="Y62" s="26"/>
      <c r="Z62" s="26">
        <v>0</v>
      </c>
      <c r="AA62" s="26">
        <v>0</v>
      </c>
      <c r="AB62" s="26">
        <v>0</v>
      </c>
      <c r="AC62" s="26">
        <v>0</v>
      </c>
      <c r="AD62" s="26">
        <v>0</v>
      </c>
      <c r="AE62" s="26">
        <v>0</v>
      </c>
      <c r="AF62" s="26">
        <v>0</v>
      </c>
      <c r="AG62" s="26">
        <v>0</v>
      </c>
    </row>
    <row r="63" spans="1:33" ht="16" x14ac:dyDescent="0.45">
      <c r="B63" s="67" t="s">
        <v>248</v>
      </c>
      <c r="C63" s="67" t="s">
        <v>177</v>
      </c>
      <c r="D63" s="26">
        <v>-234</v>
      </c>
      <c r="E63" s="26">
        <v>-485</v>
      </c>
      <c r="F63" s="26">
        <v>-693</v>
      </c>
      <c r="G63" s="26">
        <v>-1030</v>
      </c>
      <c r="H63" s="26">
        <v>-398</v>
      </c>
      <c r="I63" s="26">
        <v>-620</v>
      </c>
      <c r="J63" s="26">
        <v>-620</v>
      </c>
      <c r="K63" s="26">
        <v>-620</v>
      </c>
      <c r="L63" s="26">
        <v>0</v>
      </c>
      <c r="M63" s="26">
        <v>-1497</v>
      </c>
      <c r="N63" s="26">
        <v>-1184</v>
      </c>
      <c r="O63" s="26">
        <v>323.12974999999994</v>
      </c>
      <c r="P63" s="26">
        <v>0</v>
      </c>
      <c r="Q63" s="26">
        <v>-2243</v>
      </c>
      <c r="R63" s="26">
        <v>4355</v>
      </c>
      <c r="S63" s="26">
        <v>4681</v>
      </c>
      <c r="T63" s="26">
        <v>343</v>
      </c>
      <c r="U63" s="26">
        <v>651</v>
      </c>
      <c r="V63" s="26">
        <v>1031</v>
      </c>
      <c r="W63" s="26">
        <v>1364</v>
      </c>
      <c r="X63" s="26">
        <v>280</v>
      </c>
      <c r="Y63" s="26">
        <v>493</v>
      </c>
      <c r="Z63" s="26">
        <v>494</v>
      </c>
      <c r="AA63" s="26">
        <v>1261</v>
      </c>
      <c r="AB63" s="26">
        <v>-2407</v>
      </c>
      <c r="AC63" s="26">
        <v>-1760</v>
      </c>
      <c r="AD63" s="26">
        <v>-649</v>
      </c>
      <c r="AE63" s="26">
        <v>2178</v>
      </c>
      <c r="AF63" s="26">
        <v>3729</v>
      </c>
      <c r="AG63" s="26">
        <v>6412</v>
      </c>
    </row>
    <row r="64" spans="1:33" ht="16" x14ac:dyDescent="0.45">
      <c r="A64" s="66"/>
      <c r="B64" s="67" t="s">
        <v>249</v>
      </c>
      <c r="C64" s="67" t="s">
        <v>178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26">
        <v>0</v>
      </c>
      <c r="O64" s="26">
        <v>0</v>
      </c>
      <c r="P64" s="26">
        <v>0</v>
      </c>
      <c r="Q64" s="26">
        <v>0</v>
      </c>
      <c r="R64" s="26">
        <v>0</v>
      </c>
      <c r="S64" s="26">
        <v>0</v>
      </c>
      <c r="T64" s="26">
        <v>0</v>
      </c>
      <c r="U64" s="26">
        <v>0</v>
      </c>
      <c r="V64" s="26">
        <v>0</v>
      </c>
      <c r="W64" s="26">
        <v>0</v>
      </c>
      <c r="X64" s="26">
        <v>0</v>
      </c>
      <c r="Y64" s="26">
        <v>0</v>
      </c>
      <c r="Z64" s="26">
        <v>0</v>
      </c>
      <c r="AA64" s="26">
        <v>0</v>
      </c>
      <c r="AB64" s="26">
        <v>0</v>
      </c>
      <c r="AC64" s="26">
        <v>0</v>
      </c>
      <c r="AD64" s="26">
        <v>0</v>
      </c>
      <c r="AE64" s="26">
        <v>0</v>
      </c>
      <c r="AF64" s="26">
        <v>0</v>
      </c>
      <c r="AG64" s="26">
        <v>0</v>
      </c>
    </row>
    <row r="65" spans="1:33" ht="16" x14ac:dyDescent="0.45">
      <c r="A65" s="66"/>
      <c r="B65" s="67" t="s">
        <v>250</v>
      </c>
      <c r="C65" s="67" t="s">
        <v>179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42883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  <c r="T65" s="26">
        <v>0</v>
      </c>
      <c r="U65" s="26">
        <v>0</v>
      </c>
      <c r="V65" s="26">
        <v>0</v>
      </c>
      <c r="W65" s="26">
        <v>0</v>
      </c>
      <c r="X65" s="26">
        <v>0</v>
      </c>
      <c r="Y65" s="26">
        <v>0</v>
      </c>
      <c r="Z65" s="26">
        <v>0</v>
      </c>
      <c r="AA65" s="26">
        <v>0</v>
      </c>
      <c r="AB65" s="26">
        <v>0</v>
      </c>
      <c r="AC65" s="26">
        <v>0</v>
      </c>
      <c r="AD65" s="26">
        <v>0</v>
      </c>
      <c r="AE65" s="26">
        <v>0</v>
      </c>
      <c r="AF65" s="26">
        <v>0</v>
      </c>
      <c r="AG65" s="26">
        <v>0</v>
      </c>
    </row>
    <row r="66" spans="1:33" ht="16" x14ac:dyDescent="0.45">
      <c r="A66" s="66"/>
      <c r="B66" s="66" t="s">
        <v>251</v>
      </c>
      <c r="C66" s="66" t="s">
        <v>180</v>
      </c>
      <c r="D66" s="70">
        <f t="shared" ref="D66:AG66" si="5">SUM(D56:D65)</f>
        <v>-20462</v>
      </c>
      <c r="E66" s="70">
        <f t="shared" si="5"/>
        <v>-61085</v>
      </c>
      <c r="F66" s="70">
        <f t="shared" si="5"/>
        <v>-86279</v>
      </c>
      <c r="G66" s="70">
        <f t="shared" si="5"/>
        <v>-112071</v>
      </c>
      <c r="H66" s="70">
        <f t="shared" si="5"/>
        <v>-24638</v>
      </c>
      <c r="I66" s="70">
        <f t="shared" si="5"/>
        <v>-45433</v>
      </c>
      <c r="J66" s="70">
        <f t="shared" si="5"/>
        <v>-61730</v>
      </c>
      <c r="K66" s="70">
        <f t="shared" si="5"/>
        <v>-124400</v>
      </c>
      <c r="L66" s="70">
        <f t="shared" si="5"/>
        <v>8751.4709999999995</v>
      </c>
      <c r="M66" s="70">
        <f t="shared" si="5"/>
        <v>-11962.785279999996</v>
      </c>
      <c r="N66" s="70">
        <f t="shared" si="5"/>
        <v>70845.443899999984</v>
      </c>
      <c r="O66" s="70">
        <f t="shared" si="5"/>
        <v>48588.391531687186</v>
      </c>
      <c r="P66" s="70">
        <f t="shared" si="5"/>
        <v>-6708.9636015184242</v>
      </c>
      <c r="Q66" s="70">
        <f t="shared" si="5"/>
        <v>-5942.4932761120353</v>
      </c>
      <c r="R66" s="70">
        <f t="shared" si="5"/>
        <v>-7104.8851727428791</v>
      </c>
      <c r="S66" s="70">
        <f t="shared" si="5"/>
        <v>-21387</v>
      </c>
      <c r="T66" s="70">
        <f t="shared" si="5"/>
        <v>-14665.056029999992</v>
      </c>
      <c r="U66" s="70">
        <f t="shared" si="5"/>
        <v>-40920.961130000018</v>
      </c>
      <c r="V66" s="70">
        <f t="shared" si="5"/>
        <v>-29368.326570000041</v>
      </c>
      <c r="W66" s="70">
        <f t="shared" si="5"/>
        <v>-60654.176730000079</v>
      </c>
      <c r="X66" s="70">
        <f t="shared" si="5"/>
        <v>-4532.2893599999916</v>
      </c>
      <c r="Y66" s="70">
        <f t="shared" si="5"/>
        <v>-6777.1095000000023</v>
      </c>
      <c r="Z66" s="70">
        <f t="shared" si="5"/>
        <v>-30601.8704</v>
      </c>
      <c r="AA66" s="70">
        <f t="shared" si="5"/>
        <v>-22104.472280000002</v>
      </c>
      <c r="AB66" s="70">
        <f t="shared" si="5"/>
        <v>-18159.765590000003</v>
      </c>
      <c r="AC66" s="70">
        <f t="shared" si="5"/>
        <v>-56856.896650000002</v>
      </c>
      <c r="AD66" s="70">
        <f t="shared" si="5"/>
        <v>-60998.376190000003</v>
      </c>
      <c r="AE66" s="70">
        <f>SUM(AE56:AE65)</f>
        <v>-46636.611533649317</v>
      </c>
      <c r="AF66" s="70">
        <f t="shared" si="5"/>
        <v>-36170</v>
      </c>
      <c r="AG66" s="70">
        <f t="shared" si="5"/>
        <v>-48362.887869999999</v>
      </c>
    </row>
    <row r="67" spans="1:33" ht="16" x14ac:dyDescent="0.45">
      <c r="A67" s="66"/>
      <c r="B67" s="66" t="s">
        <v>262</v>
      </c>
      <c r="C67" s="66" t="s">
        <v>181</v>
      </c>
      <c r="D67" s="70">
        <f t="shared" ref="D67:AD67" si="6">D66+D54+D46</f>
        <v>-10071</v>
      </c>
      <c r="E67" s="70">
        <f t="shared" si="6"/>
        <v>6848</v>
      </c>
      <c r="F67" s="70">
        <f t="shared" si="6"/>
        <v>26908</v>
      </c>
      <c r="G67" s="70">
        <f t="shared" si="6"/>
        <v>-7287</v>
      </c>
      <c r="H67" s="70">
        <f t="shared" si="6"/>
        <v>4027</v>
      </c>
      <c r="I67" s="70">
        <f t="shared" si="6"/>
        <v>7706</v>
      </c>
      <c r="J67" s="70">
        <f t="shared" si="6"/>
        <v>26392</v>
      </c>
      <c r="K67" s="70">
        <f t="shared" si="6"/>
        <v>-6687</v>
      </c>
      <c r="L67" s="70">
        <f t="shared" si="6"/>
        <v>22638.336109999978</v>
      </c>
      <c r="M67" s="70">
        <f t="shared" si="6"/>
        <v>12166.743051415411</v>
      </c>
      <c r="N67" s="70">
        <f t="shared" si="6"/>
        <v>20262.132248099602</v>
      </c>
      <c r="O67" s="70">
        <f t="shared" si="6"/>
        <v>15670.428261576031</v>
      </c>
      <c r="P67" s="70">
        <f t="shared" si="6"/>
        <v>-10478.713383056936</v>
      </c>
      <c r="Q67" s="70">
        <f t="shared" si="6"/>
        <v>-28852.136278265356</v>
      </c>
      <c r="R67" s="70">
        <f t="shared" si="6"/>
        <v>-15282.828810459636</v>
      </c>
      <c r="S67" s="70">
        <f t="shared" si="6"/>
        <v>-23031.907729357365</v>
      </c>
      <c r="T67" s="70">
        <f t="shared" si="6"/>
        <v>12997.214540000015</v>
      </c>
      <c r="U67" s="70">
        <f t="shared" si="6"/>
        <v>9914.6870299999573</v>
      </c>
      <c r="V67" s="70">
        <f t="shared" si="6"/>
        <v>-2504.4140209753095</v>
      </c>
      <c r="W67" s="70">
        <f t="shared" si="6"/>
        <v>-3008.3208020879829</v>
      </c>
      <c r="X67" s="70">
        <f t="shared" si="6"/>
        <v>7777.8471700000009</v>
      </c>
      <c r="Y67" s="70">
        <f t="shared" si="6"/>
        <v>-106.87189328343084</v>
      </c>
      <c r="Z67" s="70">
        <f t="shared" si="6"/>
        <v>-523.12535961995309</v>
      </c>
      <c r="AA67" s="70">
        <f t="shared" si="6"/>
        <v>-2066.9585099999676</v>
      </c>
      <c r="AB67" s="70">
        <f t="shared" si="6"/>
        <v>2585.2344099999973</v>
      </c>
      <c r="AC67" s="70">
        <f t="shared" si="6"/>
        <v>2043.4749599994393</v>
      </c>
      <c r="AD67" s="70">
        <f t="shared" si="6"/>
        <v>6030.8076395986718</v>
      </c>
      <c r="AE67" s="70">
        <f>AE66+AE54+AE46</f>
        <v>168.76784635067452</v>
      </c>
      <c r="AF67" s="70">
        <v>1425</v>
      </c>
      <c r="AG67" s="70">
        <v>-1216</v>
      </c>
    </row>
    <row r="68" spans="1:33" ht="16" x14ac:dyDescent="0.45">
      <c r="A68" s="66"/>
      <c r="B68" s="66" t="s">
        <v>252</v>
      </c>
      <c r="C68" s="66" t="s">
        <v>182</v>
      </c>
      <c r="D68" s="70">
        <v>33924</v>
      </c>
      <c r="E68" s="70">
        <v>33924</v>
      </c>
      <c r="F68" s="70">
        <v>33924</v>
      </c>
      <c r="G68" s="70">
        <v>33924</v>
      </c>
      <c r="H68" s="70">
        <v>26359</v>
      </c>
      <c r="I68" s="70">
        <v>26359</v>
      </c>
      <c r="J68" s="70">
        <v>26359</v>
      </c>
      <c r="K68" s="70">
        <v>26359</v>
      </c>
      <c r="L68" s="70">
        <v>19672</v>
      </c>
      <c r="M68" s="70">
        <v>19672</v>
      </c>
      <c r="N68" s="70">
        <v>19672</v>
      </c>
      <c r="O68" s="70">
        <v>19672</v>
      </c>
      <c r="P68" s="70">
        <v>35343</v>
      </c>
      <c r="Q68" s="70">
        <v>35343</v>
      </c>
      <c r="R68" s="70">
        <v>35343</v>
      </c>
      <c r="S68" s="70">
        <v>35343</v>
      </c>
      <c r="T68" s="70">
        <v>13057.17</v>
      </c>
      <c r="U68" s="70">
        <v>13057.17</v>
      </c>
      <c r="V68" s="70">
        <v>13057.17</v>
      </c>
      <c r="W68" s="70">
        <v>13057</v>
      </c>
      <c r="X68" s="70">
        <v>11505</v>
      </c>
      <c r="Y68" s="70">
        <v>11505</v>
      </c>
      <c r="Z68" s="70">
        <v>11505</v>
      </c>
      <c r="AA68" s="70">
        <v>11505</v>
      </c>
      <c r="AB68" s="70">
        <v>7532</v>
      </c>
      <c r="AC68" s="70">
        <v>7532</v>
      </c>
      <c r="AD68" s="70">
        <v>7532</v>
      </c>
      <c r="AE68" s="70">
        <v>7532</v>
      </c>
      <c r="AF68" s="70">
        <v>8622</v>
      </c>
      <c r="AG68" s="70">
        <v>8622</v>
      </c>
    </row>
    <row r="69" spans="1:33" ht="16" x14ac:dyDescent="0.45">
      <c r="A69" s="66"/>
      <c r="B69" s="67" t="s">
        <v>253</v>
      </c>
      <c r="C69" s="67" t="s">
        <v>183</v>
      </c>
      <c r="D69" s="26">
        <v>0</v>
      </c>
      <c r="E69" s="26">
        <v>0</v>
      </c>
      <c r="F69" s="26">
        <v>0</v>
      </c>
      <c r="G69" s="26">
        <v>-277</v>
      </c>
      <c r="H69" s="26">
        <v>-2846</v>
      </c>
      <c r="I69" s="26">
        <v>5564</v>
      </c>
      <c r="J69" s="26">
        <v>5742</v>
      </c>
      <c r="K69" s="26">
        <v>0</v>
      </c>
      <c r="L69" s="26">
        <v>0</v>
      </c>
      <c r="M69" s="26">
        <v>0</v>
      </c>
      <c r="N69" s="26">
        <v>0</v>
      </c>
      <c r="O69" s="26">
        <v>0</v>
      </c>
      <c r="P69" s="26">
        <v>0</v>
      </c>
      <c r="Q69" s="26">
        <v>0</v>
      </c>
      <c r="R69" s="26">
        <v>687</v>
      </c>
      <c r="S69" s="26">
        <v>746.29516523210805</v>
      </c>
      <c r="T69" s="26">
        <v>0</v>
      </c>
      <c r="U69" s="26">
        <v>0</v>
      </c>
      <c r="V69" s="26">
        <v>1332.131410975333</v>
      </c>
      <c r="W69" s="26">
        <v>1455.9302220878926</v>
      </c>
      <c r="X69" s="26">
        <v>-487</v>
      </c>
      <c r="Y69" s="26">
        <v>-1150.3102067165846</v>
      </c>
      <c r="Z69" s="26">
        <v>-1161.2376303800611</v>
      </c>
      <c r="AA69" s="26">
        <v>-1907.4595661227349</v>
      </c>
      <c r="AB69" s="26">
        <v>675.17093519483933</v>
      </c>
      <c r="AC69" s="26">
        <v>1153.7067585675773</v>
      </c>
      <c r="AD69" s="26">
        <v>2122.0305862387158</v>
      </c>
      <c r="AE69" s="26">
        <v>921.9581289939124</v>
      </c>
      <c r="AF69" s="26">
        <v>545</v>
      </c>
      <c r="AG69" s="26">
        <v>463.68885165566735</v>
      </c>
    </row>
    <row r="70" spans="1:33" ht="16" x14ac:dyDescent="0.45">
      <c r="A70" s="66"/>
      <c r="B70" s="66" t="s">
        <v>254</v>
      </c>
      <c r="C70" s="66" t="s">
        <v>184</v>
      </c>
      <c r="D70" s="70">
        <v>23853</v>
      </c>
      <c r="E70" s="70">
        <v>40772</v>
      </c>
      <c r="F70" s="70">
        <v>60832</v>
      </c>
      <c r="G70" s="70">
        <v>26359</v>
      </c>
      <c r="H70" s="70">
        <v>27542</v>
      </c>
      <c r="I70" s="70">
        <v>39629</v>
      </c>
      <c r="J70" s="70">
        <v>58493</v>
      </c>
      <c r="K70" s="70">
        <v>19672</v>
      </c>
      <c r="L70" s="70">
        <v>42311</v>
      </c>
      <c r="M70" s="70">
        <v>31838</v>
      </c>
      <c r="N70" s="70">
        <v>39935</v>
      </c>
      <c r="O70" s="70">
        <v>35343.069379162123</v>
      </c>
      <c r="P70" s="70">
        <v>24445</v>
      </c>
      <c r="Q70" s="70">
        <v>6071</v>
      </c>
      <c r="R70" s="70">
        <v>20749</v>
      </c>
      <c r="S70" s="70">
        <v>13057</v>
      </c>
      <c r="T70" s="70">
        <v>26053.73</v>
      </c>
      <c r="U70" s="70">
        <v>22972.37</v>
      </c>
      <c r="V70" s="70">
        <v>11885</v>
      </c>
      <c r="W70" s="70">
        <v>11505</v>
      </c>
      <c r="X70" s="70">
        <v>18796</v>
      </c>
      <c r="Y70" s="70">
        <v>10247</v>
      </c>
      <c r="Z70" s="70">
        <v>9821</v>
      </c>
      <c r="AA70" s="70">
        <v>7532</v>
      </c>
      <c r="AB70" s="70">
        <v>10792</v>
      </c>
      <c r="AC70" s="70">
        <v>10729</v>
      </c>
      <c r="AD70" s="70">
        <v>15685</v>
      </c>
      <c r="AE70" s="70">
        <v>8622</v>
      </c>
      <c r="AF70" s="70">
        <v>10592</v>
      </c>
      <c r="AG70" s="70">
        <v>7870</v>
      </c>
    </row>
    <row r="71" spans="1:33" x14ac:dyDescent="0.35">
      <c r="A71" s="66"/>
    </row>
    <row r="72" spans="1:33" customFormat="1" x14ac:dyDescent="0.35"/>
    <row r="73" spans="1:33" customFormat="1" x14ac:dyDescent="0.35"/>
    <row r="74" spans="1:33" customFormat="1" x14ac:dyDescent="0.35"/>
    <row r="75" spans="1:33" customFormat="1" x14ac:dyDescent="0.35"/>
    <row r="76" spans="1:33" customFormat="1" x14ac:dyDescent="0.35"/>
    <row r="77" spans="1:33" customFormat="1" x14ac:dyDescent="0.35"/>
    <row r="78" spans="1:33" customFormat="1" x14ac:dyDescent="0.35"/>
  </sheetData>
  <mergeCells count="2">
    <mergeCell ref="C1:C4"/>
    <mergeCell ref="B1:B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09826-BBCD-4BE6-9EA0-947E6E3D74D8}">
  <sheetPr>
    <tabColor rgb="FF0B3058"/>
  </sheetPr>
  <dimension ref="A1:AT70"/>
  <sheetViews>
    <sheetView showGridLines="0" zoomScale="80" zoomScaleNormal="80" workbookViewId="0">
      <pane xSplit="3" ySplit="6" topLeftCell="AI7" activePane="bottomRight" state="frozen"/>
      <selection pane="topRight" activeCell="C1" sqref="C1"/>
      <selection pane="bottomLeft" activeCell="A7" sqref="A7"/>
      <selection pane="bottomRight" activeCell="B6" sqref="B6"/>
    </sheetView>
  </sheetViews>
  <sheetFormatPr defaultColWidth="9.1796875" defaultRowHeight="14.5" outlineLevelCol="1" x14ac:dyDescent="0.35"/>
  <cols>
    <col min="1" max="1" width="3.453125" customWidth="1"/>
    <col min="2" max="2" width="63.36328125" style="11" customWidth="1"/>
    <col min="3" max="3" width="71" style="11" bestFit="1" customWidth="1"/>
    <col min="4" max="6" width="9.1796875" style="11" hidden="1" customWidth="1" outlineLevel="1"/>
    <col min="7" max="7" width="9.1796875" style="11" customWidth="1" collapsed="1"/>
    <col min="8" max="8" width="9.1796875" style="11" hidden="1" customWidth="1" outlineLevel="1"/>
    <col min="9" max="9" width="9" style="11" hidden="1" customWidth="1" outlineLevel="1"/>
    <col min="10" max="10" width="9.1796875" style="11" hidden="1" customWidth="1" outlineLevel="1"/>
    <col min="11" max="11" width="9.1796875" style="11" bestFit="1" customWidth="1" collapsed="1"/>
    <col min="12" max="12" width="8.1796875" style="11" hidden="1" customWidth="1" outlineLevel="1"/>
    <col min="13" max="14" width="9.1796875" style="11" hidden="1" customWidth="1" outlineLevel="1"/>
    <col min="15" max="15" width="9.1796875" style="11" customWidth="1" collapsed="1"/>
    <col min="16" max="18" width="9.1796875" style="11" hidden="1" customWidth="1" outlineLevel="1"/>
    <col min="19" max="19" width="9.1796875" style="11" customWidth="1" collapsed="1"/>
    <col min="20" max="22" width="9.1796875" style="11" hidden="1" customWidth="1" outlineLevel="1"/>
    <col min="23" max="23" width="10.453125" style="11" bestFit="1" customWidth="1" collapsed="1"/>
    <col min="24" max="26" width="9.1796875" style="11" hidden="1" customWidth="1" outlineLevel="1"/>
    <col min="27" max="27" width="9.1796875" style="11" customWidth="1" collapsed="1"/>
    <col min="28" max="28" width="8.1796875" style="11" hidden="1" customWidth="1" outlineLevel="1"/>
    <col min="29" max="30" width="9.1796875" hidden="1" customWidth="1" outlineLevel="1"/>
    <col min="31" max="31" width="10" bestFit="1" customWidth="1" collapsed="1"/>
    <col min="32" max="34" width="9.1796875" hidden="1" customWidth="1" outlineLevel="1"/>
    <col min="35" max="35" width="10" bestFit="1" customWidth="1" collapsed="1"/>
    <col min="36" max="37" width="9.1796875" hidden="1" customWidth="1" outlineLevel="1"/>
    <col min="38" max="38" width="10" hidden="1" customWidth="1" outlineLevel="1"/>
    <col min="39" max="39" width="10" customWidth="1" collapsed="1"/>
    <col min="40" max="41" width="10" customWidth="1" outlineLevel="1"/>
    <col min="42" max="44" width="9.1796875" customWidth="1"/>
    <col min="47" max="16384" width="9.1796875" style="11"/>
  </cols>
  <sheetData>
    <row r="1" spans="1:41" customFormat="1" ht="15" customHeight="1" x14ac:dyDescent="0.35">
      <c r="A1" s="8"/>
      <c r="B1" s="80"/>
      <c r="C1" s="80" t="s">
        <v>109</v>
      </c>
    </row>
    <row r="2" spans="1:41" customFormat="1" ht="15" customHeight="1" x14ac:dyDescent="0.35">
      <c r="A2" s="8"/>
      <c r="B2" s="80"/>
      <c r="C2" s="80"/>
    </row>
    <row r="3" spans="1:41" customFormat="1" ht="15" customHeight="1" x14ac:dyDescent="0.35">
      <c r="A3" s="8"/>
      <c r="B3" s="80"/>
      <c r="C3" s="80"/>
    </row>
    <row r="4" spans="1:41" customFormat="1" ht="14.25" customHeight="1" x14ac:dyDescent="0.35">
      <c r="B4" s="80"/>
      <c r="C4" s="80"/>
    </row>
    <row r="5" spans="1:41" s="39" customFormat="1" x14ac:dyDescent="0.35">
      <c r="H5" s="39">
        <v>19</v>
      </c>
      <c r="I5" s="39">
        <v>20</v>
      </c>
      <c r="J5" s="39">
        <v>21</v>
      </c>
      <c r="K5" s="39">
        <v>22</v>
      </c>
      <c r="M5" s="39">
        <v>23</v>
      </c>
      <c r="N5" s="39">
        <v>24</v>
      </c>
      <c r="O5" s="39">
        <v>25</v>
      </c>
      <c r="P5" s="39">
        <v>26</v>
      </c>
      <c r="R5" s="39">
        <v>27</v>
      </c>
      <c r="S5" s="39">
        <v>28</v>
      </c>
      <c r="T5" s="39">
        <v>29</v>
      </c>
      <c r="U5" s="39">
        <v>30</v>
      </c>
      <c r="W5" s="39">
        <v>31</v>
      </c>
      <c r="X5" s="39">
        <v>32</v>
      </c>
      <c r="Y5" s="39">
        <v>33</v>
      </c>
      <c r="Z5" s="39">
        <v>34</v>
      </c>
      <c r="AB5" s="39">
        <v>35</v>
      </c>
    </row>
    <row r="6" spans="1:41" s="1" customFormat="1" ht="20.5" x14ac:dyDescent="0.45">
      <c r="B6" s="12" t="s">
        <v>264</v>
      </c>
      <c r="C6" s="12" t="s">
        <v>135</v>
      </c>
      <c r="D6" s="10" t="s">
        <v>191</v>
      </c>
      <c r="E6" s="10" t="s">
        <v>113</v>
      </c>
      <c r="F6" s="10" t="s">
        <v>189</v>
      </c>
      <c r="G6" s="10">
        <v>2017</v>
      </c>
      <c r="H6" s="10" t="s">
        <v>192</v>
      </c>
      <c r="I6" s="10" t="s">
        <v>118</v>
      </c>
      <c r="J6" s="10" t="s">
        <v>190</v>
      </c>
      <c r="K6" s="10">
        <v>2018</v>
      </c>
      <c r="L6" s="10" t="s">
        <v>187</v>
      </c>
      <c r="M6" s="10" t="s">
        <v>123</v>
      </c>
      <c r="N6" s="10" t="s">
        <v>185</v>
      </c>
      <c r="O6" s="10">
        <v>2019</v>
      </c>
      <c r="P6" s="10" t="s">
        <v>188</v>
      </c>
      <c r="Q6" s="10" t="s">
        <v>126</v>
      </c>
      <c r="R6" s="10" t="s">
        <v>186</v>
      </c>
      <c r="S6" s="10">
        <v>2020</v>
      </c>
      <c r="T6" s="10" t="s">
        <v>0</v>
      </c>
      <c r="U6" s="10" t="s">
        <v>1</v>
      </c>
      <c r="V6" s="10" t="s">
        <v>2</v>
      </c>
      <c r="W6" s="10">
        <v>2021</v>
      </c>
      <c r="X6" s="10" t="s">
        <v>3</v>
      </c>
      <c r="Y6" s="10" t="s">
        <v>4</v>
      </c>
      <c r="Z6" s="10" t="s">
        <v>5</v>
      </c>
      <c r="AA6" s="10">
        <v>2022</v>
      </c>
      <c r="AB6" s="10" t="s">
        <v>6</v>
      </c>
      <c r="AC6" s="10" t="s">
        <v>7</v>
      </c>
      <c r="AD6" s="10" t="s">
        <v>8</v>
      </c>
      <c r="AE6" s="10">
        <v>2023</v>
      </c>
      <c r="AF6" s="10" t="s">
        <v>9</v>
      </c>
      <c r="AG6" s="10" t="s">
        <v>10</v>
      </c>
      <c r="AH6" s="10" t="s">
        <v>11</v>
      </c>
      <c r="AI6" s="10">
        <v>2024</v>
      </c>
      <c r="AJ6" s="10" t="s">
        <v>12</v>
      </c>
      <c r="AK6" s="10" t="s">
        <v>68</v>
      </c>
      <c r="AL6" s="10" t="s">
        <v>194</v>
      </c>
      <c r="AM6" s="10">
        <v>2025</v>
      </c>
      <c r="AN6" s="10" t="s">
        <v>322</v>
      </c>
      <c r="AO6" s="10" t="s">
        <v>327</v>
      </c>
    </row>
    <row r="7" spans="1:41" s="1" customFormat="1" ht="20" x14ac:dyDescent="0.4">
      <c r="B7" s="9" t="s">
        <v>255</v>
      </c>
      <c r="C7" s="9" t="s">
        <v>139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</row>
    <row r="8" spans="1:41" s="1" customFormat="1" ht="8.15" customHeight="1" x14ac:dyDescent="0.4">
      <c r="D8" s="7"/>
      <c r="E8" s="7"/>
      <c r="F8" s="7"/>
      <c r="G8" s="7"/>
      <c r="H8" s="7"/>
      <c r="I8" s="7"/>
      <c r="J8" s="7"/>
      <c r="K8" s="7"/>
      <c r="L8" s="7"/>
      <c r="M8" s="7"/>
      <c r="N8" s="6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3"/>
      <c r="AE8" s="3"/>
      <c r="AF8" s="7"/>
      <c r="AG8" s="3"/>
      <c r="AH8" s="3"/>
      <c r="AI8" s="7"/>
      <c r="AJ8" s="3"/>
      <c r="AK8" s="3"/>
      <c r="AL8" s="3"/>
      <c r="AM8" s="3"/>
      <c r="AN8" s="3"/>
      <c r="AO8" s="3"/>
    </row>
    <row r="9" spans="1:41" customFormat="1" ht="16" x14ac:dyDescent="0.45">
      <c r="B9" s="68" t="s">
        <v>256</v>
      </c>
      <c r="C9" s="68" t="s">
        <v>140</v>
      </c>
      <c r="D9" s="69">
        <v>75709</v>
      </c>
      <c r="E9" s="69">
        <v>-35877</v>
      </c>
      <c r="F9" s="69">
        <v>71839</v>
      </c>
      <c r="G9" s="69">
        <v>-43714</v>
      </c>
      <c r="H9" s="69">
        <v>-7975</v>
      </c>
      <c r="I9" s="69">
        <v>-457933.4</v>
      </c>
      <c r="J9" s="69">
        <v>-539104.4</v>
      </c>
      <c r="K9" s="69">
        <v>-359053.14</v>
      </c>
      <c r="L9" s="69">
        <v>47652.259999999995</v>
      </c>
      <c r="M9" s="69">
        <v>139648.26</v>
      </c>
      <c r="N9" s="69">
        <v>130286.26000000001</v>
      </c>
      <c r="O9" s="69">
        <v>285932.26</v>
      </c>
      <c r="P9" s="69">
        <v>-36835</v>
      </c>
      <c r="Q9" s="69">
        <v>49669</v>
      </c>
      <c r="R9" s="69">
        <v>86763</v>
      </c>
      <c r="S9" s="69">
        <v>158911</v>
      </c>
      <c r="T9" s="69">
        <v>-19161</v>
      </c>
      <c r="U9" s="69">
        <v>111718.87799692318</v>
      </c>
      <c r="V9" s="69">
        <v>77261.877996923184</v>
      </c>
      <c r="W9" s="69">
        <v>172801.4779969232</v>
      </c>
      <c r="X9" s="69">
        <v>16137.000000000015</v>
      </c>
      <c r="Y9" s="69">
        <v>49333</v>
      </c>
      <c r="Z9" s="69">
        <v>59485</v>
      </c>
      <c r="AA9" s="69">
        <v>70810</v>
      </c>
      <c r="AB9" s="69">
        <v>10804.48</v>
      </c>
      <c r="AC9" s="69">
        <v>29437.57</v>
      </c>
      <c r="AD9" s="69">
        <v>31191</v>
      </c>
      <c r="AE9" s="69">
        <v>66779</v>
      </c>
      <c r="AF9" s="69">
        <v>-24763</v>
      </c>
      <c r="AG9" s="69">
        <v>-17571</v>
      </c>
      <c r="AH9" s="69">
        <v>-86421</v>
      </c>
      <c r="AI9" s="69">
        <v>44795</v>
      </c>
      <c r="AJ9" s="69">
        <v>60069</v>
      </c>
      <c r="AK9" s="69">
        <v>82595</v>
      </c>
      <c r="AL9" s="69">
        <v>150298</v>
      </c>
      <c r="AM9" s="69">
        <v>235115</v>
      </c>
      <c r="AN9" s="69">
        <v>35904</v>
      </c>
      <c r="AO9" s="69">
        <v>51187</v>
      </c>
    </row>
    <row r="10" spans="1:41" customFormat="1" x14ac:dyDescent="0.35">
      <c r="B10" s="66" t="s">
        <v>257</v>
      </c>
      <c r="C10" s="66" t="s">
        <v>141</v>
      </c>
    </row>
    <row r="11" spans="1:41" customFormat="1" ht="16" x14ac:dyDescent="0.45">
      <c r="B11" s="67" t="s">
        <v>201</v>
      </c>
      <c r="C11" s="67" t="s">
        <v>142</v>
      </c>
      <c r="D11" s="26">
        <v>27027</v>
      </c>
      <c r="E11" s="26">
        <v>63922</v>
      </c>
      <c r="F11" s="26">
        <v>103538</v>
      </c>
      <c r="G11" s="26">
        <v>140965</v>
      </c>
      <c r="H11" s="26">
        <v>41112</v>
      </c>
      <c r="I11" s="26">
        <v>77938</v>
      </c>
      <c r="J11" s="26">
        <v>135677</v>
      </c>
      <c r="K11" s="26">
        <v>198374</v>
      </c>
      <c r="L11" s="26">
        <v>66776</v>
      </c>
      <c r="M11" s="26">
        <v>129496</v>
      </c>
      <c r="N11" s="26">
        <v>200138</v>
      </c>
      <c r="O11" s="26">
        <v>289256</v>
      </c>
      <c r="P11" s="26">
        <v>79459</v>
      </c>
      <c r="Q11" s="26">
        <v>170588</v>
      </c>
      <c r="R11" s="26">
        <v>267790</v>
      </c>
      <c r="S11" s="26">
        <v>364590</v>
      </c>
      <c r="T11" s="26">
        <v>92128</v>
      </c>
      <c r="U11" s="26">
        <v>186148</v>
      </c>
      <c r="V11" s="26">
        <v>288448</v>
      </c>
      <c r="W11" s="26">
        <v>440754</v>
      </c>
      <c r="X11" s="26">
        <v>150413.58828999999</v>
      </c>
      <c r="Y11" s="26">
        <v>278076</v>
      </c>
      <c r="Z11" s="26">
        <v>413879</v>
      </c>
      <c r="AA11" s="26">
        <v>590172</v>
      </c>
      <c r="AB11" s="26">
        <v>170568</v>
      </c>
      <c r="AC11" s="26">
        <v>338594</v>
      </c>
      <c r="AD11" s="26">
        <v>497660</v>
      </c>
      <c r="AE11" s="26">
        <v>639776.58700000006</v>
      </c>
      <c r="AF11" s="26">
        <v>161665</v>
      </c>
      <c r="AG11" s="26">
        <v>334733</v>
      </c>
      <c r="AH11" s="26">
        <v>506906</v>
      </c>
      <c r="AI11" s="26">
        <v>554806</v>
      </c>
      <c r="AJ11" s="26">
        <v>178522</v>
      </c>
      <c r="AK11" s="26">
        <v>349858</v>
      </c>
      <c r="AL11" s="26">
        <v>507465</v>
      </c>
      <c r="AM11" s="26">
        <v>683628</v>
      </c>
      <c r="AN11" s="26">
        <v>157586</v>
      </c>
      <c r="AO11" s="26">
        <v>316444</v>
      </c>
    </row>
    <row r="12" spans="1:41" customFormat="1" ht="16" x14ac:dyDescent="0.45">
      <c r="B12" s="67" t="s">
        <v>202</v>
      </c>
      <c r="C12" s="67" t="s">
        <v>143</v>
      </c>
      <c r="D12" s="26">
        <v>0</v>
      </c>
      <c r="E12" s="26">
        <v>0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6">
        <v>0</v>
      </c>
      <c r="M12" s="26">
        <v>0</v>
      </c>
      <c r="N12" s="26">
        <v>0</v>
      </c>
      <c r="O12" s="26">
        <v>0</v>
      </c>
      <c r="P12" s="26">
        <v>0</v>
      </c>
      <c r="Q12" s="26">
        <v>0</v>
      </c>
      <c r="R12" s="26">
        <v>0</v>
      </c>
      <c r="S12" s="26">
        <v>0</v>
      </c>
      <c r="T12" s="26">
        <v>0</v>
      </c>
      <c r="U12" s="26">
        <v>0</v>
      </c>
      <c r="V12" s="26">
        <v>7035</v>
      </c>
      <c r="W12" s="26">
        <v>13448.596799999999</v>
      </c>
      <c r="X12" s="26">
        <v>8975.1176099999993</v>
      </c>
      <c r="Y12" s="26">
        <v>19600</v>
      </c>
      <c r="Z12" s="26">
        <v>35362</v>
      </c>
      <c r="AA12" s="26">
        <v>51794</v>
      </c>
      <c r="AB12" s="26">
        <v>16837.505979999998</v>
      </c>
      <c r="AC12" s="26">
        <v>31409.898280000001</v>
      </c>
      <c r="AD12" s="26">
        <v>45846.88884</v>
      </c>
      <c r="AE12" s="26">
        <v>63386.773150000001</v>
      </c>
      <c r="AF12" s="26">
        <v>14342.08107</v>
      </c>
      <c r="AG12" s="26">
        <v>29247</v>
      </c>
      <c r="AH12" s="26">
        <v>42428</v>
      </c>
      <c r="AI12" s="26">
        <v>48225</v>
      </c>
      <c r="AJ12" s="26">
        <v>11117</v>
      </c>
      <c r="AK12" s="26">
        <v>22093</v>
      </c>
      <c r="AL12" s="26">
        <v>32526</v>
      </c>
      <c r="AM12" s="26">
        <v>42523.339260000001</v>
      </c>
      <c r="AN12" s="26">
        <v>9803</v>
      </c>
      <c r="AO12" s="26">
        <v>22760.614989999998</v>
      </c>
    </row>
    <row r="13" spans="1:41" customFormat="1" ht="16" x14ac:dyDescent="0.45">
      <c r="B13" s="67" t="s">
        <v>203</v>
      </c>
      <c r="C13" s="67" t="s">
        <v>144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  <c r="N13" s="26">
        <v>0</v>
      </c>
      <c r="O13" s="26">
        <v>0</v>
      </c>
      <c r="P13" s="26">
        <v>0</v>
      </c>
      <c r="Q13" s="26">
        <v>0</v>
      </c>
      <c r="R13" s="26">
        <v>0</v>
      </c>
      <c r="S13" s="26">
        <v>0</v>
      </c>
      <c r="T13" s="26">
        <v>0</v>
      </c>
      <c r="U13" s="26">
        <v>0</v>
      </c>
      <c r="V13" s="26">
        <v>0</v>
      </c>
      <c r="W13" s="26">
        <v>0</v>
      </c>
      <c r="X13" s="26">
        <v>0</v>
      </c>
      <c r="Y13" s="26">
        <v>0</v>
      </c>
      <c r="Z13" s="26">
        <v>0</v>
      </c>
      <c r="AA13" s="26">
        <v>0</v>
      </c>
      <c r="AB13" s="26">
        <v>0</v>
      </c>
      <c r="AC13" s="26">
        <v>0</v>
      </c>
      <c r="AD13" s="26">
        <v>0</v>
      </c>
      <c r="AE13" s="26">
        <v>0</v>
      </c>
      <c r="AF13" s="26">
        <v>0</v>
      </c>
      <c r="AG13" s="26">
        <v>0</v>
      </c>
      <c r="AH13" s="26">
        <v>0</v>
      </c>
      <c r="AI13" s="26">
        <v>0</v>
      </c>
      <c r="AJ13" s="26">
        <v>0</v>
      </c>
      <c r="AK13" s="26">
        <v>0</v>
      </c>
      <c r="AL13" s="26">
        <v>0</v>
      </c>
      <c r="AM13" s="26">
        <v>0</v>
      </c>
      <c r="AN13" s="26">
        <v>0</v>
      </c>
      <c r="AO13" s="26">
        <v>0</v>
      </c>
    </row>
    <row r="14" spans="1:41" customFormat="1" ht="16" x14ac:dyDescent="0.45">
      <c r="B14" s="67" t="s">
        <v>204</v>
      </c>
      <c r="C14" s="67" t="s">
        <v>145</v>
      </c>
      <c r="D14" s="26">
        <v>0</v>
      </c>
      <c r="E14" s="26">
        <v>0</v>
      </c>
      <c r="F14" s="26">
        <v>120</v>
      </c>
      <c r="G14" s="26">
        <v>120</v>
      </c>
      <c r="H14" s="26">
        <v>0</v>
      </c>
      <c r="I14" s="26">
        <v>12</v>
      </c>
      <c r="J14" s="26">
        <v>12</v>
      </c>
      <c r="K14" s="26">
        <v>0</v>
      </c>
      <c r="L14" s="26">
        <v>0</v>
      </c>
      <c r="M14" s="26">
        <v>6895</v>
      </c>
      <c r="N14" s="26">
        <v>6903</v>
      </c>
      <c r="O14" s="26">
        <v>0</v>
      </c>
      <c r="P14" s="26">
        <v>0</v>
      </c>
      <c r="Q14" s="26">
        <v>0</v>
      </c>
      <c r="R14" s="26">
        <v>0</v>
      </c>
      <c r="S14" s="26">
        <v>0</v>
      </c>
      <c r="T14" s="26">
        <v>0</v>
      </c>
      <c r="U14" s="26">
        <v>0</v>
      </c>
      <c r="V14" s="26">
        <v>0</v>
      </c>
      <c r="W14" s="26">
        <v>1831.4</v>
      </c>
      <c r="X14" s="26">
        <v>0</v>
      </c>
      <c r="Y14" s="26">
        <v>441</v>
      </c>
      <c r="Z14" s="26">
        <v>319</v>
      </c>
      <c r="AA14" s="26">
        <v>2844</v>
      </c>
      <c r="AB14" s="26">
        <v>-229.9700000000048</v>
      </c>
      <c r="AC14" s="26">
        <v>-2499.1400000000067</v>
      </c>
      <c r="AD14" s="26">
        <v>1588.2199999999975</v>
      </c>
      <c r="AE14" s="26">
        <v>842</v>
      </c>
      <c r="AF14" s="26">
        <v>-2310</v>
      </c>
      <c r="AG14" s="26">
        <v>2190</v>
      </c>
      <c r="AH14" s="26">
        <v>52136</v>
      </c>
      <c r="AI14" s="26">
        <v>64802</v>
      </c>
      <c r="AJ14" s="26">
        <v>2947</v>
      </c>
      <c r="AK14" s="26">
        <v>7241</v>
      </c>
      <c r="AL14" s="26">
        <v>16210</v>
      </c>
      <c r="AM14" s="26">
        <v>17331</v>
      </c>
      <c r="AN14" s="26">
        <v>1129</v>
      </c>
      <c r="AO14" s="26">
        <v>27947</v>
      </c>
    </row>
    <row r="15" spans="1:41" customFormat="1" ht="16" x14ac:dyDescent="0.45">
      <c r="B15" s="67" t="s">
        <v>205</v>
      </c>
      <c r="C15" s="67" t="s">
        <v>146</v>
      </c>
      <c r="D15" s="26">
        <v>0</v>
      </c>
      <c r="E15" s="26">
        <v>0</v>
      </c>
      <c r="F15" s="26">
        <v>0</v>
      </c>
      <c r="G15" s="26">
        <v>-2853</v>
      </c>
      <c r="H15" s="26">
        <v>0</v>
      </c>
      <c r="I15" s="26">
        <v>0</v>
      </c>
      <c r="J15" s="26">
        <v>0</v>
      </c>
      <c r="K15" s="26">
        <v>2773</v>
      </c>
      <c r="L15" s="26">
        <v>0</v>
      </c>
      <c r="M15" s="26">
        <v>0</v>
      </c>
      <c r="N15" s="26">
        <v>52152</v>
      </c>
      <c r="O15" s="26">
        <v>88854</v>
      </c>
      <c r="P15" s="26">
        <v>0</v>
      </c>
      <c r="Q15" s="26">
        <v>-65804</v>
      </c>
      <c r="R15" s="26">
        <v>-65804</v>
      </c>
      <c r="S15" s="26">
        <v>-73657</v>
      </c>
      <c r="T15" s="26">
        <v>0</v>
      </c>
      <c r="U15" s="26">
        <v>0</v>
      </c>
      <c r="V15" s="26">
        <v>0</v>
      </c>
      <c r="W15" s="26">
        <v>21462</v>
      </c>
      <c r="X15" s="26">
        <v>0</v>
      </c>
      <c r="Y15" s="26">
        <v>0</v>
      </c>
      <c r="Z15" s="26">
        <v>0</v>
      </c>
      <c r="AA15" s="26">
        <v>-3788</v>
      </c>
      <c r="AB15" s="26">
        <v>0</v>
      </c>
      <c r="AC15" s="26">
        <v>0</v>
      </c>
      <c r="AD15" s="26">
        <v>0</v>
      </c>
      <c r="AE15" s="26">
        <v>-34622.587</v>
      </c>
      <c r="AF15" s="26">
        <v>0</v>
      </c>
      <c r="AG15" s="26">
        <v>0</v>
      </c>
      <c r="AH15" s="26">
        <v>0</v>
      </c>
      <c r="AI15" s="26">
        <v>63033.417609999997</v>
      </c>
      <c r="AJ15" s="26">
        <v>0</v>
      </c>
      <c r="AK15" s="26">
        <v>0</v>
      </c>
      <c r="AL15" s="26">
        <v>0</v>
      </c>
      <c r="AM15" s="26">
        <v>-120023.24434672898</v>
      </c>
      <c r="AN15" s="26">
        <v>0</v>
      </c>
      <c r="AO15" s="26">
        <v>14679.464179999999</v>
      </c>
    </row>
    <row r="16" spans="1:41" customFormat="1" ht="16" x14ac:dyDescent="0.45">
      <c r="B16" s="67" t="s">
        <v>206</v>
      </c>
      <c r="C16" s="67" t="s">
        <v>147</v>
      </c>
      <c r="D16" s="26">
        <v>-640</v>
      </c>
      <c r="E16" s="26">
        <v>0</v>
      </c>
      <c r="F16" s="26">
        <v>0</v>
      </c>
      <c r="G16" s="26">
        <v>0</v>
      </c>
      <c r="H16" s="26">
        <v>363</v>
      </c>
      <c r="I16" s="26">
        <v>0</v>
      </c>
      <c r="J16" s="26">
        <v>0</v>
      </c>
      <c r="K16" s="26">
        <v>6687</v>
      </c>
      <c r="L16" s="26">
        <v>-187</v>
      </c>
      <c r="M16" s="26">
        <v>-187</v>
      </c>
      <c r="N16" s="26">
        <v>0</v>
      </c>
      <c r="O16" s="26">
        <v>9084</v>
      </c>
      <c r="P16" s="26">
        <v>0</v>
      </c>
      <c r="Q16" s="26">
        <v>23</v>
      </c>
      <c r="R16" s="26">
        <v>-843</v>
      </c>
      <c r="S16" s="26">
        <v>36</v>
      </c>
      <c r="T16" s="26">
        <v>0</v>
      </c>
      <c r="U16" s="26">
        <v>371</v>
      </c>
      <c r="V16" s="26">
        <v>5955</v>
      </c>
      <c r="W16" s="26">
        <v>0</v>
      </c>
      <c r="X16" s="26">
        <v>0</v>
      </c>
      <c r="Y16" s="26">
        <v>0</v>
      </c>
      <c r="Z16" s="26">
        <v>0</v>
      </c>
      <c r="AA16" s="26">
        <v>0</v>
      </c>
      <c r="AB16" s="26">
        <v>0</v>
      </c>
      <c r="AC16" s="26">
        <v>0</v>
      </c>
      <c r="AD16" s="26">
        <v>0</v>
      </c>
      <c r="AE16" s="26">
        <v>0</v>
      </c>
      <c r="AF16" s="26">
        <v>0</v>
      </c>
      <c r="AG16" s="26">
        <v>0</v>
      </c>
      <c r="AH16" s="26">
        <v>0</v>
      </c>
      <c r="AI16" s="26">
        <v>0</v>
      </c>
      <c r="AJ16" s="26">
        <v>0</v>
      </c>
      <c r="AK16" s="26">
        <v>0</v>
      </c>
      <c r="AL16" s="26">
        <v>0</v>
      </c>
      <c r="AM16" s="26">
        <v>0</v>
      </c>
      <c r="AN16" s="26">
        <v>0</v>
      </c>
      <c r="AO16" s="26">
        <v>0</v>
      </c>
    </row>
    <row r="17" spans="1:46" ht="16" x14ac:dyDescent="0.45">
      <c r="B17" s="67" t="s">
        <v>207</v>
      </c>
      <c r="C17" s="67" t="s">
        <v>148</v>
      </c>
      <c r="D17" s="26">
        <v>0</v>
      </c>
      <c r="E17" s="26">
        <v>-158</v>
      </c>
      <c r="F17" s="26">
        <v>180</v>
      </c>
      <c r="G17" s="26">
        <v>568</v>
      </c>
      <c r="H17" s="26">
        <v>0</v>
      </c>
      <c r="I17" s="26">
        <v>-2826</v>
      </c>
      <c r="J17" s="26">
        <v>-2782</v>
      </c>
      <c r="K17" s="26">
        <v>-2737</v>
      </c>
      <c r="L17" s="26">
        <v>0</v>
      </c>
      <c r="M17" s="26">
        <v>0</v>
      </c>
      <c r="N17" s="26">
        <v>-211</v>
      </c>
      <c r="O17" s="26">
        <v>1408</v>
      </c>
      <c r="P17" s="26">
        <v>208</v>
      </c>
      <c r="Q17" s="26">
        <v>208</v>
      </c>
      <c r="R17" s="26">
        <v>208</v>
      </c>
      <c r="S17" s="26">
        <v>208</v>
      </c>
      <c r="T17" s="26">
        <v>0</v>
      </c>
      <c r="U17" s="26">
        <v>-3426</v>
      </c>
      <c r="V17" s="26">
        <v>-3426</v>
      </c>
      <c r="W17" s="26">
        <v>-3426</v>
      </c>
      <c r="X17" s="26">
        <v>0</v>
      </c>
      <c r="Y17" s="26">
        <v>-463</v>
      </c>
      <c r="Z17" s="26">
        <v>-463</v>
      </c>
      <c r="AA17" s="26">
        <v>-463.35000000003492</v>
      </c>
      <c r="AB17" s="26">
        <v>0</v>
      </c>
      <c r="AC17" s="26">
        <v>-463.35000000003492</v>
      </c>
      <c r="AD17" s="26">
        <v>-462.82000000000698</v>
      </c>
      <c r="AE17" s="26">
        <v>-462.82000000000698</v>
      </c>
      <c r="AF17" s="26">
        <v>0</v>
      </c>
      <c r="AG17" s="26">
        <v>0</v>
      </c>
      <c r="AH17" s="26">
        <v>0</v>
      </c>
      <c r="AI17" s="26">
        <v>0</v>
      </c>
      <c r="AJ17" s="26">
        <v>0</v>
      </c>
      <c r="AK17" s="26">
        <v>0</v>
      </c>
      <c r="AL17" s="26">
        <v>0</v>
      </c>
      <c r="AM17" s="26">
        <v>0</v>
      </c>
      <c r="AN17" s="26">
        <v>0</v>
      </c>
      <c r="AO17" s="26">
        <v>0</v>
      </c>
    </row>
    <row r="18" spans="1:46" ht="16" x14ac:dyDescent="0.45">
      <c r="B18" s="67" t="s">
        <v>208</v>
      </c>
      <c r="C18" s="67" t="s">
        <v>149</v>
      </c>
      <c r="D18" s="26">
        <v>1411</v>
      </c>
      <c r="E18" s="26">
        <v>2136</v>
      </c>
      <c r="F18" s="26">
        <v>3713</v>
      </c>
      <c r="G18" s="26">
        <v>4864</v>
      </c>
      <c r="H18" s="26">
        <v>-1100</v>
      </c>
      <c r="I18" s="26">
        <v>-1566</v>
      </c>
      <c r="J18" s="26">
        <v>-3183</v>
      </c>
      <c r="K18" s="26">
        <v>-23345.26</v>
      </c>
      <c r="L18" s="26">
        <v>17240.740000000002</v>
      </c>
      <c r="M18" s="26">
        <v>7215.7400000000016</v>
      </c>
      <c r="N18" s="26">
        <v>9057.7400000000016</v>
      </c>
      <c r="O18" s="26">
        <v>-130332.26</v>
      </c>
      <c r="P18" s="26">
        <v>-762</v>
      </c>
      <c r="Q18" s="26">
        <v>17577</v>
      </c>
      <c r="R18" s="26">
        <v>42516</v>
      </c>
      <c r="S18" s="26">
        <v>5190</v>
      </c>
      <c r="T18" s="26">
        <v>25266</v>
      </c>
      <c r="U18" s="26">
        <v>64364.388649999994</v>
      </c>
      <c r="V18" s="26">
        <v>91224.088649999991</v>
      </c>
      <c r="W18" s="26">
        <v>-16724</v>
      </c>
      <c r="X18" s="26">
        <v>12948</v>
      </c>
      <c r="Y18" s="26">
        <v>23189</v>
      </c>
      <c r="Z18" s="26">
        <v>25241</v>
      </c>
      <c r="AA18" s="26">
        <v>55962</v>
      </c>
      <c r="AB18" s="26">
        <v>16949.03</v>
      </c>
      <c r="AC18" s="26">
        <v>33487.72</v>
      </c>
      <c r="AD18" s="26">
        <v>35096</v>
      </c>
      <c r="AE18" s="26">
        <v>66923</v>
      </c>
      <c r="AF18" s="26">
        <v>14987</v>
      </c>
      <c r="AG18" s="26">
        <v>10163</v>
      </c>
      <c r="AH18" s="26">
        <v>4476</v>
      </c>
      <c r="AI18" s="26">
        <v>-44074</v>
      </c>
      <c r="AJ18" s="26">
        <v>5781</v>
      </c>
      <c r="AK18" s="26">
        <v>-4525</v>
      </c>
      <c r="AL18" s="26">
        <v>16155</v>
      </c>
      <c r="AM18" s="26">
        <v>96272</v>
      </c>
      <c r="AN18" s="26">
        <v>32423</v>
      </c>
      <c r="AO18" s="26">
        <v>46004</v>
      </c>
    </row>
    <row r="19" spans="1:46" ht="16" x14ac:dyDescent="0.45">
      <c r="B19" s="67" t="s">
        <v>258</v>
      </c>
      <c r="C19" s="67" t="s">
        <v>150</v>
      </c>
      <c r="D19" s="26">
        <v>-3164</v>
      </c>
      <c r="E19" s="26">
        <v>-1716</v>
      </c>
      <c r="F19" s="26">
        <v>-3709</v>
      </c>
      <c r="G19" s="26">
        <v>-2528</v>
      </c>
      <c r="H19" s="26">
        <v>-1559</v>
      </c>
      <c r="I19" s="26">
        <v>-8236</v>
      </c>
      <c r="J19" s="26">
        <v>-10167</v>
      </c>
      <c r="K19" s="26">
        <v>-5843</v>
      </c>
      <c r="L19" s="26">
        <v>1924</v>
      </c>
      <c r="M19" s="26">
        <v>4308</v>
      </c>
      <c r="N19" s="26">
        <v>4530</v>
      </c>
      <c r="O19" s="26">
        <v>7728</v>
      </c>
      <c r="P19" s="26">
        <v>2282</v>
      </c>
      <c r="Q19" s="26">
        <v>4567</v>
      </c>
      <c r="R19" s="26">
        <v>4567</v>
      </c>
      <c r="S19" s="26">
        <v>1868</v>
      </c>
      <c r="T19" s="26">
        <v>2029</v>
      </c>
      <c r="U19" s="26">
        <v>17324</v>
      </c>
      <c r="V19" s="26">
        <v>11770</v>
      </c>
      <c r="W19" s="26">
        <v>4387</v>
      </c>
      <c r="X19" s="26">
        <v>36936</v>
      </c>
      <c r="Y19" s="26">
        <v>-11364</v>
      </c>
      <c r="Z19" s="26">
        <v>-9401</v>
      </c>
      <c r="AA19" s="26">
        <v>-4643</v>
      </c>
      <c r="AB19" s="26">
        <v>-1749.81</v>
      </c>
      <c r="AC19" s="26">
        <v>-913.31</v>
      </c>
      <c r="AD19" s="26">
        <v>-1468</v>
      </c>
      <c r="AE19" s="26">
        <v>1406</v>
      </c>
      <c r="AF19" s="26">
        <v>-3242</v>
      </c>
      <c r="AG19" s="26">
        <v>-33040</v>
      </c>
      <c r="AH19" s="26">
        <v>-2732</v>
      </c>
      <c r="AI19" s="26">
        <v>10313</v>
      </c>
      <c r="AJ19" s="26">
        <v>12390</v>
      </c>
      <c r="AK19" s="26">
        <v>8419</v>
      </c>
      <c r="AL19" s="26">
        <v>5600</v>
      </c>
      <c r="AM19" s="26">
        <v>-482</v>
      </c>
      <c r="AN19" s="26">
        <v>-27313</v>
      </c>
      <c r="AO19" s="26">
        <v>-43372</v>
      </c>
    </row>
    <row r="20" spans="1:46" ht="16" x14ac:dyDescent="0.45">
      <c r="B20" s="67" t="s">
        <v>209</v>
      </c>
      <c r="C20" s="67" t="s">
        <v>151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-211</v>
      </c>
      <c r="L20" s="26">
        <v>1688</v>
      </c>
      <c r="M20" s="26">
        <v>705</v>
      </c>
      <c r="N20" s="26">
        <v>606</v>
      </c>
      <c r="O20" s="26">
        <v>10892</v>
      </c>
      <c r="P20" s="26">
        <v>-89</v>
      </c>
      <c r="Q20" s="26">
        <v>67852</v>
      </c>
      <c r="R20" s="26">
        <v>67114</v>
      </c>
      <c r="S20" s="26">
        <v>121161</v>
      </c>
      <c r="T20" s="26">
        <v>0</v>
      </c>
      <c r="U20" s="26">
        <v>0</v>
      </c>
      <c r="V20" s="26">
        <v>0</v>
      </c>
      <c r="W20" s="26">
        <v>0</v>
      </c>
      <c r="X20" s="26">
        <v>0</v>
      </c>
      <c r="Y20" s="26">
        <v>0</v>
      </c>
      <c r="Z20" s="26"/>
      <c r="AA20" s="26">
        <v>0</v>
      </c>
      <c r="AB20" s="26"/>
      <c r="AC20" s="26">
        <v>-199</v>
      </c>
      <c r="AD20" s="26">
        <v>760</v>
      </c>
      <c r="AE20" s="26">
        <v>677</v>
      </c>
      <c r="AF20" s="26">
        <v>0</v>
      </c>
      <c r="AG20" s="26">
        <v>129</v>
      </c>
      <c r="AH20" s="26">
        <v>129</v>
      </c>
      <c r="AI20" s="26">
        <v>84</v>
      </c>
      <c r="AJ20" s="26">
        <v>4</v>
      </c>
      <c r="AK20" s="26">
        <v>4</v>
      </c>
      <c r="AL20" s="26">
        <v>0</v>
      </c>
      <c r="AM20" s="26">
        <v>-2078</v>
      </c>
      <c r="AN20" s="26">
        <v>0</v>
      </c>
      <c r="AO20" s="26">
        <v>0</v>
      </c>
    </row>
    <row r="21" spans="1:46" ht="16" x14ac:dyDescent="0.45">
      <c r="B21" s="67" t="s">
        <v>210</v>
      </c>
      <c r="C21" s="67" t="s">
        <v>152</v>
      </c>
      <c r="D21" s="26">
        <v>-244</v>
      </c>
      <c r="E21" s="26">
        <v>-3187</v>
      </c>
      <c r="F21" s="26">
        <v>-3816</v>
      </c>
      <c r="G21" s="26">
        <v>-7903</v>
      </c>
      <c r="H21" s="26">
        <v>-1261</v>
      </c>
      <c r="I21" s="26">
        <v>-13367</v>
      </c>
      <c r="J21" s="26">
        <v>-18096</v>
      </c>
      <c r="K21" s="26">
        <v>-16845</v>
      </c>
      <c r="L21" s="26">
        <v>-3989</v>
      </c>
      <c r="M21" s="26">
        <v>-4529</v>
      </c>
      <c r="N21" s="26">
        <v>-18108</v>
      </c>
      <c r="O21" s="26">
        <v>-16682</v>
      </c>
      <c r="P21" s="26">
        <v>-49719</v>
      </c>
      <c r="Q21" s="26">
        <v>-54709</v>
      </c>
      <c r="R21" s="26">
        <v>-67025</v>
      </c>
      <c r="S21" s="26">
        <v>-45817</v>
      </c>
      <c r="T21" s="26">
        <v>-15193.048560000003</v>
      </c>
      <c r="U21" s="26">
        <v>9997.7438299999994</v>
      </c>
      <c r="V21" s="26">
        <v>-4187.1227200000003</v>
      </c>
      <c r="W21" s="26">
        <v>-8438.9414300000026</v>
      </c>
      <c r="X21" s="26">
        <v>11463</v>
      </c>
      <c r="Y21" s="26">
        <v>-2815</v>
      </c>
      <c r="Z21" s="26">
        <v>-7140</v>
      </c>
      <c r="AA21" s="26">
        <v>-8403</v>
      </c>
      <c r="AB21" s="26">
        <v>1608</v>
      </c>
      <c r="AC21" s="26">
        <v>2965</v>
      </c>
      <c r="AD21" s="26">
        <v>-8614</v>
      </c>
      <c r="AE21" s="26">
        <v>-8953</v>
      </c>
      <c r="AF21" s="26">
        <v>-9294</v>
      </c>
      <c r="AG21" s="26">
        <v>-46811</v>
      </c>
      <c r="AH21" s="26">
        <v>-45537</v>
      </c>
      <c r="AI21" s="26">
        <v>-82403</v>
      </c>
      <c r="AJ21" s="26">
        <v>21893</v>
      </c>
      <c r="AK21" s="26">
        <v>28878</v>
      </c>
      <c r="AL21" s="26">
        <v>26070</v>
      </c>
      <c r="AM21" s="26">
        <v>13460</v>
      </c>
      <c r="AN21" s="26">
        <v>11343</v>
      </c>
      <c r="AO21" s="26">
        <v>8997</v>
      </c>
    </row>
    <row r="22" spans="1:46" ht="16" x14ac:dyDescent="0.45">
      <c r="B22" s="67" t="s">
        <v>211</v>
      </c>
      <c r="C22" s="67" t="s">
        <v>153</v>
      </c>
      <c r="D22" s="26">
        <v>-36149</v>
      </c>
      <c r="E22" s="26">
        <v>94732</v>
      </c>
      <c r="F22" s="26">
        <v>19809</v>
      </c>
      <c r="G22" s="26">
        <v>169177</v>
      </c>
      <c r="H22" s="26">
        <v>44558</v>
      </c>
      <c r="I22" s="26">
        <v>616416</v>
      </c>
      <c r="J22" s="26">
        <v>818382</v>
      </c>
      <c r="K22" s="26">
        <v>733916</v>
      </c>
      <c r="L22" s="26">
        <v>35566</v>
      </c>
      <c r="M22" s="26">
        <v>81356</v>
      </c>
      <c r="N22" s="26">
        <v>183359</v>
      </c>
      <c r="O22" s="26">
        <v>215562</v>
      </c>
      <c r="P22" s="26">
        <v>258859</v>
      </c>
      <c r="Q22" s="26">
        <v>268995</v>
      </c>
      <c r="R22" s="26">
        <v>316591</v>
      </c>
      <c r="S22" s="26">
        <v>295581</v>
      </c>
      <c r="T22" s="26">
        <v>102392.59995000006</v>
      </c>
      <c r="U22" s="26">
        <v>70630</v>
      </c>
      <c r="V22" s="26">
        <v>280154.97792572906</v>
      </c>
      <c r="W22" s="26">
        <v>340216</v>
      </c>
      <c r="X22" s="26">
        <v>9497</v>
      </c>
      <c r="Y22" s="26">
        <v>104525</v>
      </c>
      <c r="Z22" s="26">
        <v>185888</v>
      </c>
      <c r="AA22" s="26">
        <v>223599</v>
      </c>
      <c r="AB22" s="26">
        <v>42868.718536310873</v>
      </c>
      <c r="AC22" s="26">
        <v>82594.859553582908</v>
      </c>
      <c r="AD22" s="26">
        <v>159974</v>
      </c>
      <c r="AE22" s="26">
        <v>220138.78073483665</v>
      </c>
      <c r="AF22" s="26">
        <v>67079</v>
      </c>
      <c r="AG22" s="26">
        <v>152603</v>
      </c>
      <c r="AH22" s="26">
        <v>246059</v>
      </c>
      <c r="AI22" s="26">
        <v>480926</v>
      </c>
      <c r="AJ22" s="26">
        <v>46273</v>
      </c>
      <c r="AK22" s="26">
        <v>128313</v>
      </c>
      <c r="AL22" s="26">
        <v>152701</v>
      </c>
      <c r="AM22" s="26">
        <v>36401</v>
      </c>
      <c r="AN22" s="26">
        <v>46978</v>
      </c>
      <c r="AO22" s="26">
        <v>79179</v>
      </c>
    </row>
    <row r="23" spans="1:46" s="71" customFormat="1" ht="16" x14ac:dyDescent="0.45">
      <c r="A23" s="66"/>
      <c r="B23" s="67"/>
      <c r="C23" s="67"/>
      <c r="D23" s="70">
        <f t="shared" ref="D23:Z23" si="0">SUM(D9:D22)</f>
        <v>63950</v>
      </c>
      <c r="E23" s="70">
        <f t="shared" si="0"/>
        <v>119852</v>
      </c>
      <c r="F23" s="70">
        <f t="shared" si="0"/>
        <v>191674</v>
      </c>
      <c r="G23" s="70">
        <f t="shared" si="0"/>
        <v>258696</v>
      </c>
      <c r="H23" s="70">
        <f t="shared" si="0"/>
        <v>74138</v>
      </c>
      <c r="I23" s="70">
        <f t="shared" si="0"/>
        <v>210437.59999999998</v>
      </c>
      <c r="J23" s="70">
        <f t="shared" si="0"/>
        <v>380738.6</v>
      </c>
      <c r="K23" s="70">
        <f t="shared" si="0"/>
        <v>533715.6</v>
      </c>
      <c r="L23" s="70">
        <f t="shared" si="0"/>
        <v>166671</v>
      </c>
      <c r="M23" s="70">
        <f t="shared" si="0"/>
        <v>364908</v>
      </c>
      <c r="N23" s="70">
        <f t="shared" si="0"/>
        <v>568713</v>
      </c>
      <c r="O23" s="70">
        <f t="shared" si="0"/>
        <v>761702</v>
      </c>
      <c r="P23" s="70">
        <f t="shared" si="0"/>
        <v>253403</v>
      </c>
      <c r="Q23" s="70">
        <f t="shared" si="0"/>
        <v>458966</v>
      </c>
      <c r="R23" s="70">
        <f t="shared" si="0"/>
        <v>651877</v>
      </c>
      <c r="S23" s="70">
        <f t="shared" si="0"/>
        <v>828071</v>
      </c>
      <c r="T23" s="70">
        <f t="shared" si="0"/>
        <v>187461.55139000007</v>
      </c>
      <c r="U23" s="70">
        <f t="shared" si="0"/>
        <v>457128.01047692314</v>
      </c>
      <c r="V23" s="70">
        <f t="shared" si="0"/>
        <v>754235.82185265224</v>
      </c>
      <c r="W23" s="70">
        <f t="shared" si="0"/>
        <v>966311.53336692322</v>
      </c>
      <c r="X23" s="70">
        <f t="shared" si="0"/>
        <v>246369.70589999997</v>
      </c>
      <c r="Y23" s="70">
        <f t="shared" si="0"/>
        <v>460522</v>
      </c>
      <c r="Z23" s="70">
        <f t="shared" si="0"/>
        <v>703170</v>
      </c>
      <c r="AA23" s="70">
        <f t="shared" ref="AA23:AN23" si="1">SUM(AA9:AA22)</f>
        <v>977883.64999999991</v>
      </c>
      <c r="AB23" s="70">
        <f t="shared" si="1"/>
        <v>257655.95451631089</v>
      </c>
      <c r="AC23" s="70">
        <f t="shared" si="1"/>
        <v>514414.24783358292</v>
      </c>
      <c r="AD23" s="70">
        <f t="shared" si="1"/>
        <v>761571.28884000005</v>
      </c>
      <c r="AE23" s="70">
        <f t="shared" si="1"/>
        <v>1015890.7338848365</v>
      </c>
      <c r="AF23" s="70">
        <f t="shared" si="1"/>
        <v>218464.08107000001</v>
      </c>
      <c r="AG23" s="70">
        <f t="shared" si="1"/>
        <v>431643</v>
      </c>
      <c r="AH23" s="70">
        <f t="shared" si="1"/>
        <v>717444</v>
      </c>
      <c r="AI23" s="70">
        <f t="shared" si="1"/>
        <v>1140507.4176099999</v>
      </c>
      <c r="AJ23" s="70">
        <f t="shared" si="1"/>
        <v>338996</v>
      </c>
      <c r="AK23" s="70">
        <f t="shared" si="1"/>
        <v>622876</v>
      </c>
      <c r="AL23" s="70">
        <f t="shared" si="1"/>
        <v>907025</v>
      </c>
      <c r="AM23" s="70">
        <f t="shared" si="1"/>
        <v>1002147.094913271</v>
      </c>
      <c r="AN23" s="70">
        <f t="shared" si="1"/>
        <v>267853</v>
      </c>
      <c r="AO23" s="70">
        <f>SUM(AO11:AO22)+AO9</f>
        <v>523826.07916999998</v>
      </c>
      <c r="AP23" s="66"/>
      <c r="AQ23" s="66"/>
      <c r="AR23" s="66"/>
      <c r="AS23" s="66"/>
      <c r="AT23" s="66"/>
    </row>
    <row r="24" spans="1:46" s="71" customFormat="1" ht="16" x14ac:dyDescent="0.45">
      <c r="A24" s="66"/>
      <c r="B24" s="66" t="s">
        <v>212</v>
      </c>
      <c r="C24" s="66" t="s">
        <v>154</v>
      </c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/>
      <c r="AF24" s="70"/>
      <c r="AG24" s="70"/>
      <c r="AH24" s="70"/>
      <c r="AI24" s="70"/>
      <c r="AJ24" s="70"/>
      <c r="AK24" s="70"/>
      <c r="AL24" s="70"/>
      <c r="AM24" s="70"/>
      <c r="AN24" s="70"/>
      <c r="AO24" s="70"/>
      <c r="AP24" s="66"/>
      <c r="AQ24" s="66"/>
      <c r="AR24" s="66"/>
      <c r="AS24" s="66"/>
      <c r="AT24" s="66"/>
    </row>
    <row r="25" spans="1:46" ht="16" x14ac:dyDescent="0.45">
      <c r="B25" s="67" t="s">
        <v>213</v>
      </c>
      <c r="C25" s="67" t="s">
        <v>17</v>
      </c>
      <c r="D25" s="26">
        <v>-3638</v>
      </c>
      <c r="E25" s="26">
        <v>34248</v>
      </c>
      <c r="F25" s="26">
        <v>31388</v>
      </c>
      <c r="G25" s="26">
        <v>27114</v>
      </c>
      <c r="H25" s="26">
        <v>10927</v>
      </c>
      <c r="I25" s="26">
        <v>-13867</v>
      </c>
      <c r="J25" s="26">
        <v>-41743</v>
      </c>
      <c r="K25" s="26">
        <v>-23635</v>
      </c>
      <c r="L25" s="26">
        <v>-87391</v>
      </c>
      <c r="M25" s="26">
        <v>-1240</v>
      </c>
      <c r="N25" s="26">
        <v>-3197</v>
      </c>
      <c r="O25" s="26">
        <v>-9804</v>
      </c>
      <c r="P25" s="26">
        <v>-21085</v>
      </c>
      <c r="Q25" s="26">
        <v>-24768</v>
      </c>
      <c r="R25" s="26">
        <v>-57403</v>
      </c>
      <c r="S25" s="26">
        <v>-76398</v>
      </c>
      <c r="T25" s="26">
        <v>-20597</v>
      </c>
      <c r="U25" s="26">
        <v>-12949</v>
      </c>
      <c r="V25" s="26">
        <v>-28149</v>
      </c>
      <c r="W25" s="26">
        <v>13326</v>
      </c>
      <c r="X25" s="26">
        <v>-1378</v>
      </c>
      <c r="Y25" s="26">
        <v>-56108</v>
      </c>
      <c r="Z25" s="26">
        <v>-101513</v>
      </c>
      <c r="AA25" s="26">
        <v>-125650</v>
      </c>
      <c r="AB25" s="26">
        <v>-7728.9300000000039</v>
      </c>
      <c r="AC25" s="26">
        <v>17242.599999999984</v>
      </c>
      <c r="AD25" s="26">
        <v>-10504.790000000026</v>
      </c>
      <c r="AE25" s="26">
        <v>-65190.790000000023</v>
      </c>
      <c r="AF25" s="26">
        <v>18066</v>
      </c>
      <c r="AG25" s="26">
        <v>-36512</v>
      </c>
      <c r="AH25" s="26">
        <v>-14903</v>
      </c>
      <c r="AI25" s="26">
        <v>-68722</v>
      </c>
      <c r="AJ25" s="26">
        <v>-59717</v>
      </c>
      <c r="AK25" s="26">
        <v>60345</v>
      </c>
      <c r="AL25" s="26">
        <v>15853</v>
      </c>
      <c r="AM25" s="26">
        <v>39927</v>
      </c>
      <c r="AN25" s="26">
        <v>-40890</v>
      </c>
      <c r="AO25" s="26">
        <v>2647</v>
      </c>
    </row>
    <row r="26" spans="1:46" ht="16" x14ac:dyDescent="0.45">
      <c r="B26" s="67" t="s">
        <v>214</v>
      </c>
      <c r="C26" s="67" t="s">
        <v>155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0</v>
      </c>
      <c r="N26" s="26">
        <v>0</v>
      </c>
      <c r="O26" s="26">
        <v>0</v>
      </c>
      <c r="P26" s="26">
        <v>0</v>
      </c>
      <c r="Q26" s="26">
        <v>0</v>
      </c>
      <c r="R26" s="26">
        <v>0</v>
      </c>
      <c r="S26" s="26">
        <v>0</v>
      </c>
      <c r="T26" s="26">
        <v>0</v>
      </c>
      <c r="U26" s="26">
        <v>0</v>
      </c>
      <c r="V26" s="26">
        <v>0</v>
      </c>
      <c r="W26" s="26">
        <v>0</v>
      </c>
      <c r="X26" s="26">
        <v>-17578</v>
      </c>
      <c r="Y26" s="26">
        <v>7243</v>
      </c>
      <c r="Z26" s="26">
        <v>-16939</v>
      </c>
      <c r="AA26" s="26">
        <v>-20500</v>
      </c>
      <c r="AB26" s="26">
        <v>-1595.1628999999998</v>
      </c>
      <c r="AC26" s="26">
        <v>-13341</v>
      </c>
      <c r="AD26" s="26">
        <v>-12184</v>
      </c>
      <c r="AE26" s="26">
        <v>-15831</v>
      </c>
      <c r="AF26" s="26">
        <v>2482.76712</v>
      </c>
      <c r="AG26" s="26">
        <v>12718</v>
      </c>
      <c r="AH26" s="26">
        <v>14731</v>
      </c>
      <c r="AI26" s="26">
        <v>12046</v>
      </c>
      <c r="AJ26" s="26">
        <v>-14154</v>
      </c>
      <c r="AK26" s="26">
        <v>-20847</v>
      </c>
      <c r="AL26" s="26">
        <v>-30510</v>
      </c>
      <c r="AM26" s="26">
        <v>-30159</v>
      </c>
      <c r="AN26" s="26">
        <v>-8845</v>
      </c>
      <c r="AO26" s="26">
        <v>-11770</v>
      </c>
    </row>
    <row r="27" spans="1:46" ht="16" x14ac:dyDescent="0.45">
      <c r="B27" s="67" t="s">
        <v>215</v>
      </c>
      <c r="C27" s="67" t="s">
        <v>156</v>
      </c>
      <c r="D27" s="26">
        <v>-333</v>
      </c>
      <c r="E27" s="26">
        <v>-618</v>
      </c>
      <c r="F27" s="26">
        <v>-16</v>
      </c>
      <c r="G27" s="26">
        <v>152</v>
      </c>
      <c r="H27" s="26">
        <v>-538</v>
      </c>
      <c r="I27" s="26">
        <v>-1117</v>
      </c>
      <c r="J27" s="26">
        <v>-2622</v>
      </c>
      <c r="K27" s="26">
        <v>350</v>
      </c>
      <c r="L27" s="26">
        <v>-3210</v>
      </c>
      <c r="M27" s="26">
        <v>-20403</v>
      </c>
      <c r="N27" s="26">
        <v>-11460</v>
      </c>
      <c r="O27" s="26">
        <v>1063</v>
      </c>
      <c r="P27" s="26">
        <v>3156</v>
      </c>
      <c r="Q27" s="26">
        <v>3405</v>
      </c>
      <c r="R27" s="26">
        <v>2573</v>
      </c>
      <c r="S27" s="26">
        <v>-1390</v>
      </c>
      <c r="T27" s="26">
        <v>-488</v>
      </c>
      <c r="U27" s="26">
        <v>-628</v>
      </c>
      <c r="V27" s="26">
        <v>-2874</v>
      </c>
      <c r="W27" s="26">
        <v>433</v>
      </c>
      <c r="X27" s="26">
        <v>-4846</v>
      </c>
      <c r="Y27" s="26">
        <v>-1390</v>
      </c>
      <c r="Z27" s="26">
        <v>-1391</v>
      </c>
      <c r="AA27" s="26">
        <v>-4060</v>
      </c>
      <c r="AB27" s="26">
        <v>231.39000000000033</v>
      </c>
      <c r="AC27" s="26">
        <v>647.60000000000036</v>
      </c>
      <c r="AD27" s="26">
        <v>149.72000000000025</v>
      </c>
      <c r="AE27" s="26">
        <v>-2312.2799999999997</v>
      </c>
      <c r="AF27" s="26">
        <v>127</v>
      </c>
      <c r="AG27" s="26">
        <v>-427</v>
      </c>
      <c r="AH27" s="26">
        <v>-466</v>
      </c>
      <c r="AI27" s="26">
        <v>-3474</v>
      </c>
      <c r="AJ27" s="26">
        <v>2089</v>
      </c>
      <c r="AK27" s="26">
        <v>2350</v>
      </c>
      <c r="AL27" s="26">
        <v>-2553</v>
      </c>
      <c r="AM27" s="26">
        <v>-2174</v>
      </c>
      <c r="AN27" s="26">
        <v>1999</v>
      </c>
      <c r="AO27" s="26">
        <v>894</v>
      </c>
    </row>
    <row r="28" spans="1:46" ht="16" x14ac:dyDescent="0.45">
      <c r="B28" s="67" t="s">
        <v>216</v>
      </c>
      <c r="C28" s="67" t="s">
        <v>20</v>
      </c>
      <c r="D28" s="26">
        <v>7451</v>
      </c>
      <c r="E28" s="26">
        <v>6204</v>
      </c>
      <c r="F28" s="26">
        <v>10937</v>
      </c>
      <c r="G28" s="26">
        <v>17142</v>
      </c>
      <c r="H28" s="26">
        <v>-1432</v>
      </c>
      <c r="I28" s="26">
        <v>5698</v>
      </c>
      <c r="J28" s="26">
        <v>3594</v>
      </c>
      <c r="K28" s="26">
        <v>-6821</v>
      </c>
      <c r="L28" s="26">
        <v>12899</v>
      </c>
      <c r="M28" s="26">
        <v>11896</v>
      </c>
      <c r="N28" s="26">
        <v>8152</v>
      </c>
      <c r="O28" s="26">
        <v>3788</v>
      </c>
      <c r="P28" s="26">
        <v>-3751</v>
      </c>
      <c r="Q28" s="26">
        <v>-6400</v>
      </c>
      <c r="R28" s="26">
        <v>2203</v>
      </c>
      <c r="S28" s="26">
        <v>19164</v>
      </c>
      <c r="T28" s="26">
        <v>2535</v>
      </c>
      <c r="U28" s="26">
        <v>-62116</v>
      </c>
      <c r="V28" s="26">
        <v>-69787</v>
      </c>
      <c r="W28" s="26">
        <v>-82300</v>
      </c>
      <c r="X28" s="26">
        <v>-21515</v>
      </c>
      <c r="Y28" s="26">
        <v>-4956.9999999999927</v>
      </c>
      <c r="Z28" s="26">
        <v>8025.0000000000073</v>
      </c>
      <c r="AA28" s="26">
        <v>-13802.999999999993</v>
      </c>
      <c r="AB28" s="26">
        <v>0</v>
      </c>
      <c r="AC28" s="26">
        <v>0</v>
      </c>
      <c r="AD28" s="26">
        <v>0</v>
      </c>
      <c r="AE28" s="26">
        <v>-7948</v>
      </c>
      <c r="AF28" s="26">
        <v>76656</v>
      </c>
      <c r="AG28" s="26">
        <v>79877</v>
      </c>
      <c r="AH28" s="26">
        <v>49872</v>
      </c>
      <c r="AI28" s="26">
        <v>24795</v>
      </c>
      <c r="AJ28" s="26">
        <v>36998</v>
      </c>
      <c r="AK28" s="26">
        <v>50884</v>
      </c>
      <c r="AL28" s="26">
        <v>47782</v>
      </c>
      <c r="AM28" s="26">
        <v>5970</v>
      </c>
      <c r="AN28" s="26">
        <v>-4209</v>
      </c>
      <c r="AO28" s="26">
        <v>-3048</v>
      </c>
    </row>
    <row r="29" spans="1:46" ht="16" x14ac:dyDescent="0.45">
      <c r="B29" s="67" t="s">
        <v>217</v>
      </c>
      <c r="C29" s="67" t="s">
        <v>21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26">
        <v>0</v>
      </c>
      <c r="J29" s="26">
        <v>0</v>
      </c>
      <c r="K29" s="26">
        <v>0</v>
      </c>
      <c r="L29" s="26">
        <v>0</v>
      </c>
      <c r="M29" s="26">
        <v>0</v>
      </c>
      <c r="N29" s="26">
        <v>0</v>
      </c>
      <c r="O29" s="26">
        <v>0</v>
      </c>
      <c r="P29" s="26">
        <v>0</v>
      </c>
      <c r="Q29" s="26">
        <v>0</v>
      </c>
      <c r="R29" s="26">
        <v>0</v>
      </c>
      <c r="S29" s="26">
        <v>0</v>
      </c>
      <c r="T29" s="26">
        <v>0</v>
      </c>
      <c r="U29" s="26">
        <v>0</v>
      </c>
      <c r="V29" s="26">
        <v>0</v>
      </c>
      <c r="W29" s="26">
        <v>0</v>
      </c>
      <c r="X29" s="26">
        <v>0</v>
      </c>
      <c r="Y29" s="26">
        <v>0</v>
      </c>
      <c r="Z29" s="26">
        <v>0</v>
      </c>
      <c r="AA29" s="26">
        <v>0</v>
      </c>
      <c r="AB29" s="26">
        <v>-8863.0199999999895</v>
      </c>
      <c r="AC29" s="26">
        <v>19163.39</v>
      </c>
      <c r="AD29" s="26">
        <v>22145.39</v>
      </c>
      <c r="AE29" s="26">
        <v>7279</v>
      </c>
      <c r="AF29" s="26">
        <v>-27420</v>
      </c>
      <c r="AG29" s="26">
        <v>-7129</v>
      </c>
      <c r="AH29" s="26">
        <v>-614</v>
      </c>
      <c r="AI29" s="26">
        <v>666</v>
      </c>
      <c r="AJ29" s="26">
        <v>-2427</v>
      </c>
      <c r="AK29" s="26">
        <v>-320</v>
      </c>
      <c r="AL29" s="26">
        <v>14968</v>
      </c>
      <c r="AM29" s="26">
        <v>51729</v>
      </c>
      <c r="AN29" s="26">
        <v>-11227</v>
      </c>
      <c r="AO29" s="26">
        <v>15765.041076062305</v>
      </c>
    </row>
    <row r="30" spans="1:46" ht="16" x14ac:dyDescent="0.45">
      <c r="B30" s="67" t="s">
        <v>218</v>
      </c>
      <c r="C30" s="67" t="s">
        <v>23</v>
      </c>
      <c r="D30" s="26">
        <v>1367</v>
      </c>
      <c r="E30" s="26">
        <v>-4605</v>
      </c>
      <c r="F30" s="26">
        <v>-2612</v>
      </c>
      <c r="G30" s="26">
        <v>-1927</v>
      </c>
      <c r="H30" s="26">
        <v>1132</v>
      </c>
      <c r="I30" s="26">
        <v>3737</v>
      </c>
      <c r="J30" s="26">
        <v>6699</v>
      </c>
      <c r="K30" s="26">
        <v>-10265</v>
      </c>
      <c r="L30" s="26">
        <v>1008</v>
      </c>
      <c r="M30" s="26">
        <v>4968</v>
      </c>
      <c r="N30" s="26">
        <v>8164</v>
      </c>
      <c r="O30" s="26">
        <v>12110</v>
      </c>
      <c r="P30" s="26">
        <v>-14</v>
      </c>
      <c r="Q30" s="26">
        <v>-14617</v>
      </c>
      <c r="R30" s="26">
        <v>-8604</v>
      </c>
      <c r="S30" s="26">
        <v>-1801</v>
      </c>
      <c r="T30" s="26">
        <v>-20600</v>
      </c>
      <c r="U30" s="26">
        <v>-13807</v>
      </c>
      <c r="V30" s="26">
        <v>-8735</v>
      </c>
      <c r="W30" s="26">
        <v>-1191</v>
      </c>
      <c r="X30" s="26">
        <v>6172</v>
      </c>
      <c r="Y30" s="26">
        <v>-21022</v>
      </c>
      <c r="Z30" s="26">
        <v>-15547</v>
      </c>
      <c r="AA30" s="26">
        <v>-9731</v>
      </c>
      <c r="AB30" s="26">
        <v>1278.5399999999972</v>
      </c>
      <c r="AC30" s="26">
        <v>4951.8611699999983</v>
      </c>
      <c r="AD30" s="26">
        <v>10782.49699</v>
      </c>
      <c r="AE30" s="26">
        <v>-7513.7022400000014</v>
      </c>
      <c r="AF30" s="26">
        <v>-338.16363000000001</v>
      </c>
      <c r="AG30" s="26">
        <v>5817</v>
      </c>
      <c r="AH30" s="26">
        <v>15575</v>
      </c>
      <c r="AI30" s="26">
        <v>2314</v>
      </c>
      <c r="AJ30" s="26">
        <v>516</v>
      </c>
      <c r="AK30" s="26">
        <v>6044</v>
      </c>
      <c r="AL30" s="26">
        <v>12014</v>
      </c>
      <c r="AM30" s="26">
        <v>-5663</v>
      </c>
      <c r="AN30" s="26">
        <v>1579</v>
      </c>
      <c r="AO30" s="26">
        <v>7409</v>
      </c>
    </row>
    <row r="31" spans="1:46" ht="16" x14ac:dyDescent="0.45">
      <c r="B31" s="67" t="s">
        <v>259</v>
      </c>
      <c r="C31" s="67" t="s">
        <v>30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  <c r="N31" s="26">
        <v>0</v>
      </c>
      <c r="O31" s="26">
        <v>0</v>
      </c>
      <c r="P31" s="26">
        <v>0</v>
      </c>
      <c r="Q31" s="26">
        <v>0</v>
      </c>
      <c r="R31" s="26">
        <v>0</v>
      </c>
      <c r="S31" s="26">
        <v>0</v>
      </c>
      <c r="T31" s="26">
        <v>0</v>
      </c>
      <c r="U31" s="26">
        <v>0</v>
      </c>
      <c r="V31" s="26">
        <v>0</v>
      </c>
      <c r="W31" s="26">
        <v>0</v>
      </c>
      <c r="X31" s="26">
        <v>0</v>
      </c>
      <c r="Y31" s="26">
        <v>0</v>
      </c>
      <c r="Z31" s="26">
        <v>0</v>
      </c>
      <c r="AA31" s="26">
        <v>0</v>
      </c>
      <c r="AB31" s="26">
        <v>0</v>
      </c>
      <c r="AC31" s="26"/>
      <c r="AD31" s="26">
        <v>0</v>
      </c>
      <c r="AE31" s="26">
        <v>0</v>
      </c>
      <c r="AF31" s="26">
        <v>0</v>
      </c>
      <c r="AG31" s="26">
        <v>0</v>
      </c>
      <c r="AH31" s="26">
        <v>0</v>
      </c>
      <c r="AI31" s="26">
        <v>0</v>
      </c>
      <c r="AJ31" s="26">
        <v>0</v>
      </c>
      <c r="AK31" s="26">
        <v>0</v>
      </c>
      <c r="AL31" s="26">
        <v>0</v>
      </c>
      <c r="AM31" s="26">
        <v>0</v>
      </c>
      <c r="AN31" s="26">
        <v>0</v>
      </c>
      <c r="AO31" s="26">
        <v>0</v>
      </c>
    </row>
    <row r="32" spans="1:46" ht="16" x14ac:dyDescent="0.45">
      <c r="B32" s="67" t="s">
        <v>219</v>
      </c>
      <c r="C32" s="67" t="s">
        <v>32</v>
      </c>
      <c r="D32" s="26">
        <v>-677</v>
      </c>
      <c r="E32" s="26">
        <v>-1489</v>
      </c>
      <c r="F32" s="26">
        <v>-2162</v>
      </c>
      <c r="G32" s="26">
        <v>-2682</v>
      </c>
      <c r="H32" s="26">
        <v>627</v>
      </c>
      <c r="I32" s="26">
        <v>564</v>
      </c>
      <c r="J32" s="26">
        <v>40</v>
      </c>
      <c r="K32" s="26">
        <v>-444</v>
      </c>
      <c r="L32" s="26">
        <v>-180</v>
      </c>
      <c r="M32" s="26">
        <v>-428</v>
      </c>
      <c r="N32" s="26">
        <v>-1612</v>
      </c>
      <c r="O32" s="26">
        <v>-4271</v>
      </c>
      <c r="P32" s="26">
        <v>-1616</v>
      </c>
      <c r="Q32" s="26">
        <v>-2395</v>
      </c>
      <c r="R32" s="26">
        <v>-6112</v>
      </c>
      <c r="S32" s="26">
        <v>-9224</v>
      </c>
      <c r="T32" s="26">
        <v>-1829</v>
      </c>
      <c r="U32" s="26">
        <v>-4425</v>
      </c>
      <c r="V32" s="26">
        <v>-7563</v>
      </c>
      <c r="W32" s="26">
        <v>-9927</v>
      </c>
      <c r="X32" s="26">
        <v>-2204</v>
      </c>
      <c r="Y32" s="26">
        <v>-3809</v>
      </c>
      <c r="Z32" s="26">
        <v>-7035</v>
      </c>
      <c r="AA32" s="26">
        <v>-9964</v>
      </c>
      <c r="AB32" s="26">
        <v>205.01000000000204</v>
      </c>
      <c r="AC32" s="26">
        <v>-1783.5800000000017</v>
      </c>
      <c r="AD32" s="26">
        <v>-4507.57</v>
      </c>
      <c r="AE32" s="26">
        <v>-6934.57</v>
      </c>
      <c r="AF32" s="26">
        <v>-2170</v>
      </c>
      <c r="AG32" s="26">
        <v>-4773</v>
      </c>
      <c r="AH32" s="26">
        <v>-20785</v>
      </c>
      <c r="AI32" s="26">
        <v>-23381</v>
      </c>
      <c r="AJ32" s="26">
        <v>-2079</v>
      </c>
      <c r="AK32" s="26">
        <v>-4929</v>
      </c>
      <c r="AL32" s="26">
        <v>-9290</v>
      </c>
      <c r="AM32" s="26">
        <v>-15194</v>
      </c>
      <c r="AN32" s="26">
        <v>-17661</v>
      </c>
      <c r="AO32" s="26">
        <v>-19147</v>
      </c>
    </row>
    <row r="33" spans="1:46" ht="16" x14ac:dyDescent="0.45">
      <c r="B33" s="67" t="s">
        <v>220</v>
      </c>
      <c r="C33" s="67" t="s">
        <v>26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26">
        <v>0</v>
      </c>
      <c r="O33" s="26">
        <v>0</v>
      </c>
      <c r="P33" s="26">
        <v>0</v>
      </c>
      <c r="Q33" s="26">
        <v>0</v>
      </c>
      <c r="R33" s="26">
        <v>0</v>
      </c>
      <c r="S33" s="26">
        <v>0</v>
      </c>
      <c r="T33" s="26">
        <v>-11442</v>
      </c>
      <c r="U33" s="26">
        <v>-29346</v>
      </c>
      <c r="V33" s="26">
        <v>-67073</v>
      </c>
      <c r="W33" s="26">
        <v>-109150.5968</v>
      </c>
      <c r="X33" s="26">
        <v>-48626.559540000002</v>
      </c>
      <c r="Y33" s="26">
        <v>-92686</v>
      </c>
      <c r="Z33" s="26">
        <v>-125957</v>
      </c>
      <c r="AA33" s="26">
        <v>-129498</v>
      </c>
      <c r="AB33" s="26">
        <v>-333.38597999998819</v>
      </c>
      <c r="AC33" s="26">
        <v>-1461.0082799999873</v>
      </c>
      <c r="AD33" s="26">
        <v>-17958</v>
      </c>
      <c r="AE33" s="26">
        <v>-24970</v>
      </c>
      <c r="AF33" s="26">
        <v>-7944.6296899999752</v>
      </c>
      <c r="AG33" s="26">
        <v>-11773</v>
      </c>
      <c r="AH33" s="26">
        <v>-20119.006229999999</v>
      </c>
      <c r="AI33" s="26">
        <v>-20036.054169999999</v>
      </c>
      <c r="AJ33" s="26">
        <v>-6002</v>
      </c>
      <c r="AK33" s="26">
        <v>-22486</v>
      </c>
      <c r="AL33" s="26">
        <v>-44762</v>
      </c>
      <c r="AM33" s="26">
        <v>-72508</v>
      </c>
      <c r="AN33" s="26">
        <v>-17977</v>
      </c>
      <c r="AO33" s="26">
        <v>-17095</v>
      </c>
    </row>
    <row r="34" spans="1:46" ht="16" x14ac:dyDescent="0.45">
      <c r="B34" s="67" t="s">
        <v>221</v>
      </c>
      <c r="C34" s="67" t="s">
        <v>24</v>
      </c>
      <c r="D34" s="26">
        <v>-1226</v>
      </c>
      <c r="E34" s="26">
        <v>-4984</v>
      </c>
      <c r="F34" s="26">
        <v>-6361</v>
      </c>
      <c r="G34" s="26">
        <v>-8297</v>
      </c>
      <c r="H34" s="26">
        <v>-204</v>
      </c>
      <c r="I34" s="26">
        <v>-2405</v>
      </c>
      <c r="J34" s="26">
        <v>-5647</v>
      </c>
      <c r="K34" s="26">
        <v>147</v>
      </c>
      <c r="L34" s="26">
        <v>5441</v>
      </c>
      <c r="M34" s="26">
        <v>946</v>
      </c>
      <c r="N34" s="26">
        <v>-2044</v>
      </c>
      <c r="O34" s="26">
        <v>-8510</v>
      </c>
      <c r="P34" s="26">
        <v>-1467</v>
      </c>
      <c r="Q34" s="26">
        <v>752</v>
      </c>
      <c r="R34" s="26">
        <v>4805</v>
      </c>
      <c r="S34" s="26">
        <v>-2379</v>
      </c>
      <c r="T34" s="26">
        <v>-2636</v>
      </c>
      <c r="U34" s="26">
        <v>-1532.8833099999756</v>
      </c>
      <c r="V34" s="26">
        <v>-4699.5833099999727</v>
      </c>
      <c r="W34" s="26">
        <v>-1448.7922799999797</v>
      </c>
      <c r="X34" s="26">
        <v>-6615.2077200000203</v>
      </c>
      <c r="Y34" s="26">
        <v>3137.5940399999999</v>
      </c>
      <c r="Z34" s="26">
        <v>-1214.5052199999991</v>
      </c>
      <c r="AA34" s="26">
        <v>-1501</v>
      </c>
      <c r="AB34" s="26">
        <v>-581.06999999999971</v>
      </c>
      <c r="AC34" s="26">
        <v>-14095.619999999999</v>
      </c>
      <c r="AD34" s="26">
        <v>-25044.59</v>
      </c>
      <c r="AE34" s="26">
        <v>-26275.59</v>
      </c>
      <c r="AF34" s="26">
        <v>-3313</v>
      </c>
      <c r="AG34" s="26">
        <v>195</v>
      </c>
      <c r="AH34" s="26">
        <v>2380</v>
      </c>
      <c r="AI34" s="26">
        <v>22493</v>
      </c>
      <c r="AJ34" s="26">
        <v>-2330</v>
      </c>
      <c r="AK34" s="26">
        <v>-8778</v>
      </c>
      <c r="AL34" s="26">
        <v>-229</v>
      </c>
      <c r="AM34" s="26">
        <v>1390</v>
      </c>
      <c r="AN34" s="26">
        <v>-10407</v>
      </c>
      <c r="AO34" s="26">
        <v>-20273</v>
      </c>
    </row>
    <row r="35" spans="1:46" ht="16" x14ac:dyDescent="0.45">
      <c r="B35" s="66" t="s">
        <v>222</v>
      </c>
      <c r="C35" s="66" t="s">
        <v>157</v>
      </c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  <c r="AJ35" s="70"/>
      <c r="AK35" s="70"/>
      <c r="AL35" s="70"/>
      <c r="AM35" s="70"/>
      <c r="AN35" s="70"/>
      <c r="AO35" s="70"/>
    </row>
    <row r="36" spans="1:46" ht="16" x14ac:dyDescent="0.45">
      <c r="B36" s="67" t="s">
        <v>223</v>
      </c>
      <c r="C36" s="67" t="s">
        <v>37</v>
      </c>
      <c r="D36" s="26">
        <v>-4896</v>
      </c>
      <c r="E36" s="26">
        <v>25716</v>
      </c>
      <c r="F36" s="26">
        <v>27786</v>
      </c>
      <c r="G36" s="26">
        <v>14077</v>
      </c>
      <c r="H36" s="26">
        <v>16540</v>
      </c>
      <c r="I36" s="26">
        <v>7367</v>
      </c>
      <c r="J36" s="26">
        <v>4813</v>
      </c>
      <c r="K36" s="26">
        <v>21837</v>
      </c>
      <c r="L36" s="26">
        <v>-2870</v>
      </c>
      <c r="M36" s="26">
        <v>-16144</v>
      </c>
      <c r="N36" s="26">
        <v>-20991</v>
      </c>
      <c r="O36" s="26">
        <v>-7635</v>
      </c>
      <c r="P36" s="26">
        <v>76</v>
      </c>
      <c r="Q36" s="26">
        <v>17197</v>
      </c>
      <c r="R36" s="26">
        <v>6167</v>
      </c>
      <c r="S36" s="26">
        <v>-4646</v>
      </c>
      <c r="T36" s="26">
        <v>50712</v>
      </c>
      <c r="U36" s="26">
        <v>37422</v>
      </c>
      <c r="V36" s="26">
        <v>86583</v>
      </c>
      <c r="W36" s="26">
        <v>72127</v>
      </c>
      <c r="X36" s="26">
        <v>-16595.160459999999</v>
      </c>
      <c r="Y36" s="26">
        <v>4901.8395400000009</v>
      </c>
      <c r="Z36" s="26">
        <v>-15164.160459999999</v>
      </c>
      <c r="AA36" s="26">
        <v>-27050</v>
      </c>
      <c r="AB36" s="26">
        <v>-1362.75</v>
      </c>
      <c r="AC36" s="26">
        <v>4437.3100000000122</v>
      </c>
      <c r="AD36" s="26">
        <v>9340.1300000000065</v>
      </c>
      <c r="AE36" s="26">
        <v>46685.130000000005</v>
      </c>
      <c r="AF36" s="26">
        <v>-6650</v>
      </c>
      <c r="AG36" s="26">
        <v>1523</v>
      </c>
      <c r="AH36" s="26">
        <v>-19435</v>
      </c>
      <c r="AI36" s="26">
        <v>922</v>
      </c>
      <c r="AJ36" s="26">
        <v>1041</v>
      </c>
      <c r="AK36" s="26">
        <v>4793</v>
      </c>
      <c r="AL36" s="26">
        <v>-2641</v>
      </c>
      <c r="AM36" s="26">
        <v>30772.623619999998</v>
      </c>
      <c r="AN36" s="26">
        <v>-11115</v>
      </c>
      <c r="AO36" s="26">
        <v>-23477.516909999998</v>
      </c>
    </row>
    <row r="37" spans="1:46" ht="16" x14ac:dyDescent="0.45">
      <c r="B37" s="67" t="s">
        <v>224</v>
      </c>
      <c r="C37" s="67" t="s">
        <v>39</v>
      </c>
      <c r="D37" s="26">
        <v>1494</v>
      </c>
      <c r="E37" s="26">
        <v>11039</v>
      </c>
      <c r="F37" s="26">
        <v>16193</v>
      </c>
      <c r="G37" s="26">
        <v>9117</v>
      </c>
      <c r="H37" s="26">
        <v>9756</v>
      </c>
      <c r="I37" s="26">
        <v>-633</v>
      </c>
      <c r="J37" s="26">
        <v>5061</v>
      </c>
      <c r="K37" s="26">
        <v>2928</v>
      </c>
      <c r="L37" s="26">
        <v>-6362</v>
      </c>
      <c r="M37" s="26">
        <v>-1840</v>
      </c>
      <c r="N37" s="26">
        <v>2079</v>
      </c>
      <c r="O37" s="26">
        <v>-10190</v>
      </c>
      <c r="P37" s="26">
        <v>386</v>
      </c>
      <c r="Q37" s="26">
        <v>21312</v>
      </c>
      <c r="R37" s="26">
        <v>23250</v>
      </c>
      <c r="S37" s="26">
        <v>4598</v>
      </c>
      <c r="T37" s="26">
        <v>-3456</v>
      </c>
      <c r="U37" s="26">
        <v>4208</v>
      </c>
      <c r="V37" s="26">
        <v>20324</v>
      </c>
      <c r="W37" s="26">
        <v>8976</v>
      </c>
      <c r="X37" s="26">
        <v>22743</v>
      </c>
      <c r="Y37" s="26">
        <v>23485</v>
      </c>
      <c r="Z37" s="26">
        <v>37508</v>
      </c>
      <c r="AA37" s="26">
        <v>17917</v>
      </c>
      <c r="AB37" s="26">
        <v>18686.710000000006</v>
      </c>
      <c r="AC37" s="26">
        <v>16808.419999999998</v>
      </c>
      <c r="AD37" s="26">
        <v>35332.270000000004</v>
      </c>
      <c r="AE37" s="26">
        <v>15445.270000000004</v>
      </c>
      <c r="AF37" s="26">
        <v>19201</v>
      </c>
      <c r="AG37" s="26">
        <v>8513</v>
      </c>
      <c r="AH37" s="26">
        <v>14659</v>
      </c>
      <c r="AI37" s="26">
        <v>-383</v>
      </c>
      <c r="AJ37" s="26">
        <v>14996</v>
      </c>
      <c r="AK37" s="26">
        <v>24136</v>
      </c>
      <c r="AL37" s="26">
        <v>60479</v>
      </c>
      <c r="AM37" s="26">
        <v>25728</v>
      </c>
      <c r="AN37" s="26">
        <v>-14927</v>
      </c>
      <c r="AO37" s="26">
        <v>-19010</v>
      </c>
    </row>
    <row r="38" spans="1:46" ht="16" x14ac:dyDescent="0.45">
      <c r="B38" s="67" t="s">
        <v>225</v>
      </c>
      <c r="C38" s="67" t="s">
        <v>158</v>
      </c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>
        <v>-1048</v>
      </c>
      <c r="X38" s="26">
        <v>0</v>
      </c>
      <c r="Y38" s="26">
        <v>0</v>
      </c>
      <c r="Z38" s="26">
        <v>0</v>
      </c>
      <c r="AA38" s="26">
        <v>0</v>
      </c>
      <c r="AB38" s="26">
        <v>0</v>
      </c>
      <c r="AC38" s="26">
        <v>0</v>
      </c>
      <c r="AD38" s="26">
        <v>0</v>
      </c>
      <c r="AE38" s="26">
        <v>0</v>
      </c>
      <c r="AF38" s="26">
        <v>0</v>
      </c>
      <c r="AG38" s="26">
        <v>-672</v>
      </c>
      <c r="AH38" s="26">
        <v>0</v>
      </c>
      <c r="AI38" s="26">
        <v>0</v>
      </c>
      <c r="AJ38" s="26">
        <v>0</v>
      </c>
      <c r="AK38" s="26">
        <v>0</v>
      </c>
      <c r="AL38" s="26">
        <v>0</v>
      </c>
      <c r="AM38" s="26">
        <v>0</v>
      </c>
      <c r="AN38" s="26">
        <v>0</v>
      </c>
      <c r="AO38" s="26">
        <v>0</v>
      </c>
    </row>
    <row r="39" spans="1:46" ht="16" x14ac:dyDescent="0.45">
      <c r="B39" s="67" t="s">
        <v>226</v>
      </c>
      <c r="C39" s="67" t="s">
        <v>159</v>
      </c>
      <c r="D39" s="26">
        <v>-2092</v>
      </c>
      <c r="E39" s="26">
        <v>-7499</v>
      </c>
      <c r="F39" s="26">
        <v>-11948</v>
      </c>
      <c r="G39" s="26">
        <v>-13717</v>
      </c>
      <c r="H39" s="26">
        <v>-906</v>
      </c>
      <c r="I39" s="26">
        <v>40</v>
      </c>
      <c r="J39" s="26">
        <v>-12431</v>
      </c>
      <c r="K39" s="26">
        <v>3287</v>
      </c>
      <c r="L39" s="26">
        <v>-14322</v>
      </c>
      <c r="M39" s="26">
        <v>-12414</v>
      </c>
      <c r="N39" s="26">
        <v>-13649</v>
      </c>
      <c r="O39" s="26">
        <v>-629</v>
      </c>
      <c r="P39" s="26">
        <v>455</v>
      </c>
      <c r="Q39" s="26">
        <v>9802</v>
      </c>
      <c r="R39" s="26">
        <v>21045</v>
      </c>
      <c r="S39" s="26">
        <v>2351</v>
      </c>
      <c r="T39" s="26">
        <v>1085</v>
      </c>
      <c r="U39" s="26">
        <v>3761</v>
      </c>
      <c r="V39" s="26">
        <v>10341</v>
      </c>
      <c r="W39" s="26">
        <v>7721</v>
      </c>
      <c r="X39" s="26">
        <v>7663</v>
      </c>
      <c r="Y39" s="26">
        <v>1496</v>
      </c>
      <c r="Z39" s="26">
        <v>3305</v>
      </c>
      <c r="AA39" s="26">
        <v>17458</v>
      </c>
      <c r="AB39" s="26">
        <v>-13422.67</v>
      </c>
      <c r="AC39" s="26">
        <v>-10700.880000000001</v>
      </c>
      <c r="AD39" s="26">
        <v>-7598.1399999999994</v>
      </c>
      <c r="AE39" s="26">
        <v>1319.8600000000006</v>
      </c>
      <c r="AF39" s="26">
        <v>-11697</v>
      </c>
      <c r="AG39" s="26">
        <v>-5834</v>
      </c>
      <c r="AH39" s="26">
        <v>-19711</v>
      </c>
      <c r="AI39" s="26">
        <v>-11350</v>
      </c>
      <c r="AJ39" s="26">
        <v>-9520</v>
      </c>
      <c r="AK39" s="26">
        <v>-299</v>
      </c>
      <c r="AL39" s="26">
        <v>2889</v>
      </c>
      <c r="AM39" s="26">
        <v>26610</v>
      </c>
      <c r="AN39" s="26">
        <v>26356</v>
      </c>
      <c r="AO39" s="26">
        <v>2318</v>
      </c>
    </row>
    <row r="40" spans="1:46" ht="16" x14ac:dyDescent="0.45">
      <c r="B40" s="67" t="s">
        <v>260</v>
      </c>
      <c r="C40" s="67" t="s">
        <v>41</v>
      </c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>
        <v>0</v>
      </c>
      <c r="W40" s="26"/>
      <c r="X40" s="26">
        <v>0</v>
      </c>
      <c r="Y40" s="26">
        <v>0</v>
      </c>
      <c r="Z40" s="26">
        <v>0</v>
      </c>
      <c r="AA40" s="26">
        <v>0</v>
      </c>
      <c r="AB40" s="26">
        <v>0</v>
      </c>
      <c r="AC40" s="26">
        <v>0</v>
      </c>
      <c r="AD40" s="26">
        <v>0</v>
      </c>
      <c r="AE40" s="26">
        <v>0</v>
      </c>
      <c r="AF40" s="26">
        <v>0</v>
      </c>
      <c r="AG40" s="26">
        <v>0</v>
      </c>
      <c r="AH40" s="26">
        <v>0</v>
      </c>
      <c r="AI40" s="26">
        <v>0</v>
      </c>
      <c r="AJ40" s="26">
        <v>0</v>
      </c>
      <c r="AK40" s="26">
        <v>0</v>
      </c>
      <c r="AL40" s="26">
        <v>0</v>
      </c>
      <c r="AM40" s="26">
        <v>0</v>
      </c>
      <c r="AN40" s="26">
        <v>0</v>
      </c>
      <c r="AO40" s="26">
        <v>0</v>
      </c>
    </row>
    <row r="41" spans="1:46" ht="16" x14ac:dyDescent="0.45">
      <c r="B41" s="67" t="s">
        <v>227</v>
      </c>
      <c r="C41" s="67" t="s">
        <v>160</v>
      </c>
      <c r="D41" s="26">
        <v>0</v>
      </c>
      <c r="E41" s="26">
        <v>0</v>
      </c>
      <c r="F41" s="26">
        <v>0</v>
      </c>
      <c r="G41" s="26">
        <v>-1067</v>
      </c>
      <c r="H41" s="26"/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  <c r="P41" s="26">
        <v>0</v>
      </c>
      <c r="Q41" s="26">
        <v>0</v>
      </c>
      <c r="R41" s="26">
        <v>0</v>
      </c>
      <c r="S41" s="26">
        <v>0</v>
      </c>
      <c r="T41" s="26">
        <v>0</v>
      </c>
      <c r="U41" s="26">
        <v>0</v>
      </c>
      <c r="V41" s="26">
        <v>0</v>
      </c>
      <c r="W41" s="26">
        <v>0</v>
      </c>
      <c r="X41" s="26">
        <v>0</v>
      </c>
      <c r="Y41" s="26">
        <v>0</v>
      </c>
      <c r="Z41" s="26">
        <v>0</v>
      </c>
      <c r="AA41" s="26">
        <v>0</v>
      </c>
      <c r="AB41" s="26">
        <v>0</v>
      </c>
      <c r="AC41" s="26">
        <v>0</v>
      </c>
      <c r="AD41" s="26">
        <v>0</v>
      </c>
      <c r="AE41" s="26">
        <v>0</v>
      </c>
      <c r="AF41" s="26">
        <v>0</v>
      </c>
      <c r="AG41" s="26">
        <v>0</v>
      </c>
      <c r="AH41" s="26">
        <v>0</v>
      </c>
      <c r="AI41" s="26">
        <v>0</v>
      </c>
      <c r="AJ41" s="26">
        <v>0</v>
      </c>
      <c r="AK41" s="26">
        <v>0</v>
      </c>
      <c r="AL41" s="26">
        <v>0</v>
      </c>
      <c r="AM41" s="26">
        <v>0</v>
      </c>
      <c r="AN41" s="26">
        <v>0</v>
      </c>
      <c r="AO41" s="26">
        <v>0</v>
      </c>
    </row>
    <row r="42" spans="1:46" s="71" customFormat="1" ht="16" x14ac:dyDescent="0.45">
      <c r="A42" s="66"/>
      <c r="B42" s="66" t="s">
        <v>228</v>
      </c>
      <c r="C42" s="66" t="s">
        <v>161</v>
      </c>
      <c r="D42" s="70">
        <f t="shared" ref="D42:AO42" si="2">SUM(D23:D41)</f>
        <v>61400</v>
      </c>
      <c r="E42" s="70">
        <f t="shared" si="2"/>
        <v>177864</v>
      </c>
      <c r="F42" s="70">
        <f t="shared" si="2"/>
        <v>254879</v>
      </c>
      <c r="G42" s="70">
        <f t="shared" si="2"/>
        <v>298608</v>
      </c>
      <c r="H42" s="70">
        <f t="shared" si="2"/>
        <v>110040</v>
      </c>
      <c r="I42" s="70">
        <f t="shared" si="2"/>
        <v>209821.59999999998</v>
      </c>
      <c r="J42" s="70">
        <f t="shared" si="2"/>
        <v>338502.6</v>
      </c>
      <c r="K42" s="70">
        <f t="shared" si="2"/>
        <v>521099.6</v>
      </c>
      <c r="L42" s="70">
        <f t="shared" si="2"/>
        <v>71684</v>
      </c>
      <c r="M42" s="70">
        <f t="shared" si="2"/>
        <v>330249</v>
      </c>
      <c r="N42" s="70">
        <f t="shared" si="2"/>
        <v>534155</v>
      </c>
      <c r="O42" s="70">
        <f t="shared" si="2"/>
        <v>737624</v>
      </c>
      <c r="P42" s="70">
        <f t="shared" si="2"/>
        <v>229543</v>
      </c>
      <c r="Q42" s="70">
        <f t="shared" si="2"/>
        <v>463254</v>
      </c>
      <c r="R42" s="70">
        <f t="shared" si="2"/>
        <v>639801</v>
      </c>
      <c r="S42" s="70">
        <f t="shared" si="2"/>
        <v>758346</v>
      </c>
      <c r="T42" s="70">
        <f t="shared" si="2"/>
        <v>180745.55139000007</v>
      </c>
      <c r="U42" s="70">
        <f t="shared" si="2"/>
        <v>377715.12716692314</v>
      </c>
      <c r="V42" s="70">
        <f t="shared" si="2"/>
        <v>682603.23854265222</v>
      </c>
      <c r="W42" s="70">
        <f t="shared" si="2"/>
        <v>863829.14428692334</v>
      </c>
      <c r="X42" s="70">
        <f t="shared" si="2"/>
        <v>163589.77817999996</v>
      </c>
      <c r="Y42" s="70">
        <f t="shared" si="2"/>
        <v>320813.43358000001</v>
      </c>
      <c r="Z42" s="70">
        <f t="shared" si="2"/>
        <v>467247.33432000002</v>
      </c>
      <c r="AA42" s="70">
        <f t="shared" si="2"/>
        <v>671501.64999999991</v>
      </c>
      <c r="AB42" s="70">
        <f t="shared" si="2"/>
        <v>244170.61563631092</v>
      </c>
      <c r="AC42" s="70">
        <f t="shared" si="2"/>
        <v>536283.34072358313</v>
      </c>
      <c r="AD42" s="70">
        <f t="shared" si="2"/>
        <v>761524.20583000011</v>
      </c>
      <c r="AE42" s="70">
        <f t="shared" si="2"/>
        <v>929644.06164483656</v>
      </c>
      <c r="AF42" s="70">
        <f t="shared" si="2"/>
        <v>275464.05487000005</v>
      </c>
      <c r="AG42" s="70">
        <f t="shared" si="2"/>
        <v>473166</v>
      </c>
      <c r="AH42" s="70">
        <f t="shared" si="2"/>
        <v>718627.99377000006</v>
      </c>
      <c r="AI42" s="70">
        <f t="shared" si="2"/>
        <v>1076397.36344</v>
      </c>
      <c r="AJ42" s="70">
        <f t="shared" si="2"/>
        <v>298407</v>
      </c>
      <c r="AK42" s="70">
        <f t="shared" si="2"/>
        <v>713769</v>
      </c>
      <c r="AL42" s="70">
        <f t="shared" si="2"/>
        <v>971025</v>
      </c>
      <c r="AM42" s="70">
        <f>SUM(AM23:AM41)</f>
        <v>1058575.718533271</v>
      </c>
      <c r="AN42" s="70">
        <f t="shared" si="2"/>
        <v>160529</v>
      </c>
      <c r="AO42" s="70">
        <f t="shared" si="2"/>
        <v>439038.60333606228</v>
      </c>
      <c r="AP42" s="66"/>
      <c r="AQ42" s="66"/>
      <c r="AR42" s="66"/>
      <c r="AS42" s="66"/>
      <c r="AT42" s="66"/>
    </row>
    <row r="43" spans="1:46" ht="16" x14ac:dyDescent="0.45">
      <c r="B43" s="67" t="s">
        <v>229</v>
      </c>
      <c r="C43" s="67" t="s">
        <v>162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6">
        <v>0</v>
      </c>
      <c r="O43" s="26">
        <v>-3943</v>
      </c>
      <c r="P43" s="26">
        <v>0</v>
      </c>
      <c r="Q43" s="26">
        <v>-15884</v>
      </c>
      <c r="R43" s="26">
        <v>-27846</v>
      </c>
      <c r="S43" s="26">
        <v>-33732</v>
      </c>
      <c r="T43" s="26">
        <v>-4872</v>
      </c>
      <c r="U43" s="26">
        <v>-11782</v>
      </c>
      <c r="V43" s="26">
        <v>-11806</v>
      </c>
      <c r="W43" s="26">
        <v>-2771</v>
      </c>
      <c r="X43" s="26">
        <v>-50</v>
      </c>
      <c r="Y43" s="26">
        <v>-1941</v>
      </c>
      <c r="Z43" s="26">
        <v>-2756</v>
      </c>
      <c r="AA43" s="26">
        <v>-9189</v>
      </c>
      <c r="AB43" s="26">
        <v>-1094.1500000000001</v>
      </c>
      <c r="AC43" s="26">
        <v>-797.11</v>
      </c>
      <c r="AD43" s="26">
        <v>-3591</v>
      </c>
      <c r="AE43" s="26">
        <v>-23411</v>
      </c>
      <c r="AF43" s="26">
        <v>-2910</v>
      </c>
      <c r="AG43" s="26">
        <v>-6064</v>
      </c>
      <c r="AH43" s="26">
        <v>-7689</v>
      </c>
      <c r="AI43" s="26">
        <v>-12819</v>
      </c>
      <c r="AJ43" s="26">
        <v>-1648</v>
      </c>
      <c r="AK43" s="26">
        <v>-9344</v>
      </c>
      <c r="AL43" s="26">
        <v>-16894</v>
      </c>
      <c r="AM43" s="26">
        <v>-51562</v>
      </c>
      <c r="AN43" s="26">
        <v>-8708</v>
      </c>
      <c r="AO43" s="26">
        <v>-14143.741001653567</v>
      </c>
    </row>
    <row r="44" spans="1:46" ht="16" x14ac:dyDescent="0.45">
      <c r="B44" s="67" t="s">
        <v>230</v>
      </c>
      <c r="C44" s="67" t="s">
        <v>163</v>
      </c>
      <c r="D44" s="26">
        <v>1617</v>
      </c>
      <c r="E44" s="26">
        <v>2663</v>
      </c>
      <c r="F44" s="26">
        <v>3747</v>
      </c>
      <c r="G44" s="26">
        <v>4323</v>
      </c>
      <c r="H44" s="26">
        <v>650</v>
      </c>
      <c r="I44" s="26">
        <v>1349</v>
      </c>
      <c r="J44" s="26">
        <v>2018</v>
      </c>
      <c r="K44" s="26">
        <v>7737</v>
      </c>
      <c r="L44" s="26">
        <v>1689</v>
      </c>
      <c r="M44" s="26">
        <v>3680</v>
      </c>
      <c r="N44" s="26">
        <v>13468</v>
      </c>
      <c r="O44" s="26">
        <v>18881</v>
      </c>
      <c r="P44" s="26">
        <v>12961</v>
      </c>
      <c r="Q44" s="26">
        <v>11151</v>
      </c>
      <c r="R44" s="26">
        <v>20293</v>
      </c>
      <c r="S44" s="26">
        <v>5345</v>
      </c>
      <c r="T44" s="26">
        <v>8237.8361399999994</v>
      </c>
      <c r="U44" s="26">
        <v>-8896.7665099999995</v>
      </c>
      <c r="V44" s="26">
        <v>-1947.4021400000011</v>
      </c>
      <c r="W44" s="26">
        <v>1090.9178400000001</v>
      </c>
      <c r="X44" s="26">
        <v>517</v>
      </c>
      <c r="Y44" s="26">
        <v>1064</v>
      </c>
      <c r="Z44" s="26">
        <v>1407</v>
      </c>
      <c r="AA44" s="26">
        <v>2348</v>
      </c>
      <c r="AB44" s="26">
        <v>553</v>
      </c>
      <c r="AC44" s="26">
        <v>2708</v>
      </c>
      <c r="AD44" s="26">
        <v>3747</v>
      </c>
      <c r="AE44" s="26">
        <v>5220</v>
      </c>
      <c r="AF44" s="26">
        <v>1364</v>
      </c>
      <c r="AG44" s="26">
        <v>3283</v>
      </c>
      <c r="AH44" s="26">
        <v>4387</v>
      </c>
      <c r="AI44" s="26">
        <v>5609</v>
      </c>
      <c r="AJ44" s="26">
        <v>1421</v>
      </c>
      <c r="AK44" s="26">
        <v>3613</v>
      </c>
      <c r="AL44" s="26">
        <v>5362</v>
      </c>
      <c r="AM44" s="26">
        <v>7101</v>
      </c>
      <c r="AN44" s="26">
        <v>1333</v>
      </c>
      <c r="AO44" s="26">
        <v>2658</v>
      </c>
    </row>
    <row r="45" spans="1:46" ht="16" x14ac:dyDescent="0.45">
      <c r="B45" s="67" t="s">
        <v>231</v>
      </c>
      <c r="C45" s="67" t="s">
        <v>164</v>
      </c>
      <c r="D45" s="26">
        <v>-19892</v>
      </c>
      <c r="E45" s="26">
        <v>-43880</v>
      </c>
      <c r="F45" s="26">
        <v>-60077</v>
      </c>
      <c r="G45" s="26">
        <v>-80708</v>
      </c>
      <c r="H45" s="26">
        <v>-25066</v>
      </c>
      <c r="I45" s="26">
        <v>-55232</v>
      </c>
      <c r="J45" s="26">
        <v>-88186</v>
      </c>
      <c r="K45" s="26">
        <v>-124846</v>
      </c>
      <c r="L45" s="26">
        <v>-35670</v>
      </c>
      <c r="M45" s="26">
        <v>-72694</v>
      </c>
      <c r="N45" s="26">
        <v>-110321</v>
      </c>
      <c r="O45" s="26">
        <v>-145601</v>
      </c>
      <c r="P45" s="26">
        <v>-38276</v>
      </c>
      <c r="Q45" s="26">
        <v>-81336</v>
      </c>
      <c r="R45" s="26">
        <v>-120015</v>
      </c>
      <c r="S45" s="26">
        <v>-142860</v>
      </c>
      <c r="T45" s="26">
        <v>-37364</v>
      </c>
      <c r="U45" s="26">
        <v>-74608</v>
      </c>
      <c r="V45" s="26">
        <v>-116637.47100000001</v>
      </c>
      <c r="W45" s="26">
        <v>-161643.47123993002</v>
      </c>
      <c r="X45" s="26">
        <v>-43072.736550000001</v>
      </c>
      <c r="Y45" s="26">
        <v>-89290.46075000026</v>
      </c>
      <c r="Z45" s="26">
        <v>-134293.89137000026</v>
      </c>
      <c r="AA45" s="26">
        <v>-175476</v>
      </c>
      <c r="AB45" s="26">
        <v>-46177.696570000015</v>
      </c>
      <c r="AC45" s="26">
        <v>-89836.616709999973</v>
      </c>
      <c r="AD45" s="26">
        <v>-137601.28074596601</v>
      </c>
      <c r="AE45" s="26">
        <v>-193069.81907000003</v>
      </c>
      <c r="AF45" s="26">
        <v>-55502.133254408509</v>
      </c>
      <c r="AG45" s="26">
        <v>-101141</v>
      </c>
      <c r="AH45" s="26">
        <v>-160853</v>
      </c>
      <c r="AI45" s="26">
        <v>-220529</v>
      </c>
      <c r="AJ45" s="26">
        <v>-62122</v>
      </c>
      <c r="AK45" s="26">
        <v>-117177</v>
      </c>
      <c r="AL45" s="26">
        <v>-179289</v>
      </c>
      <c r="AM45" s="26">
        <v>-239343</v>
      </c>
      <c r="AN45" s="26">
        <v>-65470</v>
      </c>
      <c r="AO45" s="26">
        <v>-118220</v>
      </c>
    </row>
    <row r="46" spans="1:46" s="71" customFormat="1" ht="16" x14ac:dyDescent="0.45">
      <c r="A46" s="66"/>
      <c r="B46" s="66" t="s">
        <v>232</v>
      </c>
      <c r="C46" s="66" t="s">
        <v>136</v>
      </c>
      <c r="D46" s="70">
        <f t="shared" ref="D46:AO46" si="3">SUM(D42:D45)</f>
        <v>43125</v>
      </c>
      <c r="E46" s="70">
        <f t="shared" si="3"/>
        <v>136647</v>
      </c>
      <c r="F46" s="70">
        <f t="shared" si="3"/>
        <v>198549</v>
      </c>
      <c r="G46" s="70">
        <f t="shared" si="3"/>
        <v>222223</v>
      </c>
      <c r="H46" s="70">
        <f t="shared" si="3"/>
        <v>85624</v>
      </c>
      <c r="I46" s="70">
        <f t="shared" si="3"/>
        <v>155938.59999999998</v>
      </c>
      <c r="J46" s="70">
        <f t="shared" si="3"/>
        <v>252334.59999999998</v>
      </c>
      <c r="K46" s="70">
        <f t="shared" si="3"/>
        <v>403990.6</v>
      </c>
      <c r="L46" s="70">
        <f t="shared" si="3"/>
        <v>37703</v>
      </c>
      <c r="M46" s="70">
        <f t="shared" si="3"/>
        <v>261235</v>
      </c>
      <c r="N46" s="70">
        <f t="shared" si="3"/>
        <v>437302</v>
      </c>
      <c r="O46" s="70">
        <f t="shared" si="3"/>
        <v>606961</v>
      </c>
      <c r="P46" s="70">
        <f t="shared" si="3"/>
        <v>204228</v>
      </c>
      <c r="Q46" s="70">
        <f t="shared" si="3"/>
        <v>377185</v>
      </c>
      <c r="R46" s="70">
        <f t="shared" si="3"/>
        <v>512233</v>
      </c>
      <c r="S46" s="70">
        <f t="shared" si="3"/>
        <v>587099</v>
      </c>
      <c r="T46" s="70">
        <f t="shared" si="3"/>
        <v>146747.38753000007</v>
      </c>
      <c r="U46" s="70">
        <f t="shared" si="3"/>
        <v>282428.36065692315</v>
      </c>
      <c r="V46" s="70">
        <f t="shared" si="3"/>
        <v>552212.36540265218</v>
      </c>
      <c r="W46" s="70">
        <f t="shared" si="3"/>
        <v>700505.59088699333</v>
      </c>
      <c r="X46" s="70">
        <f t="shared" si="3"/>
        <v>120984.04162999996</v>
      </c>
      <c r="Y46" s="70">
        <f t="shared" si="3"/>
        <v>230645.97282999975</v>
      </c>
      <c r="Z46" s="70">
        <f t="shared" si="3"/>
        <v>331604.44294999976</v>
      </c>
      <c r="AA46" s="70">
        <f t="shared" si="3"/>
        <v>489184.64999999991</v>
      </c>
      <c r="AB46" s="70">
        <f t="shared" si="3"/>
        <v>197451.7690663109</v>
      </c>
      <c r="AC46" s="70">
        <f t="shared" si="3"/>
        <v>448357.61401358317</v>
      </c>
      <c r="AD46" s="70">
        <f t="shared" si="3"/>
        <v>624078.9250840341</v>
      </c>
      <c r="AE46" s="70">
        <f t="shared" si="3"/>
        <v>718383.24257483659</v>
      </c>
      <c r="AF46" s="70">
        <f t="shared" si="3"/>
        <v>218415.92161559153</v>
      </c>
      <c r="AG46" s="70">
        <f t="shared" si="3"/>
        <v>369244</v>
      </c>
      <c r="AH46" s="70">
        <f t="shared" si="3"/>
        <v>554472.99377000006</v>
      </c>
      <c r="AI46" s="70">
        <f t="shared" si="3"/>
        <v>848658.36343999999</v>
      </c>
      <c r="AJ46" s="70">
        <f t="shared" si="3"/>
        <v>236058</v>
      </c>
      <c r="AK46" s="70">
        <f t="shared" si="3"/>
        <v>590861</v>
      </c>
      <c r="AL46" s="70">
        <f t="shared" si="3"/>
        <v>780204</v>
      </c>
      <c r="AM46" s="70">
        <f>SUM(AM42:AM45)</f>
        <v>774771.71853327099</v>
      </c>
      <c r="AN46" s="70">
        <f t="shared" si="3"/>
        <v>87684</v>
      </c>
      <c r="AO46" s="70">
        <f t="shared" si="3"/>
        <v>309332.86233440874</v>
      </c>
      <c r="AP46" s="66"/>
      <c r="AQ46" s="66"/>
      <c r="AR46" s="66"/>
      <c r="AS46" s="66"/>
      <c r="AT46" s="66"/>
    </row>
    <row r="47" spans="1:46" s="71" customFormat="1" ht="16" x14ac:dyDescent="0.45">
      <c r="A47"/>
      <c r="B47" s="66" t="s">
        <v>233</v>
      </c>
      <c r="C47" s="66" t="s">
        <v>165</v>
      </c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70"/>
      <c r="AE47" s="70"/>
      <c r="AF47" s="70"/>
      <c r="AG47" s="70"/>
      <c r="AH47" s="70"/>
      <c r="AI47" s="70"/>
      <c r="AJ47" s="70"/>
      <c r="AK47" s="70"/>
      <c r="AL47" s="70"/>
      <c r="AM47" s="70"/>
      <c r="AN47" s="70"/>
      <c r="AO47" s="70"/>
      <c r="AP47" s="66"/>
      <c r="AQ47" s="66"/>
      <c r="AR47" s="66"/>
      <c r="AS47" s="66"/>
      <c r="AT47" s="66"/>
    </row>
    <row r="48" spans="1:46" ht="16" x14ac:dyDescent="0.45">
      <c r="B48" s="67" t="s">
        <v>234</v>
      </c>
      <c r="C48" s="67" t="s">
        <v>166</v>
      </c>
      <c r="D48" s="26">
        <v>-110191</v>
      </c>
      <c r="E48" s="26">
        <v>-274721</v>
      </c>
      <c r="F48" s="26">
        <v>-474115</v>
      </c>
      <c r="G48" s="26">
        <v>-627600</v>
      </c>
      <c r="H48" s="26">
        <v>-174696</v>
      </c>
      <c r="I48" s="26">
        <v>-298603</v>
      </c>
      <c r="J48" s="26">
        <v>-386105</v>
      </c>
      <c r="K48" s="26">
        <v>-455739</v>
      </c>
      <c r="L48" s="26">
        <v>-1510</v>
      </c>
      <c r="M48" s="26">
        <v>-7191</v>
      </c>
      <c r="N48" s="26">
        <v>-34349</v>
      </c>
      <c r="O48" s="26">
        <v>-143613</v>
      </c>
      <c r="P48" s="26">
        <v>-17621</v>
      </c>
      <c r="Q48" s="26">
        <v>-49508</v>
      </c>
      <c r="R48" s="26">
        <v>-93772</v>
      </c>
      <c r="S48" s="26">
        <v>-243733</v>
      </c>
      <c r="T48" s="26">
        <v>-51229</v>
      </c>
      <c r="U48" s="26">
        <v>-157753</v>
      </c>
      <c r="V48" s="26">
        <v>-837065</v>
      </c>
      <c r="W48" s="26">
        <v>-846188.33056440006</v>
      </c>
      <c r="X48" s="26">
        <v>-213000</v>
      </c>
      <c r="Y48" s="26">
        <v>-307541</v>
      </c>
      <c r="Z48" s="26">
        <v>-421281</v>
      </c>
      <c r="AA48" s="26">
        <v>-541036</v>
      </c>
      <c r="AB48" s="26">
        <v>-80898</v>
      </c>
      <c r="AC48" s="26">
        <v>-167434.81060667901</v>
      </c>
      <c r="AD48" s="26">
        <v>-244321.88623</v>
      </c>
      <c r="AE48" s="26">
        <v>-376853.16515000002</v>
      </c>
      <c r="AF48" s="26">
        <v>-101358</v>
      </c>
      <c r="AG48" s="26">
        <v>-195023</v>
      </c>
      <c r="AH48" s="26">
        <v>-329201</v>
      </c>
      <c r="AI48" s="26">
        <v>-597407</v>
      </c>
      <c r="AJ48" s="26">
        <v>-116905</v>
      </c>
      <c r="AK48" s="26">
        <v>-259252</v>
      </c>
      <c r="AL48" s="26">
        <v>-443867</v>
      </c>
      <c r="AM48" s="26">
        <v>-440730.62361999997</v>
      </c>
      <c r="AN48" s="26">
        <v>-142433</v>
      </c>
      <c r="AO48" s="26">
        <v>-261152.48308999999</v>
      </c>
    </row>
    <row r="49" spans="1:46" ht="16" x14ac:dyDescent="0.45">
      <c r="B49" s="67" t="s">
        <v>235</v>
      </c>
      <c r="C49" s="67" t="s">
        <v>25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6">
        <v>0</v>
      </c>
      <c r="O49" s="26">
        <v>0</v>
      </c>
      <c r="P49" s="26">
        <v>0</v>
      </c>
      <c r="Q49" s="26">
        <v>0</v>
      </c>
      <c r="R49" s="26">
        <v>0</v>
      </c>
      <c r="S49" s="26">
        <v>-36186</v>
      </c>
      <c r="T49" s="26">
        <v>-281</v>
      </c>
      <c r="U49" s="26">
        <v>0</v>
      </c>
      <c r="V49" s="26">
        <v>32373.583309999976</v>
      </c>
      <c r="W49" s="26">
        <v>32304.792279999976</v>
      </c>
      <c r="X49" s="26">
        <v>0</v>
      </c>
      <c r="Y49" s="26">
        <v>0</v>
      </c>
      <c r="Z49" s="26">
        <v>0</v>
      </c>
      <c r="AA49" s="26">
        <v>3881.207720000024</v>
      </c>
      <c r="AB49" s="26">
        <v>0</v>
      </c>
      <c r="AC49" s="26">
        <v>0</v>
      </c>
      <c r="AD49" s="26">
        <v>0</v>
      </c>
      <c r="AE49" s="26">
        <v>0</v>
      </c>
      <c r="AF49" s="26">
        <v>0</v>
      </c>
      <c r="AG49" s="26">
        <v>0</v>
      </c>
      <c r="AH49" s="26">
        <v>0</v>
      </c>
      <c r="AI49" s="26">
        <v>0</v>
      </c>
      <c r="AJ49" s="26">
        <v>0</v>
      </c>
      <c r="AK49" s="26">
        <v>0</v>
      </c>
      <c r="AL49" s="26">
        <v>0</v>
      </c>
      <c r="AM49" s="26">
        <v>0</v>
      </c>
      <c r="AN49" s="26">
        <v>0</v>
      </c>
      <c r="AO49" s="26">
        <v>0</v>
      </c>
    </row>
    <row r="50" spans="1:46" ht="16" x14ac:dyDescent="0.45">
      <c r="B50" s="67" t="s">
        <v>236</v>
      </c>
      <c r="C50" s="67" t="s">
        <v>167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350</v>
      </c>
      <c r="L50" s="26">
        <v>1138</v>
      </c>
      <c r="M50" s="26">
        <v>2350</v>
      </c>
      <c r="N50" s="26">
        <v>2449</v>
      </c>
      <c r="O50" s="26">
        <v>9303</v>
      </c>
      <c r="P50" s="26">
        <v>57</v>
      </c>
      <c r="Q50" s="26">
        <v>8496</v>
      </c>
      <c r="R50" s="26">
        <v>9234</v>
      </c>
      <c r="S50" s="26">
        <v>239972</v>
      </c>
      <c r="T50" s="26">
        <v>0</v>
      </c>
      <c r="U50" s="26">
        <v>0</v>
      </c>
      <c r="V50" s="26">
        <v>0</v>
      </c>
      <c r="W50" s="26">
        <v>0</v>
      </c>
      <c r="X50" s="26">
        <v>0</v>
      </c>
      <c r="Y50" s="26">
        <v>0</v>
      </c>
      <c r="Z50" s="26">
        <v>0</v>
      </c>
      <c r="AA50" s="26">
        <v>0</v>
      </c>
      <c r="AB50" s="26">
        <v>0</v>
      </c>
      <c r="AC50" s="26">
        <v>2000</v>
      </c>
      <c r="AD50" s="26">
        <v>3700</v>
      </c>
      <c r="AE50" s="26">
        <v>3810</v>
      </c>
      <c r="AF50" s="26">
        <v>0</v>
      </c>
      <c r="AG50" s="26">
        <v>0</v>
      </c>
      <c r="AH50" s="26">
        <v>0</v>
      </c>
      <c r="AI50" s="26">
        <v>60</v>
      </c>
      <c r="AJ50" s="26">
        <v>0</v>
      </c>
      <c r="AK50" s="26">
        <v>0</v>
      </c>
      <c r="AL50" s="26">
        <v>0</v>
      </c>
      <c r="AM50" s="26">
        <v>2077.5100000000002</v>
      </c>
      <c r="AN50" s="26">
        <v>0</v>
      </c>
      <c r="AO50" s="26">
        <v>0</v>
      </c>
    </row>
    <row r="51" spans="1:46" ht="16" x14ac:dyDescent="0.45">
      <c r="B51" s="67" t="s">
        <v>237</v>
      </c>
      <c r="C51" s="67" t="s">
        <v>22</v>
      </c>
      <c r="D51" s="26">
        <v>-189</v>
      </c>
      <c r="E51" s="26">
        <v>1067</v>
      </c>
      <c r="F51" s="26">
        <v>1497</v>
      </c>
      <c r="G51" s="26">
        <v>1775</v>
      </c>
      <c r="H51" s="26">
        <v>243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0</v>
      </c>
      <c r="O51" s="26">
        <v>0</v>
      </c>
      <c r="P51" s="26">
        <v>0</v>
      </c>
      <c r="Q51" s="26">
        <v>0</v>
      </c>
      <c r="R51" s="26">
        <v>0</v>
      </c>
      <c r="S51" s="26">
        <v>0</v>
      </c>
      <c r="T51" s="26">
        <v>0</v>
      </c>
      <c r="U51" s="26">
        <v>0</v>
      </c>
      <c r="V51" s="26">
        <v>0</v>
      </c>
      <c r="W51" s="26">
        <v>0</v>
      </c>
      <c r="X51" s="26">
        <v>0</v>
      </c>
      <c r="Y51" s="26">
        <v>0</v>
      </c>
      <c r="Z51" s="26">
        <v>0</v>
      </c>
      <c r="AA51" s="26">
        <v>0</v>
      </c>
      <c r="AB51" s="26">
        <v>0</v>
      </c>
      <c r="AC51" s="26">
        <v>0</v>
      </c>
      <c r="AD51" s="26">
        <v>0</v>
      </c>
      <c r="AE51" s="26">
        <v>0</v>
      </c>
      <c r="AF51" s="26">
        <v>0</v>
      </c>
      <c r="AG51" s="26">
        <v>0</v>
      </c>
      <c r="AH51" s="26">
        <v>0</v>
      </c>
      <c r="AI51" s="26">
        <v>0</v>
      </c>
      <c r="AJ51" s="26">
        <v>0</v>
      </c>
      <c r="AK51" s="26">
        <v>0</v>
      </c>
      <c r="AL51" s="26">
        <v>0</v>
      </c>
      <c r="AM51" s="26">
        <v>0</v>
      </c>
      <c r="AN51" s="26">
        <v>0</v>
      </c>
      <c r="AO51" s="26">
        <v>0</v>
      </c>
    </row>
    <row r="52" spans="1:46" ht="16" x14ac:dyDescent="0.45">
      <c r="B52" s="67" t="s">
        <v>238</v>
      </c>
      <c r="C52" s="67" t="s">
        <v>168</v>
      </c>
      <c r="D52" s="26">
        <v>0</v>
      </c>
      <c r="E52" s="26">
        <v>-7700</v>
      </c>
      <c r="F52" s="26">
        <v>-87069</v>
      </c>
      <c r="G52" s="26">
        <v>-100143</v>
      </c>
      <c r="H52" s="26">
        <v>0</v>
      </c>
      <c r="I52" s="26">
        <v>-15993</v>
      </c>
      <c r="J52" s="26">
        <v>-36067</v>
      </c>
      <c r="K52" s="26">
        <v>-45339</v>
      </c>
      <c r="L52" s="26">
        <v>0</v>
      </c>
      <c r="M52" s="26">
        <v>0</v>
      </c>
      <c r="N52" s="26">
        <v>0</v>
      </c>
      <c r="O52" s="26">
        <v>-66029</v>
      </c>
      <c r="P52" s="26">
        <v>-1</v>
      </c>
      <c r="Q52" s="26">
        <v>-1658</v>
      </c>
      <c r="R52" s="26">
        <v>-323187</v>
      </c>
      <c r="S52" s="26">
        <v>-329027</v>
      </c>
      <c r="T52" s="26">
        <v>0</v>
      </c>
      <c r="U52" s="26">
        <v>-98845.289310000007</v>
      </c>
      <c r="V52" s="26">
        <v>-99598.893970000005</v>
      </c>
      <c r="W52" s="26">
        <v>-1436608.8731199999</v>
      </c>
      <c r="X52" s="26">
        <v>-83466</v>
      </c>
      <c r="Y52" s="26">
        <v>-163466</v>
      </c>
      <c r="Z52" s="26">
        <v>-210647</v>
      </c>
      <c r="AA52" s="26">
        <v>-234132</v>
      </c>
      <c r="AB52" s="26">
        <v>0</v>
      </c>
      <c r="AC52" s="26">
        <v>-60000</v>
      </c>
      <c r="AD52" s="26">
        <v>-385979</v>
      </c>
      <c r="AE52" s="26">
        <v>-723206</v>
      </c>
      <c r="AF52" s="26">
        <v>-129404</v>
      </c>
      <c r="AG52" s="26">
        <v>-414363</v>
      </c>
      <c r="AH52" s="26">
        <v>-756397</v>
      </c>
      <c r="AI52" s="26">
        <v>-1293488</v>
      </c>
      <c r="AJ52" s="26">
        <v>-386672</v>
      </c>
      <c r="AK52" s="26">
        <v>-752544</v>
      </c>
      <c r="AL52" s="26">
        <v>-1195469</v>
      </c>
      <c r="AM52" s="26">
        <v>-1697260</v>
      </c>
      <c r="AN52" s="26">
        <v>-278350</v>
      </c>
      <c r="AO52" s="26">
        <v>-593632</v>
      </c>
    </row>
    <row r="53" spans="1:46" ht="16" x14ac:dyDescent="0.45">
      <c r="A53" s="66"/>
      <c r="B53" s="67" t="s">
        <v>239</v>
      </c>
      <c r="C53" s="67" t="s">
        <v>169</v>
      </c>
      <c r="D53" s="26">
        <v>14377</v>
      </c>
      <c r="E53" s="26">
        <v>14377</v>
      </c>
      <c r="F53" s="26">
        <v>14376</v>
      </c>
      <c r="G53" s="26">
        <v>56684</v>
      </c>
      <c r="H53" s="26">
        <v>0</v>
      </c>
      <c r="I53" s="26">
        <v>603</v>
      </c>
      <c r="J53" s="26">
        <v>9198</v>
      </c>
      <c r="K53" s="26">
        <v>10330</v>
      </c>
      <c r="L53" s="26">
        <v>1929</v>
      </c>
      <c r="M53" s="26">
        <v>3385</v>
      </c>
      <c r="N53" s="26">
        <v>66585</v>
      </c>
      <c r="O53" s="26">
        <v>45732</v>
      </c>
      <c r="P53" s="26">
        <v>3127</v>
      </c>
      <c r="Q53" s="26">
        <v>8391</v>
      </c>
      <c r="R53" s="26">
        <v>415438</v>
      </c>
      <c r="S53" s="26">
        <v>427159</v>
      </c>
      <c r="T53" s="26">
        <v>0</v>
      </c>
      <c r="U53" s="26">
        <v>100085.29217</v>
      </c>
      <c r="V53" s="26">
        <v>100085.29217</v>
      </c>
      <c r="W53" s="26">
        <v>1363675.00287</v>
      </c>
      <c r="X53" s="26">
        <v>131342</v>
      </c>
      <c r="Y53" s="26">
        <v>181924</v>
      </c>
      <c r="Z53" s="26">
        <v>262313</v>
      </c>
      <c r="AA53" s="26">
        <v>272128</v>
      </c>
      <c r="AB53" s="26">
        <v>23452</v>
      </c>
      <c r="AC53" s="26">
        <v>23711</v>
      </c>
      <c r="AD53" s="26">
        <v>143656</v>
      </c>
      <c r="AE53" s="26">
        <v>672898</v>
      </c>
      <c r="AF53" s="26">
        <v>73012</v>
      </c>
      <c r="AG53" s="26">
        <v>278237</v>
      </c>
      <c r="AH53" s="26">
        <v>696180</v>
      </c>
      <c r="AI53" s="26">
        <v>1149040</v>
      </c>
      <c r="AJ53" s="26">
        <v>389442</v>
      </c>
      <c r="AK53" s="26">
        <v>762264</v>
      </c>
      <c r="AL53" s="26">
        <v>1250116</v>
      </c>
      <c r="AM53" s="26">
        <v>1633921</v>
      </c>
      <c r="AN53" s="26">
        <v>533425</v>
      </c>
      <c r="AO53" s="26">
        <v>790361</v>
      </c>
    </row>
    <row r="54" spans="1:46" s="71" customFormat="1" ht="16" x14ac:dyDescent="0.45">
      <c r="A54" s="66"/>
      <c r="B54" s="66" t="s">
        <v>240</v>
      </c>
      <c r="C54" s="66" t="s">
        <v>137</v>
      </c>
      <c r="D54" s="70">
        <f t="shared" ref="D54:AO54" si="4">SUM(D48:D53)</f>
        <v>-96003</v>
      </c>
      <c r="E54" s="70">
        <f t="shared" si="4"/>
        <v>-266977</v>
      </c>
      <c r="F54" s="70">
        <f t="shared" si="4"/>
        <v>-545311</v>
      </c>
      <c r="G54" s="70">
        <f t="shared" si="4"/>
        <v>-669284</v>
      </c>
      <c r="H54" s="70">
        <f t="shared" si="4"/>
        <v>-174453</v>
      </c>
      <c r="I54" s="70">
        <f t="shared" si="4"/>
        <v>-313993</v>
      </c>
      <c r="J54" s="70">
        <f t="shared" si="4"/>
        <v>-412974</v>
      </c>
      <c r="K54" s="70">
        <f t="shared" si="4"/>
        <v>-490398</v>
      </c>
      <c r="L54" s="70">
        <f t="shared" si="4"/>
        <v>1557</v>
      </c>
      <c r="M54" s="70">
        <f t="shared" si="4"/>
        <v>-1456</v>
      </c>
      <c r="N54" s="70">
        <f t="shared" si="4"/>
        <v>34685</v>
      </c>
      <c r="O54" s="70">
        <f t="shared" si="4"/>
        <v>-154607</v>
      </c>
      <c r="P54" s="70">
        <f t="shared" si="4"/>
        <v>-14438</v>
      </c>
      <c r="Q54" s="70">
        <f t="shared" si="4"/>
        <v>-34279</v>
      </c>
      <c r="R54" s="70">
        <f t="shared" si="4"/>
        <v>7713</v>
      </c>
      <c r="S54" s="70">
        <f t="shared" si="4"/>
        <v>58185</v>
      </c>
      <c r="T54" s="70">
        <f t="shared" si="4"/>
        <v>-51510</v>
      </c>
      <c r="U54" s="70">
        <f t="shared" si="4"/>
        <v>-156512.99714000002</v>
      </c>
      <c r="V54" s="70">
        <f t="shared" si="4"/>
        <v>-804205.01848999993</v>
      </c>
      <c r="W54" s="70">
        <f t="shared" si="4"/>
        <v>-886817.40853440017</v>
      </c>
      <c r="X54" s="70">
        <f t="shared" si="4"/>
        <v>-165124</v>
      </c>
      <c r="Y54" s="70">
        <f t="shared" si="4"/>
        <v>-289083</v>
      </c>
      <c r="Z54" s="70">
        <f t="shared" si="4"/>
        <v>-369615</v>
      </c>
      <c r="AA54" s="70">
        <f t="shared" si="4"/>
        <v>-499158.79227999994</v>
      </c>
      <c r="AB54" s="70">
        <f t="shared" si="4"/>
        <v>-57446</v>
      </c>
      <c r="AC54" s="70">
        <f t="shared" si="4"/>
        <v>-201723.81060667901</v>
      </c>
      <c r="AD54" s="70">
        <f t="shared" si="4"/>
        <v>-482944.88623000006</v>
      </c>
      <c r="AE54" s="70">
        <f t="shared" si="4"/>
        <v>-423351.16515000002</v>
      </c>
      <c r="AF54" s="70">
        <f t="shared" si="4"/>
        <v>-157750</v>
      </c>
      <c r="AG54" s="70">
        <f t="shared" si="4"/>
        <v>-331149</v>
      </c>
      <c r="AH54" s="70">
        <f t="shared" si="4"/>
        <v>-389418</v>
      </c>
      <c r="AI54" s="70">
        <f t="shared" si="4"/>
        <v>-741795</v>
      </c>
      <c r="AJ54" s="70">
        <f t="shared" si="4"/>
        <v>-114135</v>
      </c>
      <c r="AK54" s="70">
        <f t="shared" si="4"/>
        <v>-249532</v>
      </c>
      <c r="AL54" s="70">
        <f t="shared" si="4"/>
        <v>-389220</v>
      </c>
      <c r="AM54" s="70">
        <f>SUM(AM48:AM53)</f>
        <v>-501992.11361999996</v>
      </c>
      <c r="AN54" s="70">
        <f t="shared" si="4"/>
        <v>112642</v>
      </c>
      <c r="AO54" s="70">
        <f t="shared" si="4"/>
        <v>-64423.483089999994</v>
      </c>
      <c r="AP54" s="66"/>
      <c r="AQ54" s="66"/>
      <c r="AR54" s="66"/>
      <c r="AS54" s="66"/>
      <c r="AT54" s="66"/>
    </row>
    <row r="55" spans="1:46" s="71" customFormat="1" ht="16" x14ac:dyDescent="0.45">
      <c r="A55"/>
      <c r="B55" s="66" t="s">
        <v>241</v>
      </c>
      <c r="C55" s="66" t="s">
        <v>170</v>
      </c>
      <c r="D55" s="70"/>
      <c r="E55" s="70"/>
      <c r="F55" s="70"/>
      <c r="G55" s="70"/>
      <c r="H55" s="70"/>
      <c r="I55" s="70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  <c r="AA55" s="70"/>
      <c r="AB55" s="70"/>
      <c r="AC55" s="70"/>
      <c r="AD55" s="70"/>
      <c r="AE55" s="70"/>
      <c r="AF55" s="70"/>
      <c r="AG55" s="70"/>
      <c r="AH55" s="70"/>
      <c r="AI55" s="70"/>
      <c r="AJ55" s="70"/>
      <c r="AK55" s="70"/>
      <c r="AL55" s="70"/>
      <c r="AM55" s="70"/>
      <c r="AN55" s="70"/>
      <c r="AO55" s="70"/>
      <c r="AP55" s="66"/>
      <c r="AQ55" s="66"/>
      <c r="AR55" s="66"/>
      <c r="AS55" s="66"/>
      <c r="AT55" s="66"/>
    </row>
    <row r="56" spans="1:46" ht="16" x14ac:dyDescent="0.45">
      <c r="B56" s="67" t="s">
        <v>242</v>
      </c>
      <c r="C56" s="67" t="s">
        <v>171</v>
      </c>
      <c r="D56" s="26">
        <v>173029</v>
      </c>
      <c r="E56" s="26">
        <v>294285</v>
      </c>
      <c r="F56" s="26">
        <v>537204</v>
      </c>
      <c r="G56" s="26">
        <v>766497</v>
      </c>
      <c r="H56" s="26">
        <v>193524</v>
      </c>
      <c r="I56" s="26">
        <v>333171</v>
      </c>
      <c r="J56" s="26">
        <v>408701</v>
      </c>
      <c r="K56" s="26">
        <v>442569</v>
      </c>
      <c r="L56" s="26">
        <v>22949</v>
      </c>
      <c r="M56" s="26">
        <v>22949</v>
      </c>
      <c r="N56" s="26">
        <v>22949</v>
      </c>
      <c r="O56" s="26">
        <v>22949</v>
      </c>
      <c r="P56" s="26">
        <v>0</v>
      </c>
      <c r="Q56" s="26">
        <v>0</v>
      </c>
      <c r="R56" s="26">
        <v>0</v>
      </c>
      <c r="S56" s="26">
        <v>0</v>
      </c>
      <c r="T56" s="26">
        <v>137201</v>
      </c>
      <c r="U56" s="26">
        <v>135979</v>
      </c>
      <c r="V56" s="26">
        <v>448474.99999999994</v>
      </c>
      <c r="W56" s="26">
        <v>691599.72506999993</v>
      </c>
      <c r="X56" s="26">
        <v>98255</v>
      </c>
      <c r="Y56" s="26">
        <v>280482.40000000002</v>
      </c>
      <c r="Z56" s="26">
        <v>517806.73696000001</v>
      </c>
      <c r="AA56" s="26">
        <v>732745.93696000008</v>
      </c>
      <c r="AB56" s="26">
        <v>239396.704</v>
      </c>
      <c r="AC56" s="26">
        <v>239396.704</v>
      </c>
      <c r="AD56" s="26">
        <v>823277.71400000004</v>
      </c>
      <c r="AE56" s="26">
        <v>1110796.01559</v>
      </c>
      <c r="AF56" s="26">
        <v>100000</v>
      </c>
      <c r="AG56" s="26">
        <v>230259</v>
      </c>
      <c r="AH56" s="26">
        <v>259754</v>
      </c>
      <c r="AI56" s="26">
        <v>576482</v>
      </c>
      <c r="AJ56" s="26">
        <v>196092</v>
      </c>
      <c r="AK56" s="26">
        <v>196092</v>
      </c>
      <c r="AL56" s="26">
        <v>196092</v>
      </c>
      <c r="AM56" s="26">
        <v>432120</v>
      </c>
      <c r="AN56" s="26">
        <v>0</v>
      </c>
      <c r="AO56" s="26">
        <v>59919</v>
      </c>
    </row>
    <row r="57" spans="1:46" ht="16" x14ac:dyDescent="0.45">
      <c r="B57" s="67" t="s">
        <v>243</v>
      </c>
      <c r="C57" s="67" t="s">
        <v>172</v>
      </c>
      <c r="D57" s="26">
        <v>-133652</v>
      </c>
      <c r="E57" s="26">
        <v>-187143</v>
      </c>
      <c r="F57" s="26">
        <v>-251319</v>
      </c>
      <c r="G57" s="26">
        <v>-335346</v>
      </c>
      <c r="H57" s="26">
        <v>-47508</v>
      </c>
      <c r="I57" s="26">
        <v>-147046</v>
      </c>
      <c r="J57" s="26">
        <v>-220923</v>
      </c>
      <c r="K57" s="26">
        <v>-273127</v>
      </c>
      <c r="L57" s="26">
        <v>-92636</v>
      </c>
      <c r="M57" s="26">
        <v>-243545</v>
      </c>
      <c r="N57" s="26">
        <v>-342472</v>
      </c>
      <c r="O57" s="26">
        <v>-444285</v>
      </c>
      <c r="P57" s="26">
        <v>-107938</v>
      </c>
      <c r="Q57" s="26">
        <v>-209366</v>
      </c>
      <c r="R57" s="26">
        <v>-286791</v>
      </c>
      <c r="S57" s="26">
        <v>-628456</v>
      </c>
      <c r="T57" s="26">
        <v>-89275</v>
      </c>
      <c r="U57" s="26">
        <v>-184903</v>
      </c>
      <c r="V57" s="26">
        <v>-281091</v>
      </c>
      <c r="W57" s="26">
        <v>-383758.21799999999</v>
      </c>
      <c r="X57" s="26">
        <v>-109897.12124000001</v>
      </c>
      <c r="Y57" s="26">
        <v>-347329.28466000024</v>
      </c>
      <c r="Z57" s="26">
        <v>-522229.7947100001</v>
      </c>
      <c r="AA57" s="26">
        <v>-793688.80964000023</v>
      </c>
      <c r="AB57" s="26">
        <v>-302439.28295999998</v>
      </c>
      <c r="AC57" s="26">
        <v>-418878.32450000005</v>
      </c>
      <c r="AD57" s="26">
        <v>-922505.22001349414</v>
      </c>
      <c r="AE57" s="26">
        <v>-1353295.86705</v>
      </c>
      <c r="AF57" s="26">
        <v>-112899.27953999996</v>
      </c>
      <c r="AG57" s="26">
        <v>-244750</v>
      </c>
      <c r="AH57" s="26">
        <v>-395247</v>
      </c>
      <c r="AI57" s="26">
        <v>-653348</v>
      </c>
      <c r="AJ57" s="26">
        <v>-277346</v>
      </c>
      <c r="AK57" s="26">
        <v>-489954</v>
      </c>
      <c r="AL57" s="26">
        <v>-1015281</v>
      </c>
      <c r="AM57" s="26">
        <v>-1170550</v>
      </c>
      <c r="AN57" s="26">
        <v>-201754</v>
      </c>
      <c r="AO57" s="26">
        <v>-320774</v>
      </c>
    </row>
    <row r="58" spans="1:46" ht="16" x14ac:dyDescent="0.45">
      <c r="B58" s="67" t="s">
        <v>261</v>
      </c>
      <c r="C58" s="67" t="s">
        <v>196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0</v>
      </c>
      <c r="W58" s="26">
        <v>0</v>
      </c>
      <c r="X58" s="26">
        <v>0</v>
      </c>
      <c r="Y58" s="26">
        <v>0</v>
      </c>
      <c r="Z58" s="26">
        <v>0</v>
      </c>
      <c r="AA58" s="26">
        <v>0</v>
      </c>
      <c r="AB58" s="26">
        <v>0</v>
      </c>
      <c r="AC58" s="26">
        <v>0</v>
      </c>
      <c r="AD58" s="26">
        <v>0</v>
      </c>
      <c r="AE58" s="26">
        <v>0</v>
      </c>
      <c r="AF58" s="26">
        <v>0</v>
      </c>
      <c r="AG58" s="26">
        <v>0</v>
      </c>
      <c r="AH58" s="26">
        <v>0</v>
      </c>
      <c r="AI58" s="26">
        <v>0</v>
      </c>
      <c r="AJ58" s="26">
        <v>0</v>
      </c>
      <c r="AK58" s="26">
        <v>0</v>
      </c>
      <c r="AL58" s="26">
        <v>522500</v>
      </c>
      <c r="AM58" s="26">
        <v>522500</v>
      </c>
      <c r="AN58" s="26">
        <v>0</v>
      </c>
      <c r="AO58" s="26">
        <v>0</v>
      </c>
    </row>
    <row r="59" spans="1:46" ht="16" x14ac:dyDescent="0.45">
      <c r="B59" s="67" t="s">
        <v>244</v>
      </c>
      <c r="C59" s="67" t="s">
        <v>173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0</v>
      </c>
      <c r="U59" s="26">
        <v>0</v>
      </c>
      <c r="V59" s="26">
        <v>0</v>
      </c>
      <c r="W59" s="26">
        <v>0</v>
      </c>
      <c r="X59" s="26">
        <v>0</v>
      </c>
      <c r="Y59" s="26">
        <v>0</v>
      </c>
      <c r="Z59" s="26">
        <v>0</v>
      </c>
      <c r="AA59" s="26">
        <v>0</v>
      </c>
      <c r="AB59" s="26">
        <v>0</v>
      </c>
      <c r="AC59" s="26">
        <v>0</v>
      </c>
      <c r="AD59" s="26">
        <v>0</v>
      </c>
      <c r="AE59" s="26">
        <v>0</v>
      </c>
      <c r="AF59" s="26">
        <v>0</v>
      </c>
      <c r="AG59" s="26">
        <v>0</v>
      </c>
      <c r="AH59" s="26">
        <v>0</v>
      </c>
      <c r="AI59" s="26">
        <v>0</v>
      </c>
      <c r="AJ59" s="26">
        <v>0</v>
      </c>
      <c r="AK59" s="26">
        <v>0</v>
      </c>
      <c r="AL59" s="26">
        <v>0</v>
      </c>
      <c r="AM59" s="26">
        <v>0</v>
      </c>
      <c r="AN59" s="26">
        <v>0</v>
      </c>
      <c r="AO59" s="26">
        <v>0</v>
      </c>
    </row>
    <row r="60" spans="1:46" ht="16" x14ac:dyDescent="0.45">
      <c r="B60" s="67" t="s">
        <v>245</v>
      </c>
      <c r="C60" s="67" t="s">
        <v>174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0</v>
      </c>
      <c r="U60" s="26">
        <v>0</v>
      </c>
      <c r="V60" s="26">
        <v>-1987</v>
      </c>
      <c r="W60" s="26">
        <v>-25863.977349999997</v>
      </c>
      <c r="X60" s="26">
        <v>-26265</v>
      </c>
      <c r="Y60" s="26">
        <v>-34232</v>
      </c>
      <c r="Z60" s="26">
        <v>-51859</v>
      </c>
      <c r="AA60" s="26">
        <v>-64770</v>
      </c>
      <c r="AB60" s="26">
        <v>-11753.332040000007</v>
      </c>
      <c r="AC60" s="26">
        <v>-23669.256290000005</v>
      </c>
      <c r="AD60" s="26">
        <v>-37832.003319999996</v>
      </c>
      <c r="AE60" s="26">
        <v>-46815.588930000005</v>
      </c>
      <c r="AF60" s="26">
        <v>-6373</v>
      </c>
      <c r="AG60" s="26">
        <v>-15339</v>
      </c>
      <c r="AH60" s="26">
        <v>-22566</v>
      </c>
      <c r="AI60" s="26">
        <v>-28652</v>
      </c>
      <c r="AJ60" s="26">
        <v>-7867</v>
      </c>
      <c r="AK60" s="26">
        <v>-16616</v>
      </c>
      <c r="AL60" s="26">
        <v>-23897</v>
      </c>
      <c r="AM60" s="26">
        <v>-27193</v>
      </c>
      <c r="AN60" s="26">
        <v>-10155</v>
      </c>
      <c r="AO60" s="26">
        <v>-14207</v>
      </c>
    </row>
    <row r="61" spans="1:46" ht="16" x14ac:dyDescent="0.45">
      <c r="B61" s="67" t="s">
        <v>246</v>
      </c>
      <c r="C61" s="67" t="s">
        <v>175</v>
      </c>
      <c r="D61" s="26">
        <v>-3395</v>
      </c>
      <c r="E61" s="26">
        <v>-7582</v>
      </c>
      <c r="F61" s="26">
        <v>-18366</v>
      </c>
      <c r="G61" s="26">
        <v>-34213</v>
      </c>
      <c r="H61" s="26">
        <v>-5936</v>
      </c>
      <c r="I61" s="26">
        <v>-13420</v>
      </c>
      <c r="J61" s="26">
        <v>-19454</v>
      </c>
      <c r="K61" s="26">
        <v>-33214</v>
      </c>
      <c r="L61" s="26">
        <v>-7365</v>
      </c>
      <c r="M61" s="26">
        <v>-13315</v>
      </c>
      <c r="N61" s="26">
        <v>-21037</v>
      </c>
      <c r="O61" s="26">
        <v>-26670</v>
      </c>
      <c r="P61" s="26">
        <v>-3510</v>
      </c>
      <c r="Q61" s="26">
        <v>-7965</v>
      </c>
      <c r="R61" s="26">
        <v>-13943</v>
      </c>
      <c r="S61" s="26">
        <v>-17910</v>
      </c>
      <c r="T61" s="26">
        <v>-4339</v>
      </c>
      <c r="U61" s="26">
        <v>-9462.6755400000002</v>
      </c>
      <c r="V61" s="26">
        <v>-15907</v>
      </c>
      <c r="W61" s="26">
        <v>-21058.239289999998</v>
      </c>
      <c r="X61" s="26">
        <v>-5592</v>
      </c>
      <c r="Y61" s="26">
        <v>-9261.9434399999991</v>
      </c>
      <c r="Z61" s="26">
        <v>-15717.617330000001</v>
      </c>
      <c r="AA61" s="26">
        <v>-16937.226029999998</v>
      </c>
      <c r="AB61" s="26">
        <v>-3442.2925899999991</v>
      </c>
      <c r="AC61" s="26">
        <v>-6885.5796200000004</v>
      </c>
      <c r="AD61" s="26">
        <v>-13419.448269999999</v>
      </c>
      <c r="AE61" s="26">
        <v>-21692.471399999999</v>
      </c>
      <c r="AF61" s="26">
        <v>-4033.6207699999995</v>
      </c>
      <c r="AG61" s="26">
        <v>-7702</v>
      </c>
      <c r="AH61" s="26">
        <v>-11335</v>
      </c>
      <c r="AI61" s="26">
        <v>-14989</v>
      </c>
      <c r="AJ61" s="26">
        <v>-4253</v>
      </c>
      <c r="AK61" s="26">
        <v>-9359</v>
      </c>
      <c r="AL61" s="26">
        <v>-29817</v>
      </c>
      <c r="AM61" s="26">
        <v>-40090</v>
      </c>
      <c r="AN61" s="26">
        <v>-101</v>
      </c>
      <c r="AO61" s="26">
        <v>-9725</v>
      </c>
    </row>
    <row r="62" spans="1:46" ht="16" x14ac:dyDescent="0.45">
      <c r="B62" s="67" t="s">
        <v>247</v>
      </c>
      <c r="C62" s="67" t="s">
        <v>176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0</v>
      </c>
      <c r="R62" s="26">
        <v>0</v>
      </c>
      <c r="S62" s="26">
        <v>0</v>
      </c>
      <c r="T62" s="26">
        <v>0</v>
      </c>
      <c r="U62" s="26">
        <v>0</v>
      </c>
      <c r="V62" s="26">
        <v>0</v>
      </c>
      <c r="W62" s="26">
        <v>0</v>
      </c>
      <c r="X62" s="26">
        <v>3011.1604600000001</v>
      </c>
      <c r="Y62" s="26">
        <v>3011.1604600000001</v>
      </c>
      <c r="Z62" s="26">
        <v>3011.1604600000001</v>
      </c>
      <c r="AA62" s="26">
        <v>0</v>
      </c>
      <c r="AB62" s="26">
        <v>0</v>
      </c>
      <c r="AC62" s="26">
        <v>0</v>
      </c>
      <c r="AD62" s="26">
        <v>0</v>
      </c>
      <c r="AE62" s="26">
        <v>0</v>
      </c>
      <c r="AF62" s="26">
        <v>0</v>
      </c>
      <c r="AG62" s="26">
        <v>0</v>
      </c>
      <c r="AH62" s="26">
        <v>0</v>
      </c>
      <c r="AI62" s="26">
        <v>0</v>
      </c>
      <c r="AJ62" s="26">
        <v>0</v>
      </c>
      <c r="AK62" s="26">
        <v>0</v>
      </c>
      <c r="AL62" s="26">
        <v>0</v>
      </c>
      <c r="AM62" s="26">
        <v>0</v>
      </c>
      <c r="AN62" s="26"/>
      <c r="AO62" s="26">
        <v>0</v>
      </c>
    </row>
    <row r="63" spans="1:46" ht="16" x14ac:dyDescent="0.45">
      <c r="B63" s="67" t="s">
        <v>248</v>
      </c>
      <c r="C63" s="67" t="s">
        <v>177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706</v>
      </c>
      <c r="J63" s="26">
        <v>487</v>
      </c>
      <c r="K63" s="26">
        <v>-363</v>
      </c>
      <c r="L63" s="26">
        <v>-841</v>
      </c>
      <c r="M63" s="26">
        <v>-1799</v>
      </c>
      <c r="N63" s="26">
        <v>-2624</v>
      </c>
      <c r="O63" s="26">
        <v>-3990</v>
      </c>
      <c r="P63" s="26">
        <v>-1754</v>
      </c>
      <c r="Q63" s="26">
        <v>-2928</v>
      </c>
      <c r="R63" s="26">
        <v>-2928</v>
      </c>
      <c r="S63" s="26">
        <v>-2928</v>
      </c>
      <c r="T63" s="26">
        <v>0</v>
      </c>
      <c r="U63" s="26">
        <v>-11599</v>
      </c>
      <c r="V63" s="26">
        <v>-5774</v>
      </c>
      <c r="W63" s="26">
        <v>2782</v>
      </c>
      <c r="X63" s="26">
        <v>0</v>
      </c>
      <c r="Y63" s="26">
        <v>0</v>
      </c>
      <c r="Z63" s="26">
        <v>21263</v>
      </c>
      <c r="AA63" s="26">
        <v>22947</v>
      </c>
      <c r="AB63" s="26">
        <v>1783</v>
      </c>
      <c r="AC63" s="26">
        <v>3315</v>
      </c>
      <c r="AD63" s="26">
        <v>5184</v>
      </c>
      <c r="AE63" s="26">
        <v>6813</v>
      </c>
      <c r="AF63" s="26">
        <v>1397.1879799999999</v>
      </c>
      <c r="AG63" s="26">
        <v>2484</v>
      </c>
      <c r="AH63" s="26">
        <v>2484</v>
      </c>
      <c r="AI63" s="26">
        <v>5526</v>
      </c>
      <c r="AJ63" s="26">
        <v>-13895</v>
      </c>
      <c r="AK63" s="26">
        <v>-10319</v>
      </c>
      <c r="AL63" s="26">
        <v>-4367</v>
      </c>
      <c r="AM63" s="26">
        <v>10994</v>
      </c>
      <c r="AN63" s="26">
        <v>19521</v>
      </c>
      <c r="AO63" s="26">
        <v>33167</v>
      </c>
    </row>
    <row r="64" spans="1:46" ht="16" x14ac:dyDescent="0.45">
      <c r="A64" s="66"/>
      <c r="B64" s="67" t="s">
        <v>249</v>
      </c>
      <c r="C64" s="67" t="s">
        <v>178</v>
      </c>
      <c r="D64" s="26">
        <v>0</v>
      </c>
      <c r="E64" s="26">
        <v>28265</v>
      </c>
      <c r="F64" s="26">
        <v>28265</v>
      </c>
      <c r="G64" s="26">
        <v>28265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26">
        <v>0</v>
      </c>
      <c r="O64" s="26">
        <v>0</v>
      </c>
      <c r="P64" s="26">
        <v>0</v>
      </c>
      <c r="Q64" s="26">
        <v>0</v>
      </c>
      <c r="R64" s="26">
        <v>0</v>
      </c>
      <c r="S64" s="26">
        <v>0</v>
      </c>
      <c r="T64" s="26">
        <v>0</v>
      </c>
      <c r="U64" s="26">
        <v>0</v>
      </c>
      <c r="V64" s="26">
        <v>0</v>
      </c>
      <c r="W64" s="26">
        <v>0</v>
      </c>
      <c r="X64" s="26">
        <v>0</v>
      </c>
      <c r="Y64" s="26">
        <v>0</v>
      </c>
      <c r="Z64" s="26">
        <v>0</v>
      </c>
      <c r="AA64" s="26">
        <v>0</v>
      </c>
      <c r="AB64" s="26">
        <v>0</v>
      </c>
      <c r="AC64" s="26">
        <v>0</v>
      </c>
      <c r="AD64" s="26">
        <v>0</v>
      </c>
      <c r="AE64" s="26">
        <v>0</v>
      </c>
      <c r="AF64" s="26">
        <v>0</v>
      </c>
      <c r="AG64" s="26">
        <v>0</v>
      </c>
      <c r="AH64" s="26">
        <v>0</v>
      </c>
      <c r="AI64" s="26">
        <v>0</v>
      </c>
      <c r="AJ64" s="26">
        <v>0</v>
      </c>
      <c r="AK64" s="26">
        <v>0</v>
      </c>
      <c r="AL64" s="26">
        <v>0</v>
      </c>
      <c r="AM64" s="26">
        <v>0</v>
      </c>
      <c r="AN64" s="26">
        <v>0</v>
      </c>
      <c r="AO64" s="26">
        <v>0</v>
      </c>
    </row>
    <row r="65" spans="1:46" s="71" customFormat="1" ht="16" x14ac:dyDescent="0.45">
      <c r="A65" s="66"/>
      <c r="B65" s="67" t="s">
        <v>250</v>
      </c>
      <c r="C65" s="67" t="s">
        <v>179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  <c r="T65" s="26">
        <v>0</v>
      </c>
      <c r="U65" s="26">
        <v>0</v>
      </c>
      <c r="V65" s="26">
        <v>224988</v>
      </c>
      <c r="W65" s="26">
        <v>0</v>
      </c>
      <c r="X65" s="26">
        <v>0</v>
      </c>
      <c r="Y65" s="26">
        <v>0</v>
      </c>
      <c r="Z65" s="26">
        <v>0</v>
      </c>
      <c r="AA65" s="26">
        <v>0</v>
      </c>
      <c r="AB65" s="26">
        <v>0</v>
      </c>
      <c r="AC65" s="26">
        <v>0</v>
      </c>
      <c r="AD65" s="26">
        <v>0</v>
      </c>
      <c r="AE65" s="26">
        <v>0</v>
      </c>
      <c r="AF65" s="26">
        <v>0</v>
      </c>
      <c r="AG65" s="26">
        <v>0</v>
      </c>
      <c r="AH65" s="26">
        <v>0</v>
      </c>
      <c r="AI65" s="26">
        <v>0</v>
      </c>
      <c r="AJ65" s="26">
        <v>0</v>
      </c>
      <c r="AK65" s="26">
        <v>0</v>
      </c>
      <c r="AL65" s="26">
        <v>0</v>
      </c>
      <c r="AM65" s="26">
        <v>0</v>
      </c>
      <c r="AN65" s="26">
        <v>0</v>
      </c>
      <c r="AO65" s="26">
        <v>0</v>
      </c>
      <c r="AP65" s="66"/>
      <c r="AQ65" s="66"/>
      <c r="AR65" s="66"/>
      <c r="AS65" s="66"/>
      <c r="AT65" s="66"/>
    </row>
    <row r="66" spans="1:46" s="71" customFormat="1" ht="16" x14ac:dyDescent="0.45">
      <c r="A66" s="66"/>
      <c r="B66" s="66" t="s">
        <v>251</v>
      </c>
      <c r="C66" s="66" t="s">
        <v>180</v>
      </c>
      <c r="D66" s="70">
        <f t="shared" ref="D66:AO66" si="5">SUM(D56:D65)</f>
        <v>35982</v>
      </c>
      <c r="E66" s="70">
        <f t="shared" si="5"/>
        <v>127825</v>
      </c>
      <c r="F66" s="70">
        <f t="shared" si="5"/>
        <v>295784</v>
      </c>
      <c r="G66" s="70">
        <f t="shared" si="5"/>
        <v>425203</v>
      </c>
      <c r="H66" s="70">
        <f t="shared" si="5"/>
        <v>140080</v>
      </c>
      <c r="I66" s="70">
        <f t="shared" si="5"/>
        <v>173411</v>
      </c>
      <c r="J66" s="70">
        <f t="shared" si="5"/>
        <v>168811</v>
      </c>
      <c r="K66" s="70">
        <f t="shared" si="5"/>
        <v>135865</v>
      </c>
      <c r="L66" s="70">
        <f t="shared" si="5"/>
        <v>-77893</v>
      </c>
      <c r="M66" s="70">
        <f t="shared" si="5"/>
        <v>-235710</v>
      </c>
      <c r="N66" s="70">
        <f t="shared" si="5"/>
        <v>-343184</v>
      </c>
      <c r="O66" s="70">
        <f t="shared" si="5"/>
        <v>-451996</v>
      </c>
      <c r="P66" s="70">
        <f t="shared" si="5"/>
        <v>-113202</v>
      </c>
      <c r="Q66" s="70">
        <f t="shared" si="5"/>
        <v>-220259</v>
      </c>
      <c r="R66" s="70">
        <f t="shared" si="5"/>
        <v>-303662</v>
      </c>
      <c r="S66" s="70">
        <f t="shared" si="5"/>
        <v>-649294</v>
      </c>
      <c r="T66" s="70">
        <f t="shared" si="5"/>
        <v>43587</v>
      </c>
      <c r="U66" s="70">
        <f t="shared" si="5"/>
        <v>-69985.675539999997</v>
      </c>
      <c r="V66" s="70">
        <f t="shared" si="5"/>
        <v>368703.99999999994</v>
      </c>
      <c r="W66" s="70">
        <f t="shared" si="5"/>
        <v>263701.29042999994</v>
      </c>
      <c r="X66" s="70">
        <f t="shared" si="5"/>
        <v>-40487.960780000009</v>
      </c>
      <c r="Y66" s="70">
        <f t="shared" si="5"/>
        <v>-107329.66764000022</v>
      </c>
      <c r="Z66" s="70">
        <f t="shared" si="5"/>
        <v>-47725.514620000104</v>
      </c>
      <c r="AA66" s="70">
        <f t="shared" si="5"/>
        <v>-119703.09871000014</v>
      </c>
      <c r="AB66" s="70">
        <f t="shared" si="5"/>
        <v>-76455.20358999999</v>
      </c>
      <c r="AC66" s="70">
        <f t="shared" si="5"/>
        <v>-206721.45641000007</v>
      </c>
      <c r="AD66" s="70">
        <f t="shared" si="5"/>
        <v>-145294.95760349408</v>
      </c>
      <c r="AE66" s="70">
        <f t="shared" si="5"/>
        <v>-304194.91179000004</v>
      </c>
      <c r="AF66" s="70">
        <f t="shared" si="5"/>
        <v>-21908.712329999962</v>
      </c>
      <c r="AG66" s="70">
        <f t="shared" si="5"/>
        <v>-35048</v>
      </c>
      <c r="AH66" s="70">
        <f t="shared" si="5"/>
        <v>-166910</v>
      </c>
      <c r="AI66" s="70">
        <f t="shared" si="5"/>
        <v>-114981</v>
      </c>
      <c r="AJ66" s="70">
        <f t="shared" si="5"/>
        <v>-107269</v>
      </c>
      <c r="AK66" s="70">
        <f t="shared" si="5"/>
        <v>-330156</v>
      </c>
      <c r="AL66" s="70">
        <f t="shared" si="5"/>
        <v>-354770</v>
      </c>
      <c r="AM66" s="70">
        <f>SUM(AM56:AM65)</f>
        <v>-272219</v>
      </c>
      <c r="AN66" s="70">
        <f t="shared" si="5"/>
        <v>-192489</v>
      </c>
      <c r="AO66" s="70">
        <f t="shared" si="5"/>
        <v>-251620</v>
      </c>
      <c r="AP66" s="66"/>
      <c r="AQ66" s="66"/>
      <c r="AR66" s="66"/>
      <c r="AS66" s="66"/>
      <c r="AT66" s="66"/>
    </row>
    <row r="67" spans="1:46" s="71" customFormat="1" ht="16" x14ac:dyDescent="0.45">
      <c r="A67" s="66"/>
      <c r="B67" s="66" t="s">
        <v>262</v>
      </c>
      <c r="C67" s="66" t="s">
        <v>181</v>
      </c>
      <c r="D67" s="70">
        <f t="shared" ref="D67:AL67" si="6">D66+D54+D46</f>
        <v>-16896</v>
      </c>
      <c r="E67" s="70">
        <f t="shared" si="6"/>
        <v>-2505</v>
      </c>
      <c r="F67" s="70">
        <f t="shared" si="6"/>
        <v>-50978</v>
      </c>
      <c r="G67" s="70">
        <f t="shared" si="6"/>
        <v>-21858</v>
      </c>
      <c r="H67" s="70">
        <f t="shared" si="6"/>
        <v>51251</v>
      </c>
      <c r="I67" s="70">
        <f t="shared" si="6"/>
        <v>15356.599999999977</v>
      </c>
      <c r="J67" s="70">
        <f t="shared" si="6"/>
        <v>8171.5999999999767</v>
      </c>
      <c r="K67" s="70">
        <f t="shared" si="6"/>
        <v>49457.599999999977</v>
      </c>
      <c r="L67" s="70">
        <f t="shared" si="6"/>
        <v>-38633</v>
      </c>
      <c r="M67" s="70">
        <f t="shared" si="6"/>
        <v>24069</v>
      </c>
      <c r="N67" s="70">
        <f t="shared" si="6"/>
        <v>128803</v>
      </c>
      <c r="O67" s="70">
        <f t="shared" si="6"/>
        <v>358</v>
      </c>
      <c r="P67" s="70">
        <f t="shared" si="6"/>
        <v>76588</v>
      </c>
      <c r="Q67" s="70">
        <f t="shared" si="6"/>
        <v>122647</v>
      </c>
      <c r="R67" s="70">
        <f t="shared" si="6"/>
        <v>216284</v>
      </c>
      <c r="S67" s="70">
        <f t="shared" si="6"/>
        <v>-4010</v>
      </c>
      <c r="T67" s="70">
        <f t="shared" si="6"/>
        <v>138824.38753000007</v>
      </c>
      <c r="U67" s="70">
        <f t="shared" si="6"/>
        <v>55929.687976923131</v>
      </c>
      <c r="V67" s="70">
        <f t="shared" si="6"/>
        <v>116711.3469126522</v>
      </c>
      <c r="W67" s="70">
        <f t="shared" si="6"/>
        <v>77389.472782593104</v>
      </c>
      <c r="X67" s="70">
        <f t="shared" si="6"/>
        <v>-84627.91915000006</v>
      </c>
      <c r="Y67" s="70">
        <f t="shared" si="6"/>
        <v>-165766.69481000048</v>
      </c>
      <c r="Z67" s="70">
        <f t="shared" si="6"/>
        <v>-85736.071670000325</v>
      </c>
      <c r="AA67" s="70">
        <f t="shared" si="6"/>
        <v>-129677.24099000019</v>
      </c>
      <c r="AB67" s="70">
        <f t="shared" si="6"/>
        <v>63550.565476310905</v>
      </c>
      <c r="AC67" s="70">
        <f t="shared" si="6"/>
        <v>39912.346996904118</v>
      </c>
      <c r="AD67" s="70">
        <f t="shared" si="6"/>
        <v>-4160.9187494600192</v>
      </c>
      <c r="AE67" s="70">
        <f t="shared" si="6"/>
        <v>-9162.8343651634641</v>
      </c>
      <c r="AF67" s="70">
        <f t="shared" si="6"/>
        <v>38757.209285591583</v>
      </c>
      <c r="AG67" s="70">
        <f t="shared" si="6"/>
        <v>3047</v>
      </c>
      <c r="AH67" s="70">
        <f t="shared" si="6"/>
        <v>-1855.0062299999408</v>
      </c>
      <c r="AI67" s="70">
        <f t="shared" si="6"/>
        <v>-8117.6365600000136</v>
      </c>
      <c r="AJ67" s="70">
        <f t="shared" si="6"/>
        <v>14654</v>
      </c>
      <c r="AK67" s="70">
        <f t="shared" si="6"/>
        <v>11173</v>
      </c>
      <c r="AL67" s="70">
        <f t="shared" si="6"/>
        <v>36214</v>
      </c>
      <c r="AM67" s="70">
        <f>AM66+AM54+AM46</f>
        <v>560.60491327103227</v>
      </c>
      <c r="AN67" s="70">
        <v>7837</v>
      </c>
      <c r="AO67" s="70">
        <v>-6710</v>
      </c>
      <c r="AP67" s="66"/>
      <c r="AQ67" s="66"/>
      <c r="AR67" s="66"/>
      <c r="AS67" s="66"/>
      <c r="AT67" s="66"/>
    </row>
    <row r="68" spans="1:46" ht="16" x14ac:dyDescent="0.45">
      <c r="A68" s="66"/>
      <c r="B68" s="66" t="s">
        <v>252</v>
      </c>
      <c r="C68" s="66" t="s">
        <v>182</v>
      </c>
      <c r="D68" s="70">
        <v>108642</v>
      </c>
      <c r="E68" s="70">
        <v>108642</v>
      </c>
      <c r="F68" s="70">
        <v>108642</v>
      </c>
      <c r="G68" s="70">
        <v>108642</v>
      </c>
      <c r="H68" s="70">
        <v>75198</v>
      </c>
      <c r="I68" s="70">
        <v>75198</v>
      </c>
      <c r="J68" s="70">
        <v>75198</v>
      </c>
      <c r="K68" s="70">
        <v>75198</v>
      </c>
      <c r="L68" s="70">
        <v>131447</v>
      </c>
      <c r="M68" s="70">
        <v>131447</v>
      </c>
      <c r="N68" s="70">
        <v>131447</v>
      </c>
      <c r="O68" s="70">
        <v>131447</v>
      </c>
      <c r="P68" s="70">
        <v>106243</v>
      </c>
      <c r="Q68" s="70">
        <v>106243</v>
      </c>
      <c r="R68" s="70">
        <v>106243</v>
      </c>
      <c r="S68" s="70">
        <v>106243</v>
      </c>
      <c r="T68" s="70">
        <v>102232</v>
      </c>
      <c r="U68" s="70">
        <v>102232</v>
      </c>
      <c r="V68" s="70">
        <v>102232</v>
      </c>
      <c r="W68" s="70">
        <v>102232</v>
      </c>
      <c r="X68" s="70">
        <v>197233</v>
      </c>
      <c r="Y68" s="70">
        <v>197233</v>
      </c>
      <c r="Z68" s="70">
        <v>197233</v>
      </c>
      <c r="AA68" s="70">
        <v>197233</v>
      </c>
      <c r="AB68" s="70">
        <v>68128.37</v>
      </c>
      <c r="AC68" s="70">
        <v>68128.37</v>
      </c>
      <c r="AD68" s="70">
        <v>68128.37</v>
      </c>
      <c r="AE68" s="70">
        <v>68128.37</v>
      </c>
      <c r="AF68" s="70">
        <v>55699</v>
      </c>
      <c r="AG68" s="70">
        <v>55699</v>
      </c>
      <c r="AH68" s="70">
        <v>55699</v>
      </c>
      <c r="AI68" s="70">
        <v>55699</v>
      </c>
      <c r="AJ68" s="70">
        <v>46640</v>
      </c>
      <c r="AK68" s="70">
        <v>46640</v>
      </c>
      <c r="AL68" s="70">
        <v>46640</v>
      </c>
      <c r="AM68" s="70">
        <v>46640</v>
      </c>
      <c r="AN68" s="70">
        <v>47441</v>
      </c>
      <c r="AO68" s="70">
        <v>47441</v>
      </c>
    </row>
    <row r="69" spans="1:46" s="71" customFormat="1" ht="16" x14ac:dyDescent="0.45">
      <c r="A69" s="66"/>
      <c r="B69" s="67" t="s">
        <v>253</v>
      </c>
      <c r="C69" s="67" t="s">
        <v>183</v>
      </c>
      <c r="D69" s="26">
        <v>-10722</v>
      </c>
      <c r="E69" s="26">
        <v>-5834</v>
      </c>
      <c r="F69" s="26">
        <v>-10944</v>
      </c>
      <c r="G69" s="26">
        <v>-11586</v>
      </c>
      <c r="H69" s="26">
        <v>-3862</v>
      </c>
      <c r="I69" s="26">
        <v>4783</v>
      </c>
      <c r="J69" s="26">
        <v>6878</v>
      </c>
      <c r="K69" s="26">
        <v>6792</v>
      </c>
      <c r="L69" s="26">
        <v>136</v>
      </c>
      <c r="M69" s="26">
        <v>732</v>
      </c>
      <c r="N69" s="26">
        <v>-6922</v>
      </c>
      <c r="O69" s="26">
        <v>-25560</v>
      </c>
      <c r="P69" s="26">
        <v>-39649</v>
      </c>
      <c r="Q69" s="26">
        <v>-11884</v>
      </c>
      <c r="R69" s="26">
        <v>7414</v>
      </c>
      <c r="S69" s="26">
        <v>0</v>
      </c>
      <c r="T69" s="26">
        <v>0</v>
      </c>
      <c r="U69" s="26">
        <v>1147.22930047107</v>
      </c>
      <c r="V69" s="26">
        <v>-1721.1508457290183</v>
      </c>
      <c r="W69" s="26">
        <v>17610.489261010218</v>
      </c>
      <c r="X69" s="26">
        <v>3212.3279276050525</v>
      </c>
      <c r="Y69" s="26">
        <v>332.54113251500712</v>
      </c>
      <c r="Z69" s="26">
        <v>686.7769393423514</v>
      </c>
      <c r="AA69" s="26">
        <v>571.88833042221813</v>
      </c>
      <c r="AB69" s="26">
        <v>684</v>
      </c>
      <c r="AC69" s="26">
        <v>2668.1204480060187</v>
      </c>
      <c r="AD69" s="26">
        <v>-4453</v>
      </c>
      <c r="AE69" s="26">
        <v>-3265.9686197880001</v>
      </c>
      <c r="AF69" s="26">
        <v>-551</v>
      </c>
      <c r="AG69" s="26">
        <v>-1784</v>
      </c>
      <c r="AH69" s="26">
        <v>-338</v>
      </c>
      <c r="AI69" s="26">
        <v>-941</v>
      </c>
      <c r="AJ69" s="26">
        <v>678</v>
      </c>
      <c r="AK69" s="26">
        <v>739</v>
      </c>
      <c r="AL69" s="26">
        <v>566</v>
      </c>
      <c r="AM69" s="26">
        <v>240</v>
      </c>
      <c r="AN69" s="26">
        <v>3</v>
      </c>
      <c r="AO69" s="26">
        <v>11</v>
      </c>
      <c r="AP69" s="66"/>
      <c r="AQ69" s="66"/>
      <c r="AR69" s="66"/>
      <c r="AS69" s="66"/>
      <c r="AT69" s="66"/>
    </row>
    <row r="70" spans="1:46" ht="16" x14ac:dyDescent="0.45">
      <c r="A70" s="66"/>
      <c r="B70" s="66" t="s">
        <v>254</v>
      </c>
      <c r="C70" s="66" t="s">
        <v>184</v>
      </c>
      <c r="D70" s="70">
        <v>81024</v>
      </c>
      <c r="E70" s="70">
        <v>100302</v>
      </c>
      <c r="F70" s="70">
        <v>46720</v>
      </c>
      <c r="G70" s="70">
        <v>75198</v>
      </c>
      <c r="H70" s="70">
        <v>122586</v>
      </c>
      <c r="I70" s="70">
        <v>95338</v>
      </c>
      <c r="J70" s="70">
        <v>90248</v>
      </c>
      <c r="K70" s="70">
        <v>131447</v>
      </c>
      <c r="L70" s="70">
        <v>92950</v>
      </c>
      <c r="M70" s="70">
        <v>156247</v>
      </c>
      <c r="N70" s="70">
        <v>253327</v>
      </c>
      <c r="O70" s="70">
        <v>106243</v>
      </c>
      <c r="P70" s="70">
        <v>143182</v>
      </c>
      <c r="Q70" s="70">
        <v>217006</v>
      </c>
      <c r="R70" s="70">
        <v>329940</v>
      </c>
      <c r="S70" s="70">
        <v>102232</v>
      </c>
      <c r="T70" s="70">
        <v>241057</v>
      </c>
      <c r="U70" s="70">
        <v>159310</v>
      </c>
      <c r="V70" s="70">
        <v>217223</v>
      </c>
      <c r="W70" s="70">
        <v>197233</v>
      </c>
      <c r="X70" s="70">
        <v>115815</v>
      </c>
      <c r="Y70" s="70">
        <v>31798</v>
      </c>
      <c r="Z70" s="70">
        <v>112183</v>
      </c>
      <c r="AA70" s="70">
        <v>68128</v>
      </c>
      <c r="AB70" s="70">
        <v>132363.35</v>
      </c>
      <c r="AC70" s="70">
        <v>110708.43</v>
      </c>
      <c r="AD70" s="70">
        <v>59514</v>
      </c>
      <c r="AE70" s="70">
        <v>55699</v>
      </c>
      <c r="AF70" s="70">
        <v>93906</v>
      </c>
      <c r="AG70" s="70">
        <v>56962</v>
      </c>
      <c r="AH70" s="70">
        <v>53506</v>
      </c>
      <c r="AI70" s="70">
        <v>46640</v>
      </c>
      <c r="AJ70" s="70">
        <v>61972</v>
      </c>
      <c r="AK70" s="70">
        <v>58552</v>
      </c>
      <c r="AL70" s="70">
        <v>83420</v>
      </c>
      <c r="AM70" s="70">
        <v>47441</v>
      </c>
      <c r="AN70" s="70">
        <v>55281</v>
      </c>
      <c r="AO70" s="70">
        <v>40742</v>
      </c>
    </row>
  </sheetData>
  <mergeCells count="2">
    <mergeCell ref="C1:C4"/>
    <mergeCell ref="B1:B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46df474-5352-4cbf-8c36-02d8ab48cd3e">
      <Terms xmlns="http://schemas.microsoft.com/office/infopath/2007/PartnerControls"/>
    </lcf76f155ced4ddcb4097134ff3c332f>
    <TaxCatchAll xmlns="539ab9e7-cbb8-44a0-88d1-7ad2c2fee00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63117D706438949B56EF005CF011BB5" ma:contentTypeVersion="19" ma:contentTypeDescription="Criar um novo documento." ma:contentTypeScope="" ma:versionID="b167cc3c40084206ca24b70099b1fa17">
  <xsd:schema xmlns:xsd="http://www.w3.org/2001/XMLSchema" xmlns:xs="http://www.w3.org/2001/XMLSchema" xmlns:p="http://schemas.microsoft.com/office/2006/metadata/properties" xmlns:ns2="946df474-5352-4cbf-8c36-02d8ab48cd3e" xmlns:ns3="539ab9e7-cbb8-44a0-88d1-7ad2c2fee006" targetNamespace="http://schemas.microsoft.com/office/2006/metadata/properties" ma:root="true" ma:fieldsID="4b075be80151cbc7786e44fbdbdd696a" ns2:_="" ns3:_="">
    <xsd:import namespace="946df474-5352-4cbf-8c36-02d8ab48cd3e"/>
    <xsd:import namespace="539ab9e7-cbb8-44a0-88d1-7ad2c2fee0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6df474-5352-4cbf-8c36-02d8ab48cd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m" ma:readOnly="false" ma:fieldId="{5cf76f15-5ced-4ddc-b409-7134ff3c332f}" ma:taxonomyMulti="true" ma:sspId="e45475b6-9c26-4c6a-bc0e-ee4abf39c3f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ab9e7-cbb8-44a0-88d1-7ad2c2fee00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40790e9-d1ec-41a7-a03f-b01a6f092c7e}" ma:internalName="TaxCatchAll" ma:showField="CatchAllData" ma:web="539ab9e7-cbb8-44a0-88d1-7ad2c2fee0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6BAA591-0C49-4460-B63A-FA87734E2260}">
  <ds:schemaRefs>
    <ds:schemaRef ds:uri="http://schemas.microsoft.com/office/2006/metadata/properties"/>
    <ds:schemaRef ds:uri="http://schemas.microsoft.com/office/infopath/2007/PartnerControls"/>
    <ds:schemaRef ds:uri="946df474-5352-4cbf-8c36-02d8ab48cd3e"/>
    <ds:schemaRef ds:uri="539ab9e7-cbb8-44a0-88d1-7ad2c2fee006"/>
  </ds:schemaRefs>
</ds:datastoreItem>
</file>

<file path=customXml/itemProps2.xml><?xml version="1.0" encoding="utf-8"?>
<ds:datastoreItem xmlns:ds="http://schemas.openxmlformats.org/officeDocument/2006/customXml" ds:itemID="{8A6DDB80-EFEF-48CC-A918-A0D9514B04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F8BF480-F8A9-4171-894D-D30ACCA773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6df474-5352-4cbf-8c36-02d8ab48cd3e"/>
    <ds:schemaRef ds:uri="539ab9e7-cbb8-44a0-88d1-7ad2c2fee0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Início</vt:lpstr>
      <vt:lpstr>Highlights</vt:lpstr>
      <vt:lpstr>BP - US$ </vt:lpstr>
      <vt:lpstr>BP - R$</vt:lpstr>
      <vt:lpstr>DRE - US$</vt:lpstr>
      <vt:lpstr>DRE - R$</vt:lpstr>
      <vt:lpstr>DFC - US$</vt:lpstr>
      <vt:lpstr>DFC - R$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Carlos Henrique Venâncio</dc:creator>
  <cp:keywords/>
  <dc:description/>
  <cp:lastModifiedBy>Bruno Farias Teixeira</cp:lastModifiedBy>
  <cp:revision/>
  <dcterms:created xsi:type="dcterms:W3CDTF">2020-05-08T14:25:34Z</dcterms:created>
  <dcterms:modified xsi:type="dcterms:W3CDTF">2026-08-11T20:15:08Z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0x010100463117D706438949B56EF005CF011BB5</vt:lpwstr>
  </property>
  <property fmtid="{D5CDD505-2E9C-101B-9397-08002B2CF9AE}" pid="3" name="MediaServiceImageTags">
    <vt:lpwstr/>
  </property>
</Properties>
</file>